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howInkAnnotation="0"/>
  <mc:AlternateContent xmlns:mc="http://schemas.openxmlformats.org/markup-compatibility/2006">
    <mc:Choice Requires="x15">
      <x15ac:absPath xmlns:x15ac="http://schemas.microsoft.com/office/spreadsheetml/2010/11/ac" url="https://northallertonasc.sharepoint.com/sites/MoorsLeague/Shared Documents/"/>
    </mc:Choice>
  </mc:AlternateContent>
  <xr:revisionPtr revIDLastSave="22" documentId="8_{C0C37BFF-992E-4460-A42B-906A0E6C58A7}" xr6:coauthVersionLast="47" xr6:coauthVersionMax="47" xr10:uidLastSave="{0C879B33-6C18-4C0F-A5FA-17BEED51D4E5}"/>
  <bookViews>
    <workbookView xWindow="-98" yWindow="-98" windowWidth="21795" windowHeight="13875" tabRatio="856" activeTab="5" xr2:uid="{00000000-000D-0000-FFFF-FFFF00000000}"/>
  </bookViews>
  <sheets>
    <sheet name="Moors League" sheetId="1" r:id="rId1"/>
    <sheet name="Running Total" sheetId="2" r:id="rId2"/>
    <sheet name="Lane 1 Team Sheet" sheetId="3" r:id="rId3"/>
    <sheet name="Lane 2 Team Sheet" sheetId="17" r:id="rId4"/>
    <sheet name="Lane 3 Team Sheet" sheetId="18" r:id="rId5"/>
    <sheet name="Lane 4 Team Sheet" sheetId="19" r:id="rId6"/>
    <sheet name="Records" sheetId="7" r:id="rId7"/>
    <sheet name="Relay Records" sheetId="9" r:id="rId8"/>
    <sheet name="DQ Lookup" sheetId="10" state="hidden" r:id="rId9"/>
    <sheet name="HDR" sheetId="15" r:id="rId10"/>
    <sheet name="MRF" sheetId="16" r:id="rId11"/>
    <sheet name="Team Changes after event" sheetId="8" state="hidden" r:id="rId12"/>
    <sheet name="Swim England Lookup" sheetId="13" state="hidden" r:id="rId13"/>
    <sheet name="Swimmer Details" sheetId="14" r:id="rId14"/>
    <sheet name="Lookups" sheetId="23" state="hidden" r:id="rId15"/>
    <sheet name="SE Numbers" sheetId="21" state="hidden" r:id="rId16"/>
  </sheets>
  <definedNames>
    <definedName name="__xlfn_RTD">#N/A</definedName>
    <definedName name="_xlnm._FilterDatabase" localSheetId="10" hidden="1">MRF!$A$1:$E$161</definedName>
    <definedName name="_xlnm._FilterDatabase" localSheetId="13" hidden="1">'Swimmer Details'!$A$1:$N$785</definedName>
    <definedName name="place" localSheetId="0">'Moors League'!$D$89:$E$93</definedName>
    <definedName name="place" localSheetId="7">'Relay Records'!#REF!</definedName>
    <definedName name="points">'Moors League'!$T$9:$U$11</definedName>
    <definedName name="position">'Moors League'!$T$9:$U$14</definedName>
    <definedName name="_xlnm.Print_Area" localSheetId="0">'Moors League'!$A$1:$R$72</definedName>
    <definedName name="_xlnm.Print_Titles" localSheetId="0">'Moors League'!$5:$8</definedName>
    <definedName name="table">'Moors League'!$T$9:$U$11</definedName>
  </definedNames>
  <calcPr calcId="181029"/>
</workbook>
</file>

<file path=xl/calcChain.xml><?xml version="1.0" encoding="utf-8"?>
<calcChain xmlns="http://schemas.openxmlformats.org/spreadsheetml/2006/main">
  <c r="I90" i="19" l="1"/>
  <c r="H90" i="19"/>
  <c r="I89" i="19"/>
  <c r="H89" i="19"/>
  <c r="I88" i="19"/>
  <c r="H88" i="19"/>
  <c r="I87" i="19"/>
  <c r="H87" i="19"/>
  <c r="I86" i="19"/>
  <c r="H86" i="19"/>
  <c r="I85" i="19"/>
  <c r="H85" i="19"/>
  <c r="I84" i="19"/>
  <c r="H84" i="19"/>
  <c r="I83" i="19"/>
  <c r="H83" i="19"/>
  <c r="I82" i="19"/>
  <c r="H82" i="19"/>
  <c r="I81" i="19"/>
  <c r="H81" i="19"/>
  <c r="I80" i="19"/>
  <c r="H80" i="19"/>
  <c r="I79" i="19"/>
  <c r="H79" i="19"/>
  <c r="I78" i="19"/>
  <c r="H78" i="19"/>
  <c r="I77" i="19"/>
  <c r="H77" i="19"/>
  <c r="I76" i="19"/>
  <c r="H76" i="19"/>
  <c r="I75" i="19"/>
  <c r="H75" i="19"/>
  <c r="I74" i="19"/>
  <c r="H74" i="19"/>
  <c r="I73" i="19"/>
  <c r="H73" i="19"/>
  <c r="I72" i="19"/>
  <c r="H72" i="19"/>
  <c r="I71" i="19"/>
  <c r="H71" i="19"/>
  <c r="I70" i="19"/>
  <c r="H70" i="19"/>
  <c r="I69" i="19"/>
  <c r="H69" i="19"/>
  <c r="I68" i="19"/>
  <c r="H68" i="19"/>
  <c r="I67" i="19"/>
  <c r="H67" i="19"/>
  <c r="I66" i="19"/>
  <c r="H66" i="19"/>
  <c r="I65" i="19"/>
  <c r="H65" i="19"/>
  <c r="I64" i="19"/>
  <c r="H64" i="19"/>
  <c r="I63" i="19"/>
  <c r="H63" i="19"/>
  <c r="I62" i="19"/>
  <c r="H62" i="19"/>
  <c r="I61" i="19"/>
  <c r="H61" i="19"/>
  <c r="I60" i="19"/>
  <c r="H60" i="19"/>
  <c r="I59" i="19"/>
  <c r="H59" i="19"/>
  <c r="I58" i="19"/>
  <c r="H58" i="19"/>
  <c r="I57" i="19"/>
  <c r="H57" i="19"/>
  <c r="I56" i="19"/>
  <c r="H56" i="19"/>
  <c r="I55" i="19"/>
  <c r="H55" i="19"/>
  <c r="I54" i="19"/>
  <c r="H54" i="19"/>
  <c r="I53" i="19"/>
  <c r="H53" i="19"/>
  <c r="I52" i="19"/>
  <c r="H52" i="19"/>
  <c r="I51" i="19"/>
  <c r="H51" i="19"/>
  <c r="I50" i="19"/>
  <c r="H50" i="19"/>
  <c r="I49" i="19"/>
  <c r="H49" i="19"/>
  <c r="I48" i="19"/>
  <c r="H48" i="19"/>
  <c r="I47" i="19"/>
  <c r="H47" i="19"/>
  <c r="I46" i="19"/>
  <c r="H46" i="19"/>
  <c r="I45" i="19"/>
  <c r="H45" i="19"/>
  <c r="I44" i="19"/>
  <c r="H44" i="19"/>
  <c r="I43" i="19"/>
  <c r="H43" i="19"/>
  <c r="I42" i="19"/>
  <c r="H42" i="19"/>
  <c r="I41" i="19"/>
  <c r="H41" i="19"/>
  <c r="I40" i="19"/>
  <c r="H40" i="19"/>
  <c r="I39" i="19"/>
  <c r="H39" i="19"/>
  <c r="I38" i="19"/>
  <c r="H38" i="19"/>
  <c r="I37" i="19"/>
  <c r="H37" i="19"/>
  <c r="I36" i="19"/>
  <c r="H36" i="19"/>
  <c r="I35" i="19"/>
  <c r="H35" i="19"/>
  <c r="I34" i="19"/>
  <c r="H34" i="19"/>
  <c r="I33" i="19"/>
  <c r="H33" i="19"/>
  <c r="I32" i="19"/>
  <c r="H32" i="19"/>
  <c r="I31" i="19"/>
  <c r="H31" i="19"/>
  <c r="I30" i="19"/>
  <c r="H30" i="19"/>
  <c r="I29" i="19"/>
  <c r="H29" i="19"/>
  <c r="I28" i="19"/>
  <c r="H28" i="19"/>
  <c r="I27" i="19"/>
  <c r="H27" i="19"/>
  <c r="I26" i="19"/>
  <c r="H26" i="19"/>
  <c r="I25" i="19"/>
  <c r="H25" i="19"/>
  <c r="I24" i="19"/>
  <c r="H24" i="19"/>
  <c r="I23" i="19"/>
  <c r="H23" i="19"/>
  <c r="I22" i="19"/>
  <c r="H22" i="19"/>
  <c r="I21" i="19"/>
  <c r="H21" i="19"/>
  <c r="I20" i="19"/>
  <c r="H20" i="19"/>
  <c r="I19" i="19"/>
  <c r="H19" i="19"/>
  <c r="I18" i="19"/>
  <c r="H18" i="19"/>
  <c r="I17" i="19"/>
  <c r="H17" i="19"/>
  <c r="I16" i="19"/>
  <c r="H16" i="19"/>
  <c r="I15" i="19"/>
  <c r="H15" i="19"/>
  <c r="I14" i="19"/>
  <c r="H14" i="19"/>
  <c r="I13" i="19"/>
  <c r="H13" i="19"/>
  <c r="I12" i="19"/>
  <c r="H12" i="19"/>
  <c r="I11" i="19"/>
  <c r="H11" i="19"/>
  <c r="I10" i="19"/>
  <c r="H10" i="19"/>
  <c r="I9" i="19"/>
  <c r="H9" i="19"/>
  <c r="I8" i="19"/>
  <c r="H8" i="19"/>
  <c r="I7" i="19"/>
  <c r="H7" i="19"/>
  <c r="I6" i="19"/>
  <c r="H6" i="19"/>
  <c r="I90" i="18"/>
  <c r="H90" i="18"/>
  <c r="I89" i="18"/>
  <c r="H89" i="18"/>
  <c r="I88" i="18"/>
  <c r="H88" i="18"/>
  <c r="I87" i="18"/>
  <c r="H87" i="18"/>
  <c r="I86" i="18"/>
  <c r="H86" i="18"/>
  <c r="I85" i="18"/>
  <c r="H85" i="18"/>
  <c r="I84" i="18"/>
  <c r="H84" i="18"/>
  <c r="I83" i="18"/>
  <c r="H83" i="18"/>
  <c r="I82" i="18"/>
  <c r="H82" i="18"/>
  <c r="I81" i="18"/>
  <c r="H81" i="18"/>
  <c r="I80" i="18"/>
  <c r="H80" i="18"/>
  <c r="I79" i="18"/>
  <c r="H79" i="18"/>
  <c r="I78" i="18"/>
  <c r="H78" i="18"/>
  <c r="I77" i="18"/>
  <c r="H77" i="18"/>
  <c r="I76" i="18"/>
  <c r="H76" i="18"/>
  <c r="I75" i="18"/>
  <c r="H75" i="18"/>
  <c r="I74" i="18"/>
  <c r="H74" i="18"/>
  <c r="I73" i="18"/>
  <c r="H73" i="18"/>
  <c r="I72" i="18"/>
  <c r="H72" i="18"/>
  <c r="I71" i="18"/>
  <c r="H71" i="18"/>
  <c r="I70" i="18"/>
  <c r="H70" i="18"/>
  <c r="I69" i="18"/>
  <c r="H69" i="18"/>
  <c r="I68" i="18"/>
  <c r="H68" i="18"/>
  <c r="I67" i="18"/>
  <c r="H67" i="18"/>
  <c r="I66" i="18"/>
  <c r="H66" i="18"/>
  <c r="I65" i="18"/>
  <c r="H65" i="18"/>
  <c r="I64" i="18"/>
  <c r="H64" i="18"/>
  <c r="I63" i="18"/>
  <c r="H63" i="18"/>
  <c r="I62" i="18"/>
  <c r="H62" i="18"/>
  <c r="I61" i="18"/>
  <c r="H61" i="18"/>
  <c r="I60" i="18"/>
  <c r="H60" i="18"/>
  <c r="I59" i="18"/>
  <c r="H59" i="18"/>
  <c r="I58" i="18"/>
  <c r="H58" i="18"/>
  <c r="I57" i="18"/>
  <c r="H57" i="18"/>
  <c r="I56" i="18"/>
  <c r="H56" i="18"/>
  <c r="I55" i="18"/>
  <c r="H55" i="18"/>
  <c r="I54" i="18"/>
  <c r="H54" i="18"/>
  <c r="I53" i="18"/>
  <c r="H53" i="18"/>
  <c r="I52" i="18"/>
  <c r="H52" i="18"/>
  <c r="I51" i="18"/>
  <c r="H51" i="18"/>
  <c r="I50" i="18"/>
  <c r="H50" i="18"/>
  <c r="I49" i="18"/>
  <c r="H49" i="18"/>
  <c r="I48" i="18"/>
  <c r="H48" i="18"/>
  <c r="I47" i="18"/>
  <c r="H47" i="18"/>
  <c r="I46" i="18"/>
  <c r="H46" i="18"/>
  <c r="I45" i="18"/>
  <c r="H45" i="18"/>
  <c r="I44" i="18"/>
  <c r="H44" i="18"/>
  <c r="I43" i="18"/>
  <c r="H43" i="18"/>
  <c r="I42" i="18"/>
  <c r="H42" i="18"/>
  <c r="I41" i="18"/>
  <c r="H41" i="18"/>
  <c r="I40" i="18"/>
  <c r="H40" i="18"/>
  <c r="I39" i="18"/>
  <c r="H39" i="18"/>
  <c r="I38" i="18"/>
  <c r="H38" i="18"/>
  <c r="I37" i="18"/>
  <c r="H37" i="18"/>
  <c r="I36" i="18"/>
  <c r="H36" i="18"/>
  <c r="I35" i="18"/>
  <c r="H35" i="18"/>
  <c r="I34" i="18"/>
  <c r="H34" i="18"/>
  <c r="I33" i="18"/>
  <c r="H33" i="18"/>
  <c r="I32" i="18"/>
  <c r="H32" i="18"/>
  <c r="I31" i="18"/>
  <c r="H31" i="18"/>
  <c r="I30" i="18"/>
  <c r="H30" i="18"/>
  <c r="I29" i="18"/>
  <c r="H29" i="18"/>
  <c r="I28" i="18"/>
  <c r="H28" i="18"/>
  <c r="I27" i="18"/>
  <c r="H27" i="18"/>
  <c r="I26" i="18"/>
  <c r="H26" i="18"/>
  <c r="I25" i="18"/>
  <c r="H25" i="18"/>
  <c r="I24" i="18"/>
  <c r="H24" i="18"/>
  <c r="I23" i="18"/>
  <c r="H23" i="18"/>
  <c r="I22" i="18"/>
  <c r="H22" i="18"/>
  <c r="I21" i="18"/>
  <c r="H21" i="18"/>
  <c r="I20" i="18"/>
  <c r="H20" i="18"/>
  <c r="I19" i="18"/>
  <c r="H19" i="18"/>
  <c r="I18" i="18"/>
  <c r="H18" i="18"/>
  <c r="I17" i="18"/>
  <c r="H17" i="18"/>
  <c r="I16" i="18"/>
  <c r="H16" i="18"/>
  <c r="I15" i="18"/>
  <c r="H15" i="18"/>
  <c r="I14" i="18"/>
  <c r="H14" i="18"/>
  <c r="I13" i="18"/>
  <c r="H13" i="18"/>
  <c r="I12" i="18"/>
  <c r="H12" i="18"/>
  <c r="I11" i="18"/>
  <c r="H11" i="18"/>
  <c r="I10" i="18"/>
  <c r="H10" i="18"/>
  <c r="I9" i="18"/>
  <c r="H9" i="18"/>
  <c r="I8" i="18"/>
  <c r="H8" i="18"/>
  <c r="I7" i="18"/>
  <c r="H7" i="18"/>
  <c r="I6" i="18"/>
  <c r="H6" i="18"/>
  <c r="I90" i="17"/>
  <c r="H90" i="17"/>
  <c r="I89" i="17"/>
  <c r="H89" i="17"/>
  <c r="I88" i="17"/>
  <c r="H88" i="17"/>
  <c r="I87" i="17"/>
  <c r="H87" i="17"/>
  <c r="I86" i="17"/>
  <c r="H86" i="17"/>
  <c r="I85" i="17"/>
  <c r="H85" i="17"/>
  <c r="I84" i="17"/>
  <c r="H84" i="17"/>
  <c r="I83" i="17"/>
  <c r="H83" i="17"/>
  <c r="I82" i="17"/>
  <c r="H82" i="17"/>
  <c r="I81" i="17"/>
  <c r="H81" i="17"/>
  <c r="I80" i="17"/>
  <c r="H80" i="17"/>
  <c r="I79" i="17"/>
  <c r="H79" i="17"/>
  <c r="I78" i="17"/>
  <c r="H78" i="17"/>
  <c r="I77" i="17"/>
  <c r="H77" i="17"/>
  <c r="I76" i="17"/>
  <c r="H76" i="17"/>
  <c r="I75" i="17"/>
  <c r="H75" i="17"/>
  <c r="I74" i="17"/>
  <c r="H74" i="17"/>
  <c r="I73" i="17"/>
  <c r="H73" i="17"/>
  <c r="I72" i="17"/>
  <c r="H72" i="17"/>
  <c r="I71" i="17"/>
  <c r="H71" i="17"/>
  <c r="I70" i="17"/>
  <c r="H70" i="17"/>
  <c r="I69" i="17"/>
  <c r="H69" i="17"/>
  <c r="I68" i="17"/>
  <c r="H68" i="17"/>
  <c r="I67" i="17"/>
  <c r="H67" i="17"/>
  <c r="I66" i="17"/>
  <c r="H66" i="17"/>
  <c r="I65" i="17"/>
  <c r="H65" i="17"/>
  <c r="I64" i="17"/>
  <c r="H64" i="17"/>
  <c r="I63" i="17"/>
  <c r="H63" i="17"/>
  <c r="I62" i="17"/>
  <c r="H62" i="17"/>
  <c r="I61" i="17"/>
  <c r="H61" i="17"/>
  <c r="I60" i="17"/>
  <c r="H60" i="17"/>
  <c r="I59" i="17"/>
  <c r="H59" i="17"/>
  <c r="I58" i="17"/>
  <c r="H58" i="17"/>
  <c r="I57" i="17"/>
  <c r="H57" i="17"/>
  <c r="I56" i="17"/>
  <c r="H56" i="17"/>
  <c r="I55" i="17"/>
  <c r="H55" i="17"/>
  <c r="I54" i="17"/>
  <c r="H54" i="17"/>
  <c r="I53" i="17"/>
  <c r="H53" i="17"/>
  <c r="I52" i="17"/>
  <c r="H52" i="17"/>
  <c r="I51" i="17"/>
  <c r="H51" i="17"/>
  <c r="I50" i="17"/>
  <c r="H50" i="17"/>
  <c r="I49" i="17"/>
  <c r="H49" i="17"/>
  <c r="I48" i="17"/>
  <c r="H48" i="17"/>
  <c r="I47" i="17"/>
  <c r="H47" i="17"/>
  <c r="I46" i="17"/>
  <c r="H46" i="17"/>
  <c r="I45" i="17"/>
  <c r="H45" i="17"/>
  <c r="I44" i="17"/>
  <c r="H44" i="17"/>
  <c r="I43" i="17"/>
  <c r="H43" i="17"/>
  <c r="I42" i="17"/>
  <c r="H42" i="17"/>
  <c r="I41" i="17"/>
  <c r="H41" i="17"/>
  <c r="I40" i="17"/>
  <c r="H40" i="17"/>
  <c r="I39" i="17"/>
  <c r="H39" i="17"/>
  <c r="I38" i="17"/>
  <c r="H38" i="17"/>
  <c r="I37" i="17"/>
  <c r="H37" i="17"/>
  <c r="I36" i="17"/>
  <c r="H36" i="17"/>
  <c r="I35" i="17"/>
  <c r="H35" i="17"/>
  <c r="I34" i="17"/>
  <c r="H34" i="17"/>
  <c r="I33" i="17"/>
  <c r="H33" i="17"/>
  <c r="I32" i="17"/>
  <c r="H32" i="17"/>
  <c r="I31" i="17"/>
  <c r="H31" i="17"/>
  <c r="I30" i="17"/>
  <c r="H30" i="17"/>
  <c r="I29" i="17"/>
  <c r="H29" i="17"/>
  <c r="I28" i="17"/>
  <c r="H28" i="17"/>
  <c r="I27" i="17"/>
  <c r="H27" i="17"/>
  <c r="I26" i="17"/>
  <c r="H26" i="17"/>
  <c r="I25" i="17"/>
  <c r="H25" i="17"/>
  <c r="I24" i="17"/>
  <c r="H24" i="17"/>
  <c r="I23" i="17"/>
  <c r="H23" i="17"/>
  <c r="I22" i="17"/>
  <c r="H22" i="17"/>
  <c r="I21" i="17"/>
  <c r="H21" i="17"/>
  <c r="I20" i="17"/>
  <c r="H20" i="17"/>
  <c r="I19" i="17"/>
  <c r="H19" i="17"/>
  <c r="I18" i="17"/>
  <c r="H18" i="17"/>
  <c r="I17" i="17"/>
  <c r="H17" i="17"/>
  <c r="I16" i="17"/>
  <c r="H16" i="17"/>
  <c r="I15" i="17"/>
  <c r="H15" i="17"/>
  <c r="I14" i="17"/>
  <c r="H14" i="17"/>
  <c r="I13" i="17"/>
  <c r="H13" i="17"/>
  <c r="I12" i="17"/>
  <c r="H12" i="17"/>
  <c r="I11" i="17"/>
  <c r="H11" i="17"/>
  <c r="I10" i="17"/>
  <c r="H10" i="17"/>
  <c r="I9" i="17"/>
  <c r="H9" i="17"/>
  <c r="I8" i="17"/>
  <c r="H8" i="17"/>
  <c r="I7" i="17"/>
  <c r="H7" i="17"/>
  <c r="I6" i="17"/>
  <c r="H6" i="17"/>
  <c r="A1" i="15"/>
  <c r="AF45" i="19"/>
  <c r="AB45" i="19"/>
  <c r="Z45" i="19"/>
  <c r="AA45" i="19" s="1"/>
  <c r="AI45" i="19" s="1"/>
  <c r="Y45" i="19"/>
  <c r="V45" i="19"/>
  <c r="AE45" i="19" s="1"/>
  <c r="U45" i="19"/>
  <c r="AD45" i="19" s="1"/>
  <c r="T45" i="19"/>
  <c r="AF44" i="19"/>
  <c r="AB44" i="19"/>
  <c r="Z44" i="19"/>
  <c r="Y44" i="19"/>
  <c r="AA44" i="19" s="1"/>
  <c r="AI44" i="19" s="1"/>
  <c r="V44" i="19"/>
  <c r="AE44" i="19" s="1"/>
  <c r="U44" i="19"/>
  <c r="AD44" i="19" s="1"/>
  <c r="T44" i="19"/>
  <c r="AF43" i="19"/>
  <c r="AB43" i="19"/>
  <c r="Z43" i="19"/>
  <c r="Y43" i="19"/>
  <c r="AA43" i="19" s="1"/>
  <c r="AI43" i="19" s="1"/>
  <c r="V43" i="19"/>
  <c r="AE43" i="19" s="1"/>
  <c r="U43" i="19"/>
  <c r="AD43" i="19" s="1"/>
  <c r="T43" i="19"/>
  <c r="AF42" i="19"/>
  <c r="AB42" i="19"/>
  <c r="Z42" i="19"/>
  <c r="Y42" i="19"/>
  <c r="AA42" i="19" s="1"/>
  <c r="AI42" i="19" s="1"/>
  <c r="V42" i="19"/>
  <c r="AE42" i="19" s="1"/>
  <c r="U42" i="19"/>
  <c r="AD42" i="19" s="1"/>
  <c r="T42" i="19"/>
  <c r="AF41" i="19"/>
  <c r="AB41" i="19"/>
  <c r="Z41" i="19"/>
  <c r="Y41" i="19"/>
  <c r="AA41" i="19" s="1"/>
  <c r="AI41" i="19" s="1"/>
  <c r="V41" i="19"/>
  <c r="AE41" i="19" s="1"/>
  <c r="U41" i="19"/>
  <c r="AD41" i="19" s="1"/>
  <c r="T41" i="19"/>
  <c r="AF40" i="19"/>
  <c r="AB40" i="19"/>
  <c r="Z40" i="19"/>
  <c r="AA40" i="19" s="1"/>
  <c r="AI40" i="19" s="1"/>
  <c r="Y40" i="19"/>
  <c r="V40" i="19"/>
  <c r="AE40" i="19" s="1"/>
  <c r="U40" i="19"/>
  <c r="AD40" i="19" s="1"/>
  <c r="T40" i="19"/>
  <c r="AF39" i="19"/>
  <c r="AB39" i="19"/>
  <c r="AA39" i="19"/>
  <c r="AI39" i="19" s="1"/>
  <c r="Z39" i="19"/>
  <c r="Y39" i="19"/>
  <c r="V39" i="19"/>
  <c r="AE39" i="19" s="1"/>
  <c r="U39" i="19"/>
  <c r="AD39" i="19" s="1"/>
  <c r="T39" i="19"/>
  <c r="AF38" i="19"/>
  <c r="AB38" i="19"/>
  <c r="Z38" i="19"/>
  <c r="Y38" i="19"/>
  <c r="AA38" i="19" s="1"/>
  <c r="AI38" i="19" s="1"/>
  <c r="V38" i="19"/>
  <c r="AE38" i="19" s="1"/>
  <c r="U38" i="19"/>
  <c r="AD38" i="19" s="1"/>
  <c r="T38" i="19"/>
  <c r="AF37" i="19"/>
  <c r="AB37" i="19"/>
  <c r="Z37" i="19"/>
  <c r="Y37" i="19"/>
  <c r="AA37" i="19" s="1"/>
  <c r="AI37" i="19" s="1"/>
  <c r="V37" i="19"/>
  <c r="AE37" i="19" s="1"/>
  <c r="U37" i="19"/>
  <c r="AD37" i="19" s="1"/>
  <c r="T37" i="19"/>
  <c r="AF36" i="19"/>
  <c r="AB36" i="19"/>
  <c r="Z36" i="19"/>
  <c r="Y36" i="19"/>
  <c r="AA36" i="19" s="1"/>
  <c r="AI36" i="19" s="1"/>
  <c r="V36" i="19"/>
  <c r="AE36" i="19" s="1"/>
  <c r="U36" i="19"/>
  <c r="AD36" i="19" s="1"/>
  <c r="T36" i="19"/>
  <c r="AF35" i="19"/>
  <c r="AB35" i="19"/>
  <c r="Z35" i="19"/>
  <c r="Y35" i="19"/>
  <c r="AA35" i="19" s="1"/>
  <c r="AI35" i="19" s="1"/>
  <c r="V35" i="19"/>
  <c r="AE35" i="19" s="1"/>
  <c r="U35" i="19"/>
  <c r="AD35" i="19" s="1"/>
  <c r="T35" i="19"/>
  <c r="AF34" i="19"/>
  <c r="AB34" i="19"/>
  <c r="Z34" i="19"/>
  <c r="Y34" i="19"/>
  <c r="AA34" i="19" s="1"/>
  <c r="AI34" i="19" s="1"/>
  <c r="V34" i="19"/>
  <c r="AE34" i="19" s="1"/>
  <c r="U34" i="19"/>
  <c r="AD34" i="19" s="1"/>
  <c r="T34" i="19"/>
  <c r="AF33" i="19"/>
  <c r="AB33" i="19"/>
  <c r="Z33" i="19"/>
  <c r="Y33" i="19"/>
  <c r="AA33" i="19" s="1"/>
  <c r="AI33" i="19" s="1"/>
  <c r="V33" i="19"/>
  <c r="AE33" i="19" s="1"/>
  <c r="U33" i="19"/>
  <c r="AD33" i="19" s="1"/>
  <c r="T33" i="19"/>
  <c r="AF32" i="19"/>
  <c r="AB32" i="19"/>
  <c r="Z32" i="19"/>
  <c r="AA32" i="19" s="1"/>
  <c r="AI32" i="19" s="1"/>
  <c r="Y32" i="19"/>
  <c r="V32" i="19"/>
  <c r="AE32" i="19" s="1"/>
  <c r="U32" i="19"/>
  <c r="AD32" i="19" s="1"/>
  <c r="T32" i="19"/>
  <c r="AF31" i="19"/>
  <c r="AB31" i="19"/>
  <c r="AA31" i="19"/>
  <c r="AI31" i="19" s="1"/>
  <c r="Z31" i="19"/>
  <c r="Y31" i="19"/>
  <c r="V31" i="19"/>
  <c r="AE31" i="19" s="1"/>
  <c r="U31" i="19"/>
  <c r="AD31" i="19" s="1"/>
  <c r="T31" i="19"/>
  <c r="AF30" i="19"/>
  <c r="AB30" i="19"/>
  <c r="Z30" i="19"/>
  <c r="Y30" i="19"/>
  <c r="AA30" i="19" s="1"/>
  <c r="AI30" i="19" s="1"/>
  <c r="V30" i="19"/>
  <c r="AE30" i="19" s="1"/>
  <c r="U30" i="19"/>
  <c r="AD30" i="19" s="1"/>
  <c r="T30" i="19"/>
  <c r="AF29" i="19"/>
  <c r="AB29" i="19"/>
  <c r="Z29" i="19"/>
  <c r="Y29" i="19"/>
  <c r="AA29" i="19" s="1"/>
  <c r="AI29" i="19" s="1"/>
  <c r="V29" i="19"/>
  <c r="AE29" i="19" s="1"/>
  <c r="U29" i="19"/>
  <c r="AD29" i="19" s="1"/>
  <c r="T29" i="19"/>
  <c r="AF28" i="19"/>
  <c r="AB28" i="19"/>
  <c r="Z28" i="19"/>
  <c r="Y28" i="19"/>
  <c r="AA28" i="19" s="1"/>
  <c r="AI28" i="19" s="1"/>
  <c r="V28" i="19"/>
  <c r="AE28" i="19" s="1"/>
  <c r="U28" i="19"/>
  <c r="AD28" i="19" s="1"/>
  <c r="T28" i="19"/>
  <c r="AF27" i="19"/>
  <c r="AB27" i="19"/>
  <c r="Z27" i="19"/>
  <c r="Y27" i="19"/>
  <c r="AA27" i="19" s="1"/>
  <c r="AI27" i="19" s="1"/>
  <c r="V27" i="19"/>
  <c r="AE27" i="19" s="1"/>
  <c r="U27" i="19"/>
  <c r="AD27" i="19" s="1"/>
  <c r="T27" i="19"/>
  <c r="AF26" i="19"/>
  <c r="AE26" i="19"/>
  <c r="AB26" i="19"/>
  <c r="Z26" i="19"/>
  <c r="Y26" i="19"/>
  <c r="AA26" i="19" s="1"/>
  <c r="AI26" i="19" s="1"/>
  <c r="V26" i="19"/>
  <c r="U26" i="19"/>
  <c r="AD26" i="19" s="1"/>
  <c r="T26" i="19"/>
  <c r="AF25" i="19"/>
  <c r="AB25" i="19"/>
  <c r="Z25" i="19"/>
  <c r="Y25" i="19"/>
  <c r="AA25" i="19" s="1"/>
  <c r="AI25" i="19" s="1"/>
  <c r="V25" i="19"/>
  <c r="AE25" i="19" s="1"/>
  <c r="U25" i="19"/>
  <c r="AD25" i="19" s="1"/>
  <c r="T25" i="19"/>
  <c r="AF24" i="19"/>
  <c r="AE24" i="19"/>
  <c r="AB24" i="19"/>
  <c r="Z24" i="19"/>
  <c r="AA24" i="19" s="1"/>
  <c r="AI24" i="19" s="1"/>
  <c r="Y24" i="19"/>
  <c r="V24" i="19"/>
  <c r="U24" i="19"/>
  <c r="AD24" i="19" s="1"/>
  <c r="T24" i="19"/>
  <c r="AF23" i="19"/>
  <c r="AB23" i="19"/>
  <c r="AA23" i="19"/>
  <c r="AI23" i="19" s="1"/>
  <c r="Z23" i="19"/>
  <c r="Y23" i="19"/>
  <c r="V23" i="19"/>
  <c r="AE23" i="19" s="1"/>
  <c r="U23" i="19"/>
  <c r="AD23" i="19" s="1"/>
  <c r="T23" i="19"/>
  <c r="AF22" i="19"/>
  <c r="AB22" i="19"/>
  <c r="Z22" i="19"/>
  <c r="Y22" i="19"/>
  <c r="AA22" i="19" s="1"/>
  <c r="AI22" i="19" s="1"/>
  <c r="V22" i="19"/>
  <c r="AE22" i="19" s="1"/>
  <c r="U22" i="19"/>
  <c r="AD22" i="19" s="1"/>
  <c r="T22" i="19"/>
  <c r="AF21" i="19"/>
  <c r="AE21" i="19"/>
  <c r="AB21" i="19"/>
  <c r="Z21" i="19"/>
  <c r="Y21" i="19"/>
  <c r="AA21" i="19" s="1"/>
  <c r="AI21" i="19" s="1"/>
  <c r="V21" i="19"/>
  <c r="U21" i="19"/>
  <c r="AD21" i="19" s="1"/>
  <c r="T21" i="19"/>
  <c r="AF20" i="19"/>
  <c r="AB20" i="19"/>
  <c r="Z20" i="19"/>
  <c r="Y20" i="19"/>
  <c r="AA20" i="19" s="1"/>
  <c r="AI20" i="19" s="1"/>
  <c r="V20" i="19"/>
  <c r="AE20" i="19" s="1"/>
  <c r="U20" i="19"/>
  <c r="AD20" i="19" s="1"/>
  <c r="T20" i="19"/>
  <c r="AF19" i="19"/>
  <c r="AB19" i="19"/>
  <c r="Z19" i="19"/>
  <c r="Y19" i="19"/>
  <c r="AA19" i="19" s="1"/>
  <c r="AI19" i="19" s="1"/>
  <c r="V19" i="19"/>
  <c r="AE19" i="19" s="1"/>
  <c r="U19" i="19"/>
  <c r="AD19" i="19" s="1"/>
  <c r="T19" i="19"/>
  <c r="AF18" i="19"/>
  <c r="AB18" i="19"/>
  <c r="Z18" i="19"/>
  <c r="Y18" i="19"/>
  <c r="AA18" i="19" s="1"/>
  <c r="AI18" i="19" s="1"/>
  <c r="V18" i="19"/>
  <c r="AE18" i="19" s="1"/>
  <c r="U18" i="19"/>
  <c r="AD18" i="19" s="1"/>
  <c r="T18" i="19"/>
  <c r="AF17" i="19"/>
  <c r="AB17" i="19"/>
  <c r="Z17" i="19"/>
  <c r="Y17" i="19"/>
  <c r="AA17" i="19" s="1"/>
  <c r="AI17" i="19" s="1"/>
  <c r="V17" i="19"/>
  <c r="AE17" i="19" s="1"/>
  <c r="U17" i="19"/>
  <c r="AD17" i="19" s="1"/>
  <c r="T17" i="19"/>
  <c r="AF16" i="19"/>
  <c r="AB16" i="19"/>
  <c r="Z16" i="19"/>
  <c r="Y16" i="19"/>
  <c r="AA16" i="19" s="1"/>
  <c r="AI16" i="19" s="1"/>
  <c r="V16" i="19"/>
  <c r="AE16" i="19" s="1"/>
  <c r="U16" i="19"/>
  <c r="AD16" i="19" s="1"/>
  <c r="T16" i="19"/>
  <c r="AF15" i="19"/>
  <c r="AB15" i="19"/>
  <c r="AA15" i="19"/>
  <c r="AI15" i="19" s="1"/>
  <c r="Z15" i="19"/>
  <c r="Y15" i="19"/>
  <c r="V15" i="19"/>
  <c r="AE15" i="19" s="1"/>
  <c r="U15" i="19"/>
  <c r="AD15" i="19" s="1"/>
  <c r="T15" i="19"/>
  <c r="AF14" i="19"/>
  <c r="AB14" i="19"/>
  <c r="AA14" i="19"/>
  <c r="AI14" i="19" s="1"/>
  <c r="Z14" i="19"/>
  <c r="Y14" i="19"/>
  <c r="V14" i="19"/>
  <c r="AE14" i="19" s="1"/>
  <c r="U14" i="19"/>
  <c r="AD14" i="19" s="1"/>
  <c r="T14" i="19"/>
  <c r="AF13" i="19"/>
  <c r="AB13" i="19"/>
  <c r="Z13" i="19"/>
  <c r="Y13" i="19"/>
  <c r="AA13" i="19" s="1"/>
  <c r="AI13" i="19" s="1"/>
  <c r="V13" i="19"/>
  <c r="AE13" i="19" s="1"/>
  <c r="U13" i="19"/>
  <c r="AD13" i="19" s="1"/>
  <c r="T13" i="19"/>
  <c r="AF12" i="19"/>
  <c r="AB12" i="19"/>
  <c r="Z12" i="19"/>
  <c r="Y12" i="19"/>
  <c r="AA12" i="19" s="1"/>
  <c r="AI12" i="19" s="1"/>
  <c r="V12" i="19"/>
  <c r="AE12" i="19" s="1"/>
  <c r="U12" i="19"/>
  <c r="AD12" i="19" s="1"/>
  <c r="T12" i="19"/>
  <c r="AF11" i="19"/>
  <c r="AB11" i="19"/>
  <c r="Z11" i="19"/>
  <c r="Y11" i="19"/>
  <c r="AA11" i="19" s="1"/>
  <c r="AI11" i="19" s="1"/>
  <c r="V11" i="19"/>
  <c r="AE11" i="19" s="1"/>
  <c r="U11" i="19"/>
  <c r="AD11" i="19" s="1"/>
  <c r="T11" i="19"/>
  <c r="AF10" i="19"/>
  <c r="AB10" i="19"/>
  <c r="Z10" i="19"/>
  <c r="Y10" i="19"/>
  <c r="AA10" i="19" s="1"/>
  <c r="AI10" i="19" s="1"/>
  <c r="V10" i="19"/>
  <c r="AE10" i="19" s="1"/>
  <c r="U10" i="19"/>
  <c r="AD10" i="19" s="1"/>
  <c r="T10" i="19"/>
  <c r="AF9" i="19"/>
  <c r="AB9" i="19"/>
  <c r="Z9" i="19"/>
  <c r="Y9" i="19"/>
  <c r="AA9" i="19" s="1"/>
  <c r="AI9" i="19" s="1"/>
  <c r="V9" i="19"/>
  <c r="AE9" i="19" s="1"/>
  <c r="U9" i="19"/>
  <c r="AD9" i="19" s="1"/>
  <c r="T9" i="19"/>
  <c r="AF8" i="19"/>
  <c r="AB8" i="19"/>
  <c r="Z8" i="19"/>
  <c r="AA8" i="19" s="1"/>
  <c r="AI8" i="19" s="1"/>
  <c r="Y8" i="19"/>
  <c r="V8" i="19"/>
  <c r="AE8" i="19" s="1"/>
  <c r="U8" i="19"/>
  <c r="AD8" i="19" s="1"/>
  <c r="T8" i="19"/>
  <c r="AF7" i="19"/>
  <c r="AB7" i="19"/>
  <c r="AA7" i="19"/>
  <c r="AI7" i="19" s="1"/>
  <c r="Z7" i="19"/>
  <c r="Y7" i="19"/>
  <c r="V7" i="19"/>
  <c r="AE7" i="19" s="1"/>
  <c r="U7" i="19"/>
  <c r="AD7" i="19" s="1"/>
  <c r="T7" i="19"/>
  <c r="AF6" i="19"/>
  <c r="AB6" i="19"/>
  <c r="Z6" i="19"/>
  <c r="Y6" i="19"/>
  <c r="AA6" i="19" s="1"/>
  <c r="AI6" i="19" s="1"/>
  <c r="V6" i="19"/>
  <c r="AE6" i="19" s="1"/>
  <c r="U6" i="19"/>
  <c r="AD6" i="19" s="1"/>
  <c r="T6" i="19"/>
  <c r="AF45" i="18"/>
  <c r="AB45" i="18"/>
  <c r="Z45" i="18"/>
  <c r="Y45" i="18"/>
  <c r="AA45" i="18" s="1"/>
  <c r="AI45" i="18" s="1"/>
  <c r="V45" i="18"/>
  <c r="AE45" i="18" s="1"/>
  <c r="U45" i="18"/>
  <c r="AD45" i="18" s="1"/>
  <c r="T45" i="18"/>
  <c r="AF44" i="18"/>
  <c r="AB44" i="18"/>
  <c r="Z44" i="18"/>
  <c r="AA44" i="18" s="1"/>
  <c r="AI44" i="18" s="1"/>
  <c r="Y44" i="18"/>
  <c r="V44" i="18"/>
  <c r="AE44" i="18" s="1"/>
  <c r="U44" i="18"/>
  <c r="AD44" i="18" s="1"/>
  <c r="T44" i="18"/>
  <c r="AF43" i="18"/>
  <c r="AB43" i="18"/>
  <c r="Z43" i="18"/>
  <c r="Y43" i="18"/>
  <c r="AA43" i="18" s="1"/>
  <c r="AI43" i="18" s="1"/>
  <c r="V43" i="18"/>
  <c r="AE43" i="18" s="1"/>
  <c r="U43" i="18"/>
  <c r="AD43" i="18" s="1"/>
  <c r="T43" i="18"/>
  <c r="AF42" i="18"/>
  <c r="AB42" i="18"/>
  <c r="Z42" i="18"/>
  <c r="Y42" i="18"/>
  <c r="AA42" i="18" s="1"/>
  <c r="AI42" i="18" s="1"/>
  <c r="V42" i="18"/>
  <c r="AE42" i="18" s="1"/>
  <c r="U42" i="18"/>
  <c r="AD42" i="18" s="1"/>
  <c r="T42" i="18"/>
  <c r="AF41" i="18"/>
  <c r="AE41" i="18"/>
  <c r="AB41" i="18"/>
  <c r="Z41" i="18"/>
  <c r="Y41" i="18"/>
  <c r="AA41" i="18" s="1"/>
  <c r="AI41" i="18" s="1"/>
  <c r="V41" i="18"/>
  <c r="U41" i="18"/>
  <c r="AD41" i="18" s="1"/>
  <c r="T41" i="18"/>
  <c r="AF40" i="18"/>
  <c r="AB40" i="18"/>
  <c r="Z40" i="18"/>
  <c r="AA40" i="18" s="1"/>
  <c r="AI40" i="18" s="1"/>
  <c r="Y40" i="18"/>
  <c r="V40" i="18"/>
  <c r="AE40" i="18" s="1"/>
  <c r="U40" i="18"/>
  <c r="AD40" i="18" s="1"/>
  <c r="T40" i="18"/>
  <c r="AF39" i="18"/>
  <c r="AB39" i="18"/>
  <c r="AA39" i="18"/>
  <c r="AI39" i="18" s="1"/>
  <c r="Z39" i="18"/>
  <c r="Y39" i="18"/>
  <c r="V39" i="18"/>
  <c r="AE39" i="18" s="1"/>
  <c r="U39" i="18"/>
  <c r="AD39" i="18" s="1"/>
  <c r="T39" i="18"/>
  <c r="AF38" i="18"/>
  <c r="AB38" i="18"/>
  <c r="Z38" i="18"/>
  <c r="AA38" i="18" s="1"/>
  <c r="AI38" i="18" s="1"/>
  <c r="Y38" i="18"/>
  <c r="V38" i="18"/>
  <c r="AE38" i="18" s="1"/>
  <c r="U38" i="18"/>
  <c r="AD38" i="18" s="1"/>
  <c r="T38" i="18"/>
  <c r="AF37" i="18"/>
  <c r="AB37" i="18"/>
  <c r="Z37" i="18"/>
  <c r="Y37" i="18"/>
  <c r="AA37" i="18" s="1"/>
  <c r="AI37" i="18" s="1"/>
  <c r="V37" i="18"/>
  <c r="AE37" i="18" s="1"/>
  <c r="U37" i="18"/>
  <c r="AD37" i="18" s="1"/>
  <c r="T37" i="18"/>
  <c r="AF36" i="18"/>
  <c r="AB36" i="18"/>
  <c r="Z36" i="18"/>
  <c r="Y36" i="18"/>
  <c r="AA36" i="18" s="1"/>
  <c r="AI36" i="18" s="1"/>
  <c r="V36" i="18"/>
  <c r="AE36" i="18" s="1"/>
  <c r="U36" i="18"/>
  <c r="AD36" i="18" s="1"/>
  <c r="T36" i="18"/>
  <c r="AF35" i="18"/>
  <c r="AB35" i="18"/>
  <c r="Z35" i="18"/>
  <c r="Y35" i="18"/>
  <c r="AA35" i="18" s="1"/>
  <c r="AI35" i="18" s="1"/>
  <c r="X35" i="18"/>
  <c r="AC35" i="18" s="1"/>
  <c r="V35" i="18"/>
  <c r="AE35" i="18" s="1"/>
  <c r="U35" i="18"/>
  <c r="AD35" i="18" s="1"/>
  <c r="T35" i="18"/>
  <c r="AF34" i="18"/>
  <c r="AB34" i="18"/>
  <c r="Z34" i="18"/>
  <c r="Y34" i="18"/>
  <c r="AA34" i="18" s="1"/>
  <c r="AI34" i="18" s="1"/>
  <c r="V34" i="18"/>
  <c r="AE34" i="18" s="1"/>
  <c r="U34" i="18"/>
  <c r="AD34" i="18" s="1"/>
  <c r="T34" i="18"/>
  <c r="AF33" i="18"/>
  <c r="AB33" i="18"/>
  <c r="Z33" i="18"/>
  <c r="Y33" i="18"/>
  <c r="AA33" i="18" s="1"/>
  <c r="AI33" i="18" s="1"/>
  <c r="V33" i="18"/>
  <c r="AE33" i="18" s="1"/>
  <c r="U33" i="18"/>
  <c r="AD33" i="18" s="1"/>
  <c r="T33" i="18"/>
  <c r="AF32" i="18"/>
  <c r="AB32" i="18"/>
  <c r="Z32" i="18"/>
  <c r="AA32" i="18" s="1"/>
  <c r="AI32" i="18" s="1"/>
  <c r="Y32" i="18"/>
  <c r="W32" i="18"/>
  <c r="AG32" i="18" s="1"/>
  <c r="V32" i="18"/>
  <c r="AE32" i="18" s="1"/>
  <c r="U32" i="18"/>
  <c r="AD32" i="18" s="1"/>
  <c r="T32" i="18"/>
  <c r="AF31" i="18"/>
  <c r="AB31" i="18"/>
  <c r="AA31" i="18"/>
  <c r="AI31" i="18" s="1"/>
  <c r="Z31" i="18"/>
  <c r="Y31" i="18"/>
  <c r="V31" i="18"/>
  <c r="AE31" i="18" s="1"/>
  <c r="U31" i="18"/>
  <c r="AD31" i="18" s="1"/>
  <c r="T31" i="18"/>
  <c r="AF30" i="18"/>
  <c r="AB30" i="18"/>
  <c r="Z30" i="18"/>
  <c r="Y30" i="18"/>
  <c r="AA30" i="18" s="1"/>
  <c r="AI30" i="18" s="1"/>
  <c r="V30" i="18"/>
  <c r="AE30" i="18" s="1"/>
  <c r="U30" i="18"/>
  <c r="AD30" i="18" s="1"/>
  <c r="T30" i="18"/>
  <c r="AF29" i="18"/>
  <c r="AB29" i="18"/>
  <c r="AA29" i="18"/>
  <c r="AI29" i="18" s="1"/>
  <c r="Z29" i="18"/>
  <c r="Y29" i="18"/>
  <c r="V29" i="18"/>
  <c r="AE29" i="18" s="1"/>
  <c r="U29" i="18"/>
  <c r="AD29" i="18" s="1"/>
  <c r="T29" i="18"/>
  <c r="AF28" i="18"/>
  <c r="AB28" i="18"/>
  <c r="Z28" i="18"/>
  <c r="Y28" i="18"/>
  <c r="AA28" i="18" s="1"/>
  <c r="AI28" i="18" s="1"/>
  <c r="V28" i="18"/>
  <c r="AE28" i="18" s="1"/>
  <c r="U28" i="18"/>
  <c r="AD28" i="18" s="1"/>
  <c r="T28" i="18"/>
  <c r="AF27" i="18"/>
  <c r="AE27" i="18"/>
  <c r="AB27" i="18"/>
  <c r="Z27" i="18"/>
  <c r="Y27" i="18"/>
  <c r="AA27" i="18" s="1"/>
  <c r="AI27" i="18" s="1"/>
  <c r="W27" i="18"/>
  <c r="AG27" i="18" s="1"/>
  <c r="V27" i="18"/>
  <c r="U27" i="18"/>
  <c r="AD27" i="18" s="1"/>
  <c r="T27" i="18"/>
  <c r="AF26" i="18"/>
  <c r="AB26" i="18"/>
  <c r="Z26" i="18"/>
  <c r="Y26" i="18"/>
  <c r="AA26" i="18" s="1"/>
  <c r="AI26" i="18" s="1"/>
  <c r="V26" i="18"/>
  <c r="AE26" i="18" s="1"/>
  <c r="U26" i="18"/>
  <c r="AD26" i="18" s="1"/>
  <c r="T26" i="18"/>
  <c r="AF25" i="18"/>
  <c r="AB25" i="18"/>
  <c r="Z25" i="18"/>
  <c r="Y25" i="18"/>
  <c r="AA25" i="18" s="1"/>
  <c r="AI25" i="18" s="1"/>
  <c r="V25" i="18"/>
  <c r="AE25" i="18" s="1"/>
  <c r="U25" i="18"/>
  <c r="AD25" i="18" s="1"/>
  <c r="T25" i="18"/>
  <c r="AF24" i="18"/>
  <c r="AB24" i="18"/>
  <c r="Z24" i="18"/>
  <c r="AA24" i="18" s="1"/>
  <c r="AI24" i="18" s="1"/>
  <c r="Y24" i="18"/>
  <c r="V24" i="18"/>
  <c r="AE24" i="18" s="1"/>
  <c r="U24" i="18"/>
  <c r="AD24" i="18" s="1"/>
  <c r="T24" i="18"/>
  <c r="AF23" i="18"/>
  <c r="AB23" i="18"/>
  <c r="AA23" i="18"/>
  <c r="AI23" i="18" s="1"/>
  <c r="Z23" i="18"/>
  <c r="Y23" i="18"/>
  <c r="V23" i="18"/>
  <c r="AE23" i="18" s="1"/>
  <c r="U23" i="18"/>
  <c r="AD23" i="18" s="1"/>
  <c r="T23" i="18"/>
  <c r="AF22" i="18"/>
  <c r="AB22" i="18"/>
  <c r="Z22" i="18"/>
  <c r="Y22" i="18"/>
  <c r="AA22" i="18" s="1"/>
  <c r="AI22" i="18" s="1"/>
  <c r="V22" i="18"/>
  <c r="AE22" i="18" s="1"/>
  <c r="U22" i="18"/>
  <c r="AD22" i="18" s="1"/>
  <c r="T22" i="18"/>
  <c r="AF21" i="18"/>
  <c r="AB21" i="18"/>
  <c r="Z21" i="18"/>
  <c r="Y21" i="18"/>
  <c r="AA21" i="18" s="1"/>
  <c r="AI21" i="18" s="1"/>
  <c r="V21" i="18"/>
  <c r="AE21" i="18" s="1"/>
  <c r="U21" i="18"/>
  <c r="AD21" i="18" s="1"/>
  <c r="T21" i="18"/>
  <c r="AF20" i="18"/>
  <c r="AB20" i="18"/>
  <c r="Z20" i="18"/>
  <c r="Y20" i="18"/>
  <c r="AA20" i="18" s="1"/>
  <c r="AI20" i="18" s="1"/>
  <c r="V20" i="18"/>
  <c r="AE20" i="18" s="1"/>
  <c r="U20" i="18"/>
  <c r="AD20" i="18" s="1"/>
  <c r="T20" i="18"/>
  <c r="AF19" i="18"/>
  <c r="AB19" i="18"/>
  <c r="Z19" i="18"/>
  <c r="Y19" i="18"/>
  <c r="AA19" i="18" s="1"/>
  <c r="AI19" i="18" s="1"/>
  <c r="V19" i="18"/>
  <c r="AE19" i="18" s="1"/>
  <c r="U19" i="18"/>
  <c r="AD19" i="18" s="1"/>
  <c r="T19" i="18"/>
  <c r="AF18" i="18"/>
  <c r="AB18" i="18"/>
  <c r="Z18" i="18"/>
  <c r="Y18" i="18"/>
  <c r="AA18" i="18" s="1"/>
  <c r="AI18" i="18" s="1"/>
  <c r="V18" i="18"/>
  <c r="AE18" i="18" s="1"/>
  <c r="U18" i="18"/>
  <c r="AD18" i="18" s="1"/>
  <c r="T18" i="18"/>
  <c r="AF17" i="18"/>
  <c r="AB17" i="18"/>
  <c r="Z17" i="18"/>
  <c r="Y17" i="18"/>
  <c r="AA17" i="18" s="1"/>
  <c r="AI17" i="18" s="1"/>
  <c r="V17" i="18"/>
  <c r="AE17" i="18" s="1"/>
  <c r="U17" i="18"/>
  <c r="AD17" i="18" s="1"/>
  <c r="T17" i="18"/>
  <c r="AF16" i="18"/>
  <c r="AB16" i="18"/>
  <c r="Z16" i="18"/>
  <c r="Y16" i="18"/>
  <c r="AA16" i="18" s="1"/>
  <c r="AI16" i="18" s="1"/>
  <c r="V16" i="18"/>
  <c r="AE16" i="18" s="1"/>
  <c r="U16" i="18"/>
  <c r="AD16" i="18" s="1"/>
  <c r="T16" i="18"/>
  <c r="AF15" i="18"/>
  <c r="AB15" i="18"/>
  <c r="AA15" i="18"/>
  <c r="AI15" i="18" s="1"/>
  <c r="Z15" i="18"/>
  <c r="Y15" i="18"/>
  <c r="V15" i="18"/>
  <c r="AE15" i="18" s="1"/>
  <c r="U15" i="18"/>
  <c r="AD15" i="18" s="1"/>
  <c r="T15" i="18"/>
  <c r="AF14" i="18"/>
  <c r="AB14" i="18"/>
  <c r="Z14" i="18"/>
  <c r="Y14" i="18"/>
  <c r="AA14" i="18" s="1"/>
  <c r="AI14" i="18" s="1"/>
  <c r="V14" i="18"/>
  <c r="AE14" i="18" s="1"/>
  <c r="U14" i="18"/>
  <c r="AD14" i="18" s="1"/>
  <c r="T14" i="18"/>
  <c r="AF13" i="18"/>
  <c r="AB13" i="18"/>
  <c r="AA13" i="18"/>
  <c r="AI13" i="18" s="1"/>
  <c r="Z13" i="18"/>
  <c r="Y13" i="18"/>
  <c r="V13" i="18"/>
  <c r="AE13" i="18" s="1"/>
  <c r="U13" i="18"/>
  <c r="AD13" i="18" s="1"/>
  <c r="T13" i="18"/>
  <c r="AF12" i="18"/>
  <c r="AB12" i="18"/>
  <c r="Z12" i="18"/>
  <c r="AA12" i="18" s="1"/>
  <c r="AI12" i="18" s="1"/>
  <c r="Y12" i="18"/>
  <c r="V12" i="18"/>
  <c r="AE12" i="18" s="1"/>
  <c r="U12" i="18"/>
  <c r="AD12" i="18" s="1"/>
  <c r="T12" i="18"/>
  <c r="AF11" i="18"/>
  <c r="AB11" i="18"/>
  <c r="AA11" i="18"/>
  <c r="AI11" i="18" s="1"/>
  <c r="Z11" i="18"/>
  <c r="Y11" i="18"/>
  <c r="V11" i="18"/>
  <c r="AE11" i="18" s="1"/>
  <c r="U11" i="18"/>
  <c r="AD11" i="18" s="1"/>
  <c r="T11" i="18"/>
  <c r="AF10" i="18"/>
  <c r="AB10" i="18"/>
  <c r="Z10" i="18"/>
  <c r="Y10" i="18"/>
  <c r="AA10" i="18" s="1"/>
  <c r="AI10" i="18" s="1"/>
  <c r="V10" i="18"/>
  <c r="AE10" i="18" s="1"/>
  <c r="U10" i="18"/>
  <c r="AD10" i="18" s="1"/>
  <c r="T10" i="18"/>
  <c r="AF9" i="18"/>
  <c r="AB9" i="18"/>
  <c r="Z9" i="18"/>
  <c r="Y9" i="18"/>
  <c r="AA9" i="18" s="1"/>
  <c r="AI9" i="18" s="1"/>
  <c r="V9" i="18"/>
  <c r="AE9" i="18" s="1"/>
  <c r="U9" i="18"/>
  <c r="AD9" i="18" s="1"/>
  <c r="T9" i="18"/>
  <c r="AF8" i="18"/>
  <c r="AB8" i="18"/>
  <c r="Z8" i="18"/>
  <c r="AA8" i="18" s="1"/>
  <c r="AI8" i="18" s="1"/>
  <c r="Y8" i="18"/>
  <c r="W8" i="18"/>
  <c r="AG8" i="18" s="1"/>
  <c r="V8" i="18"/>
  <c r="AE8" i="18" s="1"/>
  <c r="U8" i="18"/>
  <c r="AD8" i="18" s="1"/>
  <c r="T8" i="18"/>
  <c r="AF7" i="18"/>
  <c r="AB7" i="18"/>
  <c r="AA7" i="18"/>
  <c r="AI7" i="18" s="1"/>
  <c r="Z7" i="18"/>
  <c r="Y7" i="18"/>
  <c r="V7" i="18"/>
  <c r="AE7" i="18" s="1"/>
  <c r="U7" i="18"/>
  <c r="AD7" i="18" s="1"/>
  <c r="T7" i="18"/>
  <c r="AF6" i="18"/>
  <c r="AB6" i="18"/>
  <c r="Z6" i="18"/>
  <c r="Y6" i="18"/>
  <c r="AA6" i="18" s="1"/>
  <c r="AI6" i="18" s="1"/>
  <c r="V6" i="18"/>
  <c r="AE6" i="18" s="1"/>
  <c r="U6" i="18"/>
  <c r="AD6" i="18" s="1"/>
  <c r="T6" i="18"/>
  <c r="AF45" i="17"/>
  <c r="AB45" i="17"/>
  <c r="Z45" i="17"/>
  <c r="AA45" i="17" s="1"/>
  <c r="AI45" i="17" s="1"/>
  <c r="Y45" i="17"/>
  <c r="V45" i="17"/>
  <c r="AE45" i="17" s="1"/>
  <c r="U45" i="17"/>
  <c r="AD45" i="17" s="1"/>
  <c r="T45" i="17"/>
  <c r="AF44" i="17"/>
  <c r="AB44" i="17"/>
  <c r="AA44" i="17"/>
  <c r="AI44" i="17" s="1"/>
  <c r="Z44" i="17"/>
  <c r="Y44" i="17"/>
  <c r="V44" i="17"/>
  <c r="AE44" i="17" s="1"/>
  <c r="U44" i="17"/>
  <c r="AD44" i="17" s="1"/>
  <c r="T44" i="17"/>
  <c r="AF43" i="17"/>
  <c r="AB43" i="17"/>
  <c r="Z43" i="17"/>
  <c r="AA43" i="17" s="1"/>
  <c r="AI43" i="17" s="1"/>
  <c r="Y43" i="17"/>
  <c r="V43" i="17"/>
  <c r="AE43" i="17" s="1"/>
  <c r="U43" i="17"/>
  <c r="AD43" i="17" s="1"/>
  <c r="T43" i="17"/>
  <c r="AF42" i="17"/>
  <c r="AE42" i="17"/>
  <c r="AB42" i="17"/>
  <c r="AA42" i="17"/>
  <c r="AI42" i="17" s="1"/>
  <c r="Z42" i="17"/>
  <c r="Y42" i="17"/>
  <c r="V42" i="17"/>
  <c r="U42" i="17"/>
  <c r="AD42" i="17" s="1"/>
  <c r="T42" i="17"/>
  <c r="AF41" i="17"/>
  <c r="AD41" i="17"/>
  <c r="AB41" i="17"/>
  <c r="Z41" i="17"/>
  <c r="AA41" i="17" s="1"/>
  <c r="AI41" i="17" s="1"/>
  <c r="Y41" i="17"/>
  <c r="V41" i="17"/>
  <c r="AE41" i="17" s="1"/>
  <c r="U41" i="17"/>
  <c r="T41" i="17"/>
  <c r="AF40" i="17"/>
  <c r="AE40" i="17"/>
  <c r="AB40" i="17"/>
  <c r="AA40" i="17"/>
  <c r="AI40" i="17" s="1"/>
  <c r="Z40" i="17"/>
  <c r="Y40" i="17"/>
  <c r="V40" i="17"/>
  <c r="U40" i="17"/>
  <c r="AD40" i="17" s="1"/>
  <c r="T40" i="17"/>
  <c r="AF39" i="17"/>
  <c r="AD39" i="17"/>
  <c r="AB39" i="17"/>
  <c r="AA39" i="17"/>
  <c r="AI39" i="17" s="1"/>
  <c r="Z39" i="17"/>
  <c r="Y39" i="17"/>
  <c r="V39" i="17"/>
  <c r="AE39" i="17" s="1"/>
  <c r="U39" i="17"/>
  <c r="T39" i="17"/>
  <c r="AF38" i="17"/>
  <c r="AB38" i="17"/>
  <c r="Z38" i="17"/>
  <c r="Y38" i="17"/>
  <c r="AA38" i="17" s="1"/>
  <c r="AI38" i="17" s="1"/>
  <c r="V38" i="17"/>
  <c r="AE38" i="17" s="1"/>
  <c r="U38" i="17"/>
  <c r="AD38" i="17" s="1"/>
  <c r="T38" i="17"/>
  <c r="AF37" i="17"/>
  <c r="AB37" i="17"/>
  <c r="Z37" i="17"/>
  <c r="AA37" i="17" s="1"/>
  <c r="AI37" i="17" s="1"/>
  <c r="Y37" i="17"/>
  <c r="V37" i="17"/>
  <c r="AE37" i="17" s="1"/>
  <c r="U37" i="17"/>
  <c r="AD37" i="17" s="1"/>
  <c r="T37" i="17"/>
  <c r="AF36" i="17"/>
  <c r="AE36" i="17"/>
  <c r="AB36" i="17"/>
  <c r="AA36" i="17"/>
  <c r="AI36" i="17" s="1"/>
  <c r="Z36" i="17"/>
  <c r="Y36" i="17"/>
  <c r="V36" i="17"/>
  <c r="U36" i="17"/>
  <c r="AD36" i="17" s="1"/>
  <c r="T36" i="17"/>
  <c r="AF35" i="17"/>
  <c r="AB35" i="17"/>
  <c r="Z35" i="17"/>
  <c r="AA35" i="17" s="1"/>
  <c r="AI35" i="17" s="1"/>
  <c r="Y35" i="17"/>
  <c r="V35" i="17"/>
  <c r="AE35" i="17" s="1"/>
  <c r="U35" i="17"/>
  <c r="AD35" i="17" s="1"/>
  <c r="T35" i="17"/>
  <c r="AF34" i="17"/>
  <c r="AB34" i="17"/>
  <c r="AA34" i="17"/>
  <c r="AI34" i="17" s="1"/>
  <c r="Z34" i="17"/>
  <c r="Y34" i="17"/>
  <c r="V34" i="17"/>
  <c r="AE34" i="17" s="1"/>
  <c r="U34" i="17"/>
  <c r="AD34" i="17" s="1"/>
  <c r="T34" i="17"/>
  <c r="AF33" i="17"/>
  <c r="AB33" i="17"/>
  <c r="Z33" i="17"/>
  <c r="Y33" i="17"/>
  <c r="AA33" i="17" s="1"/>
  <c r="AI33" i="17" s="1"/>
  <c r="V33" i="17"/>
  <c r="AE33" i="17" s="1"/>
  <c r="U33" i="17"/>
  <c r="AD33" i="17" s="1"/>
  <c r="T33" i="17"/>
  <c r="AF32" i="17"/>
  <c r="AB32" i="17"/>
  <c r="Z32" i="17"/>
  <c r="AA32" i="17" s="1"/>
  <c r="AI32" i="17" s="1"/>
  <c r="Y32" i="17"/>
  <c r="V32" i="17"/>
  <c r="AE32" i="17" s="1"/>
  <c r="U32" i="17"/>
  <c r="AD32" i="17" s="1"/>
  <c r="T32" i="17"/>
  <c r="AF31" i="17"/>
  <c r="AB31" i="17"/>
  <c r="Z31" i="17"/>
  <c r="AA31" i="17" s="1"/>
  <c r="AI31" i="17" s="1"/>
  <c r="Y31" i="17"/>
  <c r="V31" i="17"/>
  <c r="AE31" i="17" s="1"/>
  <c r="U31" i="17"/>
  <c r="AD31" i="17" s="1"/>
  <c r="T31" i="17"/>
  <c r="AF30" i="17"/>
  <c r="AB30" i="17"/>
  <c r="Z30" i="17"/>
  <c r="Y30" i="17"/>
  <c r="AA30" i="17" s="1"/>
  <c r="AI30" i="17" s="1"/>
  <c r="V30" i="17"/>
  <c r="AE30" i="17" s="1"/>
  <c r="U30" i="17"/>
  <c r="AD30" i="17" s="1"/>
  <c r="T30" i="17"/>
  <c r="AF29" i="17"/>
  <c r="AD29" i="17"/>
  <c r="AB29" i="17"/>
  <c r="Z29" i="17"/>
  <c r="AA29" i="17" s="1"/>
  <c r="AI29" i="17" s="1"/>
  <c r="Y29" i="17"/>
  <c r="V29" i="17"/>
  <c r="AE29" i="17" s="1"/>
  <c r="U29" i="17"/>
  <c r="T29" i="17"/>
  <c r="AF28" i="17"/>
  <c r="AB28" i="17"/>
  <c r="AA28" i="17"/>
  <c r="AI28" i="17" s="1"/>
  <c r="Z28" i="17"/>
  <c r="Y28" i="17"/>
  <c r="V28" i="17"/>
  <c r="AE28" i="17" s="1"/>
  <c r="U28" i="17"/>
  <c r="AD28" i="17" s="1"/>
  <c r="T28" i="17"/>
  <c r="AF27" i="17"/>
  <c r="AB27" i="17"/>
  <c r="Z27" i="17"/>
  <c r="AA27" i="17" s="1"/>
  <c r="AI27" i="17" s="1"/>
  <c r="Y27" i="17"/>
  <c r="X27" i="17"/>
  <c r="AC27" i="17" s="1"/>
  <c r="V27" i="17"/>
  <c r="AE27" i="17" s="1"/>
  <c r="U27" i="17"/>
  <c r="AD27" i="17" s="1"/>
  <c r="T27" i="17"/>
  <c r="AF26" i="17"/>
  <c r="AB26" i="17"/>
  <c r="AA26" i="17"/>
  <c r="AI26" i="17" s="1"/>
  <c r="Z26" i="17"/>
  <c r="Y26" i="17"/>
  <c r="V26" i="17"/>
  <c r="AE26" i="17" s="1"/>
  <c r="U26" i="17"/>
  <c r="AD26" i="17" s="1"/>
  <c r="T26" i="17"/>
  <c r="AF25" i="17"/>
  <c r="AB25" i="17"/>
  <c r="Z25" i="17"/>
  <c r="Y25" i="17"/>
  <c r="AA25" i="17" s="1"/>
  <c r="AI25" i="17" s="1"/>
  <c r="V25" i="17"/>
  <c r="AE25" i="17" s="1"/>
  <c r="U25" i="17"/>
  <c r="AD25" i="17" s="1"/>
  <c r="T25" i="17"/>
  <c r="AF24" i="17"/>
  <c r="AE24" i="17"/>
  <c r="AB24" i="17"/>
  <c r="AA24" i="17"/>
  <c r="AI24" i="17" s="1"/>
  <c r="Z24" i="17"/>
  <c r="Y24" i="17"/>
  <c r="V24" i="17"/>
  <c r="U24" i="17"/>
  <c r="AD24" i="17" s="1"/>
  <c r="T24" i="17"/>
  <c r="AF23" i="17"/>
  <c r="AB23" i="17"/>
  <c r="Z23" i="17"/>
  <c r="AA23" i="17" s="1"/>
  <c r="AI23" i="17" s="1"/>
  <c r="Y23" i="17"/>
  <c r="V23" i="17"/>
  <c r="AE23" i="17" s="1"/>
  <c r="U23" i="17"/>
  <c r="AD23" i="17" s="1"/>
  <c r="T23" i="17"/>
  <c r="AF22" i="17"/>
  <c r="AB22" i="17"/>
  <c r="Z22" i="17"/>
  <c r="Y22" i="17"/>
  <c r="AA22" i="17" s="1"/>
  <c r="AI22" i="17" s="1"/>
  <c r="V22" i="17"/>
  <c r="AE22" i="17" s="1"/>
  <c r="U22" i="17"/>
  <c r="AD22" i="17" s="1"/>
  <c r="T22" i="17"/>
  <c r="AF21" i="17"/>
  <c r="AB21" i="17"/>
  <c r="Z21" i="17"/>
  <c r="AA21" i="17" s="1"/>
  <c r="AI21" i="17" s="1"/>
  <c r="Y21" i="17"/>
  <c r="V21" i="17"/>
  <c r="AE21" i="17" s="1"/>
  <c r="U21" i="17"/>
  <c r="AD21" i="17" s="1"/>
  <c r="T21" i="17"/>
  <c r="AF20" i="17"/>
  <c r="AB20" i="17"/>
  <c r="AA20" i="17"/>
  <c r="AI20" i="17" s="1"/>
  <c r="Z20" i="17"/>
  <c r="Y20" i="17"/>
  <c r="V20" i="17"/>
  <c r="AE20" i="17" s="1"/>
  <c r="U20" i="17"/>
  <c r="AD20" i="17" s="1"/>
  <c r="T20" i="17"/>
  <c r="AF19" i="17"/>
  <c r="AD19" i="17"/>
  <c r="AB19" i="17"/>
  <c r="Z19" i="17"/>
  <c r="AA19" i="17" s="1"/>
  <c r="AI19" i="17" s="1"/>
  <c r="Y19" i="17"/>
  <c r="V19" i="17"/>
  <c r="AE19" i="17" s="1"/>
  <c r="U19" i="17"/>
  <c r="T19" i="17"/>
  <c r="AF18" i="17"/>
  <c r="AB18" i="17"/>
  <c r="AA18" i="17"/>
  <c r="AI18" i="17" s="1"/>
  <c r="Z18" i="17"/>
  <c r="Y18" i="17"/>
  <c r="V18" i="17"/>
  <c r="AE18" i="17" s="1"/>
  <c r="U18" i="17"/>
  <c r="AD18" i="17" s="1"/>
  <c r="T18" i="17"/>
  <c r="AF17" i="17"/>
  <c r="AB17" i="17"/>
  <c r="Z17" i="17"/>
  <c r="Y17" i="17"/>
  <c r="AA17" i="17" s="1"/>
  <c r="AI17" i="17" s="1"/>
  <c r="V17" i="17"/>
  <c r="AE17" i="17" s="1"/>
  <c r="U17" i="17"/>
  <c r="AD17" i="17" s="1"/>
  <c r="T17" i="17"/>
  <c r="AF16" i="17"/>
  <c r="AB16" i="17"/>
  <c r="AA16" i="17"/>
  <c r="AI16" i="17" s="1"/>
  <c r="Z16" i="17"/>
  <c r="Y16" i="17"/>
  <c r="V16" i="17"/>
  <c r="AE16" i="17" s="1"/>
  <c r="U16" i="17"/>
  <c r="AD16" i="17" s="1"/>
  <c r="T16" i="17"/>
  <c r="AF15" i="17"/>
  <c r="AB15" i="17"/>
  <c r="Z15" i="17"/>
  <c r="AA15" i="17" s="1"/>
  <c r="AI15" i="17" s="1"/>
  <c r="Y15" i="17"/>
  <c r="V15" i="17"/>
  <c r="AE15" i="17" s="1"/>
  <c r="U15" i="17"/>
  <c r="AD15" i="17" s="1"/>
  <c r="T15" i="17"/>
  <c r="AF14" i="17"/>
  <c r="AB14" i="17"/>
  <c r="Z14" i="17"/>
  <c r="Y14" i="17"/>
  <c r="AA14" i="17" s="1"/>
  <c r="AI14" i="17" s="1"/>
  <c r="V14" i="17"/>
  <c r="AE14" i="17" s="1"/>
  <c r="U14" i="17"/>
  <c r="AD14" i="17" s="1"/>
  <c r="T14" i="17"/>
  <c r="AF13" i="17"/>
  <c r="AB13" i="17"/>
  <c r="Z13" i="17"/>
  <c r="AA13" i="17" s="1"/>
  <c r="AI13" i="17" s="1"/>
  <c r="Y13" i="17"/>
  <c r="V13" i="17"/>
  <c r="AE13" i="17" s="1"/>
  <c r="U13" i="17"/>
  <c r="AD13" i="17" s="1"/>
  <c r="T13" i="17"/>
  <c r="AF12" i="17"/>
  <c r="AB12" i="17"/>
  <c r="AA12" i="17"/>
  <c r="AI12" i="17" s="1"/>
  <c r="Z12" i="17"/>
  <c r="Y12" i="17"/>
  <c r="V12" i="17"/>
  <c r="AE12" i="17" s="1"/>
  <c r="U12" i="17"/>
  <c r="AD12" i="17" s="1"/>
  <c r="T12" i="17"/>
  <c r="AF11" i="17"/>
  <c r="AB11" i="17"/>
  <c r="Z11" i="17"/>
  <c r="AA11" i="17" s="1"/>
  <c r="AI11" i="17" s="1"/>
  <c r="Y11" i="17"/>
  <c r="V11" i="17"/>
  <c r="AE11" i="17" s="1"/>
  <c r="U11" i="17"/>
  <c r="AD11" i="17" s="1"/>
  <c r="T11" i="17"/>
  <c r="AF10" i="17"/>
  <c r="AB10" i="17"/>
  <c r="AA10" i="17"/>
  <c r="AI10" i="17" s="1"/>
  <c r="Z10" i="17"/>
  <c r="Y10" i="17"/>
  <c r="V10" i="17"/>
  <c r="AE10" i="17" s="1"/>
  <c r="U10" i="17"/>
  <c r="AD10" i="17" s="1"/>
  <c r="T10" i="17"/>
  <c r="AF9" i="17"/>
  <c r="AB9" i="17"/>
  <c r="Z9" i="17"/>
  <c r="Y9" i="17"/>
  <c r="AA9" i="17" s="1"/>
  <c r="AI9" i="17" s="1"/>
  <c r="V9" i="17"/>
  <c r="AE9" i="17" s="1"/>
  <c r="U9" i="17"/>
  <c r="AD9" i="17" s="1"/>
  <c r="T9" i="17"/>
  <c r="AF8" i="17"/>
  <c r="AB8" i="17"/>
  <c r="Z8" i="17"/>
  <c r="AA8" i="17" s="1"/>
  <c r="AI8" i="17" s="1"/>
  <c r="Y8" i="17"/>
  <c r="V8" i="17"/>
  <c r="AE8" i="17" s="1"/>
  <c r="U8" i="17"/>
  <c r="AD8" i="17" s="1"/>
  <c r="T8" i="17"/>
  <c r="AF7" i="17"/>
  <c r="AB7" i="17"/>
  <c r="AA7" i="17"/>
  <c r="AI7" i="17" s="1"/>
  <c r="Z7" i="17"/>
  <c r="Y7" i="17"/>
  <c r="V7" i="17"/>
  <c r="AE7" i="17" s="1"/>
  <c r="U7" i="17"/>
  <c r="AD7" i="17" s="1"/>
  <c r="T7" i="17"/>
  <c r="AF6" i="17"/>
  <c r="AB6" i="17"/>
  <c r="Z6" i="17"/>
  <c r="Y6" i="17"/>
  <c r="AA6" i="17" s="1"/>
  <c r="AI6" i="17" s="1"/>
  <c r="V6" i="17"/>
  <c r="AE6" i="17" s="1"/>
  <c r="U6" i="17"/>
  <c r="AD6" i="17" s="1"/>
  <c r="T6" i="17"/>
  <c r="AI38" i="3"/>
  <c r="AI39" i="3"/>
  <c r="AI32" i="3"/>
  <c r="AI33" i="3"/>
  <c r="AI18" i="3"/>
  <c r="AI19" i="3"/>
  <c r="AI12" i="3"/>
  <c r="AI13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U38" i="3"/>
  <c r="AD38" i="3" s="1"/>
  <c r="V38" i="3"/>
  <c r="AE38" i="3" s="1"/>
  <c r="Y38" i="3"/>
  <c r="Z38" i="3"/>
  <c r="AA38" i="3"/>
  <c r="AB38" i="3"/>
  <c r="U39" i="3"/>
  <c r="AD39" i="3" s="1"/>
  <c r="V39" i="3"/>
  <c r="AE39" i="3" s="1"/>
  <c r="Y39" i="3"/>
  <c r="AA39" i="3" s="1"/>
  <c r="Z39" i="3"/>
  <c r="AB39" i="3"/>
  <c r="U32" i="3"/>
  <c r="AD32" i="3" s="1"/>
  <c r="V32" i="3"/>
  <c r="AE32" i="3" s="1"/>
  <c r="Y32" i="3"/>
  <c r="AA32" i="3" s="1"/>
  <c r="Z32" i="3"/>
  <c r="AB32" i="3"/>
  <c r="U33" i="3"/>
  <c r="AD33" i="3" s="1"/>
  <c r="V33" i="3"/>
  <c r="AE33" i="3" s="1"/>
  <c r="Y33" i="3"/>
  <c r="Z33" i="3"/>
  <c r="AA33" i="3" s="1"/>
  <c r="AB33" i="3"/>
  <c r="U18" i="3"/>
  <c r="AD18" i="3" s="1"/>
  <c r="V18" i="3"/>
  <c r="AE18" i="3" s="1"/>
  <c r="Y18" i="3"/>
  <c r="Z18" i="3"/>
  <c r="AA18" i="3"/>
  <c r="AB18" i="3"/>
  <c r="U19" i="3"/>
  <c r="AD19" i="3" s="1"/>
  <c r="V19" i="3"/>
  <c r="AE19" i="3" s="1"/>
  <c r="Y19" i="3"/>
  <c r="AA19" i="3" s="1"/>
  <c r="Z19" i="3"/>
  <c r="AB19" i="3"/>
  <c r="U12" i="3"/>
  <c r="AD12" i="3" s="1"/>
  <c r="V12" i="3"/>
  <c r="AE12" i="3" s="1"/>
  <c r="Y12" i="3"/>
  <c r="Z12" i="3"/>
  <c r="AA12" i="3"/>
  <c r="AB12" i="3"/>
  <c r="U13" i="3"/>
  <c r="AD13" i="3" s="1"/>
  <c r="V13" i="3"/>
  <c r="AE13" i="3" s="1"/>
  <c r="Y13" i="3"/>
  <c r="AA13" i="3" s="1"/>
  <c r="Z13" i="3"/>
  <c r="AB13" i="3"/>
  <c r="T38" i="3"/>
  <c r="T39" i="3"/>
  <c r="T32" i="3"/>
  <c r="T33" i="3"/>
  <c r="T18" i="3"/>
  <c r="T19" i="3"/>
  <c r="T12" i="3"/>
  <c r="T13" i="3"/>
  <c r="L41" i="18"/>
  <c r="M41" i="18"/>
  <c r="I887" i="14"/>
  <c r="J887" i="14"/>
  <c r="K887" i="14"/>
  <c r="L887" i="14"/>
  <c r="M887" i="14"/>
  <c r="I888" i="14"/>
  <c r="J888" i="14"/>
  <c r="K888" i="14"/>
  <c r="M888" i="14"/>
  <c r="I889" i="14"/>
  <c r="J889" i="14"/>
  <c r="K889" i="14"/>
  <c r="L889" i="14"/>
  <c r="M889" i="14"/>
  <c r="I890" i="14"/>
  <c r="L890" i="14" s="1"/>
  <c r="J890" i="14"/>
  <c r="K890" i="14"/>
  <c r="M890" i="14"/>
  <c r="I891" i="14"/>
  <c r="J891" i="14"/>
  <c r="K891" i="14"/>
  <c r="L891" i="14" s="1"/>
  <c r="M891" i="14"/>
  <c r="I892" i="14"/>
  <c r="J892" i="14"/>
  <c r="K892" i="14"/>
  <c r="L892" i="14"/>
  <c r="M892" i="14"/>
  <c r="I893" i="14"/>
  <c r="J893" i="14"/>
  <c r="K893" i="14"/>
  <c r="M893" i="14"/>
  <c r="I894" i="14"/>
  <c r="J894" i="14"/>
  <c r="K894" i="14"/>
  <c r="L894" i="14"/>
  <c r="M894" i="14"/>
  <c r="I895" i="14"/>
  <c r="J895" i="14"/>
  <c r="K895" i="14"/>
  <c r="M895" i="14"/>
  <c r="I896" i="14"/>
  <c r="J896" i="14"/>
  <c r="K896" i="14"/>
  <c r="M896" i="14"/>
  <c r="I897" i="14"/>
  <c r="J897" i="14"/>
  <c r="K897" i="14"/>
  <c r="M897" i="14"/>
  <c r="I898" i="14"/>
  <c r="J898" i="14"/>
  <c r="K898" i="14"/>
  <c r="M898" i="14"/>
  <c r="I899" i="14"/>
  <c r="L899" i="14" s="1"/>
  <c r="J899" i="14"/>
  <c r="K899" i="14"/>
  <c r="M899" i="14"/>
  <c r="I900" i="14"/>
  <c r="J900" i="14"/>
  <c r="K900" i="14"/>
  <c r="L900" i="14"/>
  <c r="M900" i="14"/>
  <c r="I901" i="14"/>
  <c r="J901" i="14"/>
  <c r="K901" i="14"/>
  <c r="M901" i="14"/>
  <c r="I902" i="14"/>
  <c r="J902" i="14"/>
  <c r="K902" i="14"/>
  <c r="M902" i="14"/>
  <c r="I903" i="14"/>
  <c r="J903" i="14"/>
  <c r="K903" i="14"/>
  <c r="L903" i="14"/>
  <c r="M903" i="14"/>
  <c r="I904" i="14"/>
  <c r="L904" i="14" s="1"/>
  <c r="J904" i="14"/>
  <c r="K904" i="14"/>
  <c r="M904" i="14"/>
  <c r="I905" i="14"/>
  <c r="J905" i="14"/>
  <c r="K905" i="14"/>
  <c r="L905" i="14"/>
  <c r="M905" i="14"/>
  <c r="I906" i="14"/>
  <c r="J906" i="14"/>
  <c r="K906" i="14"/>
  <c r="M906" i="14"/>
  <c r="I907" i="14"/>
  <c r="J907" i="14"/>
  <c r="K907" i="14"/>
  <c r="L907" i="14" s="1"/>
  <c r="M907" i="14"/>
  <c r="I908" i="14"/>
  <c r="J908" i="14"/>
  <c r="K908" i="14"/>
  <c r="L908" i="14"/>
  <c r="M908" i="14"/>
  <c r="I909" i="14"/>
  <c r="L909" i="14" s="1"/>
  <c r="J909" i="14"/>
  <c r="K909" i="14"/>
  <c r="M909" i="14"/>
  <c r="I910" i="14"/>
  <c r="J910" i="14"/>
  <c r="K910" i="14"/>
  <c r="L910" i="14"/>
  <c r="M910" i="14"/>
  <c r="I911" i="14"/>
  <c r="L911" i="14" s="1"/>
  <c r="J911" i="14"/>
  <c r="K911" i="14"/>
  <c r="M911" i="14"/>
  <c r="I912" i="14"/>
  <c r="J912" i="14"/>
  <c r="K912" i="14"/>
  <c r="M912" i="14"/>
  <c r="I913" i="14"/>
  <c r="J913" i="14"/>
  <c r="L913" i="14" s="1"/>
  <c r="K913" i="14"/>
  <c r="M913" i="14"/>
  <c r="I914" i="14"/>
  <c r="J914" i="14"/>
  <c r="K914" i="14"/>
  <c r="M914" i="14"/>
  <c r="I915" i="14"/>
  <c r="J915" i="14"/>
  <c r="K915" i="14"/>
  <c r="L915" i="14"/>
  <c r="M915" i="14"/>
  <c r="I916" i="14"/>
  <c r="J916" i="14"/>
  <c r="K916" i="14"/>
  <c r="M916" i="14"/>
  <c r="I917" i="14"/>
  <c r="J917" i="14"/>
  <c r="K917" i="14"/>
  <c r="M917" i="14"/>
  <c r="I918" i="14"/>
  <c r="L918" i="14" s="1"/>
  <c r="J918" i="14"/>
  <c r="K918" i="14"/>
  <c r="M918" i="14"/>
  <c r="I919" i="14"/>
  <c r="J919" i="14"/>
  <c r="K919" i="14"/>
  <c r="L919" i="14"/>
  <c r="M919" i="14"/>
  <c r="I920" i="14"/>
  <c r="L920" i="14" s="1"/>
  <c r="J920" i="14"/>
  <c r="K920" i="14"/>
  <c r="M920" i="14"/>
  <c r="I921" i="14"/>
  <c r="J921" i="14"/>
  <c r="K921" i="14"/>
  <c r="M921" i="14"/>
  <c r="I922" i="14"/>
  <c r="L922" i="14" s="1"/>
  <c r="J922" i="14"/>
  <c r="K922" i="14"/>
  <c r="M922" i="14"/>
  <c r="I923" i="14"/>
  <c r="J923" i="14"/>
  <c r="K923" i="14"/>
  <c r="L923" i="14"/>
  <c r="M923" i="14"/>
  <c r="I924" i="14"/>
  <c r="J924" i="14"/>
  <c r="K924" i="14"/>
  <c r="L924" i="14"/>
  <c r="M924" i="14"/>
  <c r="I925" i="14"/>
  <c r="J925" i="14"/>
  <c r="K925" i="14"/>
  <c r="M925" i="14"/>
  <c r="I926" i="14"/>
  <c r="J926" i="14"/>
  <c r="K926" i="14"/>
  <c r="L926" i="14"/>
  <c r="M926" i="14"/>
  <c r="I927" i="14"/>
  <c r="L927" i="14" s="1"/>
  <c r="J927" i="14"/>
  <c r="K927" i="14"/>
  <c r="M927" i="14"/>
  <c r="I928" i="14"/>
  <c r="J928" i="14"/>
  <c r="K928" i="14"/>
  <c r="M928" i="14"/>
  <c r="I929" i="14"/>
  <c r="J929" i="14"/>
  <c r="K929" i="14"/>
  <c r="L929" i="14"/>
  <c r="W38" i="18" s="1"/>
  <c r="AG38" i="18" s="1"/>
  <c r="M929" i="14"/>
  <c r="X38" i="18" s="1"/>
  <c r="AC38" i="18" s="1"/>
  <c r="I930" i="14"/>
  <c r="J930" i="14"/>
  <c r="K930" i="14"/>
  <c r="M930" i="14"/>
  <c r="I931" i="14"/>
  <c r="J931" i="14"/>
  <c r="K931" i="14"/>
  <c r="L931" i="14"/>
  <c r="M931" i="14"/>
  <c r="I932" i="14"/>
  <c r="J932" i="14"/>
  <c r="L932" i="14" s="1"/>
  <c r="K932" i="14"/>
  <c r="M932" i="14"/>
  <c r="I933" i="14"/>
  <c r="J933" i="14"/>
  <c r="K933" i="14"/>
  <c r="M933" i="14"/>
  <c r="I934" i="14"/>
  <c r="L934" i="14" s="1"/>
  <c r="J934" i="14"/>
  <c r="K934" i="14"/>
  <c r="M934" i="14"/>
  <c r="I935" i="14"/>
  <c r="J935" i="14"/>
  <c r="L935" i="14" s="1"/>
  <c r="K935" i="14"/>
  <c r="M935" i="14"/>
  <c r="I936" i="14"/>
  <c r="J936" i="14"/>
  <c r="K936" i="14"/>
  <c r="M936" i="14"/>
  <c r="I937" i="14"/>
  <c r="L937" i="14" s="1"/>
  <c r="J937" i="14"/>
  <c r="K937" i="14"/>
  <c r="M937" i="14"/>
  <c r="I938" i="14"/>
  <c r="J938" i="14"/>
  <c r="K938" i="14"/>
  <c r="M938" i="14"/>
  <c r="I939" i="14"/>
  <c r="J939" i="14"/>
  <c r="L939" i="14" s="1"/>
  <c r="K939" i="14"/>
  <c r="M939" i="14"/>
  <c r="I940" i="14"/>
  <c r="J940" i="14"/>
  <c r="K940" i="14"/>
  <c r="M940" i="14"/>
  <c r="I941" i="14"/>
  <c r="L941" i="14" s="1"/>
  <c r="J941" i="14"/>
  <c r="K941" i="14"/>
  <c r="M941" i="14"/>
  <c r="I942" i="14"/>
  <c r="J942" i="14"/>
  <c r="L942" i="14" s="1"/>
  <c r="K942" i="14"/>
  <c r="M942" i="14"/>
  <c r="I943" i="14"/>
  <c r="J943" i="14"/>
  <c r="K943" i="14"/>
  <c r="L943" i="14"/>
  <c r="M943" i="14"/>
  <c r="I944" i="14"/>
  <c r="J944" i="14"/>
  <c r="K944" i="14"/>
  <c r="M944" i="14"/>
  <c r="I945" i="14"/>
  <c r="J945" i="14"/>
  <c r="K945" i="14"/>
  <c r="L945" i="14"/>
  <c r="M945" i="14"/>
  <c r="I946" i="14"/>
  <c r="L946" i="14" s="1"/>
  <c r="J946" i="14"/>
  <c r="K946" i="14"/>
  <c r="M946" i="14"/>
  <c r="I947" i="14"/>
  <c r="J947" i="14"/>
  <c r="K947" i="14"/>
  <c r="L947" i="14" s="1"/>
  <c r="M947" i="14"/>
  <c r="I948" i="14"/>
  <c r="L948" i="14" s="1"/>
  <c r="J948" i="14"/>
  <c r="K948" i="14"/>
  <c r="M948" i="14"/>
  <c r="I949" i="14"/>
  <c r="J949" i="14"/>
  <c r="K949" i="14"/>
  <c r="M949" i="14"/>
  <c r="I950" i="14"/>
  <c r="J950" i="14"/>
  <c r="K950" i="14"/>
  <c r="L950" i="14"/>
  <c r="M950" i="14"/>
  <c r="I951" i="14"/>
  <c r="L951" i="14" s="1"/>
  <c r="J951" i="14"/>
  <c r="K951" i="14"/>
  <c r="M951" i="14"/>
  <c r="I952" i="14"/>
  <c r="J952" i="14"/>
  <c r="K952" i="14"/>
  <c r="M952" i="14"/>
  <c r="I953" i="14"/>
  <c r="L953" i="14" s="1"/>
  <c r="J953" i="14"/>
  <c r="K953" i="14"/>
  <c r="M953" i="14"/>
  <c r="I954" i="14"/>
  <c r="J954" i="14"/>
  <c r="K954" i="14"/>
  <c r="M954" i="14"/>
  <c r="I955" i="14"/>
  <c r="L955" i="14" s="1"/>
  <c r="J955" i="14"/>
  <c r="K955" i="14"/>
  <c r="M955" i="14"/>
  <c r="I956" i="14"/>
  <c r="J956" i="14"/>
  <c r="K956" i="14"/>
  <c r="L956" i="14"/>
  <c r="M956" i="14"/>
  <c r="I957" i="14"/>
  <c r="J957" i="14"/>
  <c r="K957" i="14"/>
  <c r="M957" i="14"/>
  <c r="I958" i="14"/>
  <c r="J958" i="14"/>
  <c r="K958" i="14"/>
  <c r="M958" i="14"/>
  <c r="I959" i="14"/>
  <c r="J959" i="14"/>
  <c r="K959" i="14"/>
  <c r="L959" i="14"/>
  <c r="M959" i="14"/>
  <c r="I960" i="14"/>
  <c r="L960" i="14" s="1"/>
  <c r="J960" i="14"/>
  <c r="K960" i="14"/>
  <c r="M960" i="14"/>
  <c r="I961" i="14"/>
  <c r="J961" i="14"/>
  <c r="L961" i="14" s="1"/>
  <c r="K961" i="14"/>
  <c r="M961" i="14"/>
  <c r="I962" i="14"/>
  <c r="L962" i="14" s="1"/>
  <c r="J962" i="14"/>
  <c r="K962" i="14"/>
  <c r="M962" i="14"/>
  <c r="I963" i="14"/>
  <c r="J963" i="14"/>
  <c r="K963" i="14"/>
  <c r="L963" i="14"/>
  <c r="M963" i="14"/>
  <c r="I964" i="14"/>
  <c r="J964" i="14"/>
  <c r="K964" i="14"/>
  <c r="L964" i="14"/>
  <c r="M964" i="14"/>
  <c r="I965" i="14"/>
  <c r="J965" i="14"/>
  <c r="K965" i="14"/>
  <c r="M965" i="14"/>
  <c r="I966" i="14"/>
  <c r="J966" i="14"/>
  <c r="K966" i="14"/>
  <c r="L966" i="14"/>
  <c r="M966" i="14"/>
  <c r="I967" i="14"/>
  <c r="J967" i="14"/>
  <c r="K967" i="14"/>
  <c r="M967" i="14"/>
  <c r="I968" i="14"/>
  <c r="J968" i="14"/>
  <c r="K968" i="14"/>
  <c r="M968" i="14"/>
  <c r="I969" i="14"/>
  <c r="L969" i="14" s="1"/>
  <c r="J969" i="14"/>
  <c r="K969" i="14"/>
  <c r="M969" i="14"/>
  <c r="I970" i="14"/>
  <c r="J970" i="14"/>
  <c r="K970" i="14"/>
  <c r="M970" i="14"/>
  <c r="I971" i="14"/>
  <c r="L971" i="14" s="1"/>
  <c r="J971" i="14"/>
  <c r="K971" i="14"/>
  <c r="M971" i="14"/>
  <c r="I972" i="14"/>
  <c r="J972" i="14"/>
  <c r="K972" i="14"/>
  <c r="M972" i="14"/>
  <c r="I973" i="14"/>
  <c r="J973" i="14"/>
  <c r="K973" i="14"/>
  <c r="M973" i="14"/>
  <c r="I974" i="14"/>
  <c r="L974" i="14" s="1"/>
  <c r="J974" i="14"/>
  <c r="K974" i="14"/>
  <c r="M974" i="14"/>
  <c r="I975" i="14"/>
  <c r="J975" i="14"/>
  <c r="K975" i="14"/>
  <c r="L975" i="14"/>
  <c r="M975" i="14"/>
  <c r="I976" i="14"/>
  <c r="L976" i="14" s="1"/>
  <c r="J976" i="14"/>
  <c r="K976" i="14"/>
  <c r="M976" i="14"/>
  <c r="I977" i="14"/>
  <c r="J977" i="14"/>
  <c r="K977" i="14"/>
  <c r="M977" i="14"/>
  <c r="I978" i="14"/>
  <c r="J978" i="14"/>
  <c r="K978" i="14"/>
  <c r="M978" i="14"/>
  <c r="I979" i="14"/>
  <c r="J979" i="14"/>
  <c r="K979" i="14"/>
  <c r="M979" i="14"/>
  <c r="I980" i="14"/>
  <c r="J980" i="14"/>
  <c r="K980" i="14"/>
  <c r="L980" i="14"/>
  <c r="M980" i="14"/>
  <c r="I981" i="14"/>
  <c r="L981" i="14" s="1"/>
  <c r="J981" i="14"/>
  <c r="K981" i="14"/>
  <c r="M981" i="14"/>
  <c r="I982" i="14"/>
  <c r="J982" i="14"/>
  <c r="K982" i="14"/>
  <c r="L982" i="14"/>
  <c r="M982" i="14"/>
  <c r="I983" i="14"/>
  <c r="L983" i="14" s="1"/>
  <c r="J983" i="14"/>
  <c r="K983" i="14"/>
  <c r="M983" i="14"/>
  <c r="I984" i="14"/>
  <c r="J984" i="14"/>
  <c r="K984" i="14"/>
  <c r="M984" i="14"/>
  <c r="I985" i="14"/>
  <c r="J985" i="14"/>
  <c r="K985" i="14"/>
  <c r="L985" i="14"/>
  <c r="M985" i="14"/>
  <c r="I986" i="14"/>
  <c r="J986" i="14"/>
  <c r="K986" i="14"/>
  <c r="M986" i="14"/>
  <c r="I987" i="14"/>
  <c r="J987" i="14"/>
  <c r="K987" i="14"/>
  <c r="L987" i="14"/>
  <c r="M987" i="14"/>
  <c r="I988" i="14"/>
  <c r="L988" i="14" s="1"/>
  <c r="J988" i="14"/>
  <c r="K988" i="14"/>
  <c r="M988" i="14"/>
  <c r="I989" i="14"/>
  <c r="J989" i="14"/>
  <c r="K989" i="14"/>
  <c r="M989" i="14"/>
  <c r="I990" i="14"/>
  <c r="L990" i="14" s="1"/>
  <c r="J990" i="14"/>
  <c r="K990" i="14"/>
  <c r="M990" i="14"/>
  <c r="I991" i="14"/>
  <c r="J991" i="14"/>
  <c r="K991" i="14"/>
  <c r="M991" i="14"/>
  <c r="I992" i="14"/>
  <c r="J992" i="14"/>
  <c r="K992" i="14"/>
  <c r="M992" i="14"/>
  <c r="I993" i="14"/>
  <c r="L993" i="14" s="1"/>
  <c r="J993" i="14"/>
  <c r="K993" i="14"/>
  <c r="M993" i="14"/>
  <c r="I994" i="14"/>
  <c r="J994" i="14"/>
  <c r="K994" i="14"/>
  <c r="M994" i="14"/>
  <c r="I995" i="14"/>
  <c r="L995" i="14" s="1"/>
  <c r="J995" i="14"/>
  <c r="K995" i="14"/>
  <c r="M995" i="14"/>
  <c r="I996" i="14"/>
  <c r="J996" i="14"/>
  <c r="K996" i="14"/>
  <c r="M996" i="14"/>
  <c r="I886" i="14"/>
  <c r="J886" i="14"/>
  <c r="K886" i="14"/>
  <c r="L886" i="14"/>
  <c r="M886" i="14"/>
  <c r="I3" i="14"/>
  <c r="L3" i="14" s="1"/>
  <c r="W26" i="17" s="1"/>
  <c r="AG26" i="17" s="1"/>
  <c r="J3" i="14"/>
  <c r="K3" i="14"/>
  <c r="I4" i="14"/>
  <c r="J4" i="14"/>
  <c r="K4" i="14"/>
  <c r="L4" i="14"/>
  <c r="I5" i="14"/>
  <c r="L5" i="14" s="1"/>
  <c r="J5" i="14"/>
  <c r="K5" i="14"/>
  <c r="I6" i="14"/>
  <c r="L6" i="14" s="1"/>
  <c r="J6" i="14"/>
  <c r="K6" i="14"/>
  <c r="I7" i="14"/>
  <c r="J7" i="14"/>
  <c r="K7" i="14"/>
  <c r="I8" i="14"/>
  <c r="L8" i="14" s="1"/>
  <c r="W11" i="17" s="1"/>
  <c r="AG11" i="17" s="1"/>
  <c r="J8" i="14"/>
  <c r="K8" i="14"/>
  <c r="I9" i="14"/>
  <c r="J9" i="14"/>
  <c r="K9" i="14"/>
  <c r="I10" i="14"/>
  <c r="J10" i="14"/>
  <c r="K10" i="14"/>
  <c r="I11" i="14"/>
  <c r="J11" i="14"/>
  <c r="K11" i="14"/>
  <c r="I12" i="14"/>
  <c r="J12" i="14"/>
  <c r="K12" i="14"/>
  <c r="I13" i="14"/>
  <c r="J13" i="14"/>
  <c r="K13" i="14"/>
  <c r="I14" i="14"/>
  <c r="J14" i="14"/>
  <c r="K14" i="14"/>
  <c r="I15" i="14"/>
  <c r="J15" i="14"/>
  <c r="K15" i="14"/>
  <c r="I16" i="14"/>
  <c r="J16" i="14"/>
  <c r="K16" i="14"/>
  <c r="I17" i="14"/>
  <c r="J17" i="14"/>
  <c r="K17" i="14"/>
  <c r="I18" i="14"/>
  <c r="J18" i="14"/>
  <c r="K18" i="14"/>
  <c r="I19" i="14"/>
  <c r="J19" i="14"/>
  <c r="K19" i="14"/>
  <c r="I20" i="14"/>
  <c r="J20" i="14"/>
  <c r="K20" i="14"/>
  <c r="I21" i="14"/>
  <c r="J21" i="14"/>
  <c r="K21" i="14"/>
  <c r="I22" i="14"/>
  <c r="J22" i="14"/>
  <c r="K22" i="14"/>
  <c r="L22" i="14"/>
  <c r="I23" i="14"/>
  <c r="J23" i="14"/>
  <c r="K23" i="14"/>
  <c r="I24" i="14"/>
  <c r="J24" i="14"/>
  <c r="K24" i="14"/>
  <c r="L24" i="14"/>
  <c r="I25" i="14"/>
  <c r="J25" i="14"/>
  <c r="K25" i="14"/>
  <c r="I26" i="14"/>
  <c r="J26" i="14"/>
  <c r="K26" i="14"/>
  <c r="I27" i="14"/>
  <c r="J27" i="14"/>
  <c r="K27" i="14"/>
  <c r="I28" i="14"/>
  <c r="L28" i="14" s="1"/>
  <c r="J28" i="14"/>
  <c r="K28" i="14"/>
  <c r="I29" i="14"/>
  <c r="J29" i="14"/>
  <c r="K29" i="14"/>
  <c r="I30" i="14"/>
  <c r="J30" i="14"/>
  <c r="K30" i="14"/>
  <c r="I31" i="14"/>
  <c r="J31" i="14"/>
  <c r="K31" i="14"/>
  <c r="I32" i="14"/>
  <c r="J32" i="14"/>
  <c r="K32" i="14"/>
  <c r="I33" i="14"/>
  <c r="L33" i="14" s="1"/>
  <c r="J33" i="14"/>
  <c r="K33" i="14"/>
  <c r="I34" i="14"/>
  <c r="J34" i="14"/>
  <c r="K34" i="14"/>
  <c r="I35" i="14"/>
  <c r="J35" i="14"/>
  <c r="K35" i="14"/>
  <c r="I36" i="14"/>
  <c r="L36" i="14" s="1"/>
  <c r="J36" i="14"/>
  <c r="K36" i="14"/>
  <c r="I37" i="14"/>
  <c r="J37" i="14"/>
  <c r="K37" i="14"/>
  <c r="I38" i="14"/>
  <c r="L38" i="14" s="1"/>
  <c r="J38" i="14"/>
  <c r="K38" i="14"/>
  <c r="I39" i="14"/>
  <c r="J39" i="14"/>
  <c r="K39" i="14"/>
  <c r="I40" i="14"/>
  <c r="L40" i="14" s="1"/>
  <c r="J40" i="14"/>
  <c r="K40" i="14"/>
  <c r="I41" i="14"/>
  <c r="J41" i="14"/>
  <c r="K41" i="14"/>
  <c r="I42" i="14"/>
  <c r="J42" i="14"/>
  <c r="K42" i="14"/>
  <c r="I43" i="14"/>
  <c r="J43" i="14"/>
  <c r="K43" i="14"/>
  <c r="I44" i="14"/>
  <c r="J44" i="14"/>
  <c r="K44" i="14"/>
  <c r="I45" i="14"/>
  <c r="J45" i="14"/>
  <c r="K45" i="14"/>
  <c r="I46" i="14"/>
  <c r="J46" i="14"/>
  <c r="K46" i="14"/>
  <c r="I47" i="14"/>
  <c r="J47" i="14"/>
  <c r="K47" i="14"/>
  <c r="I48" i="14"/>
  <c r="J48" i="14"/>
  <c r="K48" i="14"/>
  <c r="I49" i="14"/>
  <c r="J49" i="14"/>
  <c r="K49" i="14"/>
  <c r="I50" i="14"/>
  <c r="J50" i="14"/>
  <c r="K50" i="14"/>
  <c r="L50" i="14" s="1"/>
  <c r="I51" i="14"/>
  <c r="J51" i="14"/>
  <c r="K51" i="14"/>
  <c r="I52" i="14"/>
  <c r="J52" i="14"/>
  <c r="L52" i="14" s="1"/>
  <c r="K52" i="14"/>
  <c r="I53" i="14"/>
  <c r="L53" i="14" s="1"/>
  <c r="W30" i="17" s="1"/>
  <c r="AG30" i="17" s="1"/>
  <c r="J53" i="14"/>
  <c r="K53" i="14"/>
  <c r="I54" i="14"/>
  <c r="J54" i="14"/>
  <c r="K54" i="14"/>
  <c r="L54" i="14" s="1"/>
  <c r="W42" i="17" s="1"/>
  <c r="AG42" i="17" s="1"/>
  <c r="I55" i="14"/>
  <c r="J55" i="14"/>
  <c r="K55" i="14"/>
  <c r="I56" i="14"/>
  <c r="J56" i="14"/>
  <c r="K56" i="14"/>
  <c r="L56" i="14"/>
  <c r="I57" i="14"/>
  <c r="J57" i="14"/>
  <c r="K57" i="14"/>
  <c r="I58" i="14"/>
  <c r="J58" i="14"/>
  <c r="K58" i="14"/>
  <c r="I59" i="14"/>
  <c r="J59" i="14"/>
  <c r="K59" i="14"/>
  <c r="I60" i="14"/>
  <c r="J60" i="14"/>
  <c r="K60" i="14"/>
  <c r="I61" i="14"/>
  <c r="J61" i="14"/>
  <c r="K61" i="14"/>
  <c r="I62" i="14"/>
  <c r="J62" i="14"/>
  <c r="K62" i="14"/>
  <c r="I63" i="14"/>
  <c r="J63" i="14"/>
  <c r="K63" i="14"/>
  <c r="I64" i="14"/>
  <c r="J64" i="14"/>
  <c r="K64" i="14"/>
  <c r="I65" i="14"/>
  <c r="J65" i="14"/>
  <c r="K65" i="14"/>
  <c r="I66" i="14"/>
  <c r="J66" i="14"/>
  <c r="K66" i="14"/>
  <c r="I67" i="14"/>
  <c r="J67" i="14"/>
  <c r="K67" i="14"/>
  <c r="I68" i="14"/>
  <c r="J68" i="14"/>
  <c r="K68" i="14"/>
  <c r="I69" i="14"/>
  <c r="J69" i="14"/>
  <c r="K69" i="14"/>
  <c r="I70" i="14"/>
  <c r="L70" i="14" s="1"/>
  <c r="J70" i="14"/>
  <c r="K70" i="14"/>
  <c r="I71" i="14"/>
  <c r="J71" i="14"/>
  <c r="K71" i="14"/>
  <c r="I72" i="14"/>
  <c r="J72" i="14"/>
  <c r="K72" i="14"/>
  <c r="I73" i="14"/>
  <c r="J73" i="14"/>
  <c r="K73" i="14"/>
  <c r="I74" i="14"/>
  <c r="J74" i="14"/>
  <c r="L74" i="14" s="1"/>
  <c r="K74" i="14"/>
  <c r="I75" i="14"/>
  <c r="J75" i="14"/>
  <c r="K75" i="14"/>
  <c r="I76" i="14"/>
  <c r="J76" i="14"/>
  <c r="K76" i="14"/>
  <c r="I77" i="14"/>
  <c r="J77" i="14"/>
  <c r="K77" i="14"/>
  <c r="I78" i="14"/>
  <c r="J78" i="14"/>
  <c r="K78" i="14"/>
  <c r="I79" i="14"/>
  <c r="J79" i="14"/>
  <c r="K79" i="14"/>
  <c r="I80" i="14"/>
  <c r="J80" i="14"/>
  <c r="K80" i="14"/>
  <c r="I81" i="14"/>
  <c r="L81" i="14" s="1"/>
  <c r="J81" i="14"/>
  <c r="K81" i="14"/>
  <c r="I82" i="14"/>
  <c r="J82" i="14"/>
  <c r="L82" i="14" s="1"/>
  <c r="K82" i="14"/>
  <c r="I83" i="14"/>
  <c r="J83" i="14"/>
  <c r="K83" i="14"/>
  <c r="I84" i="14"/>
  <c r="J84" i="14"/>
  <c r="K84" i="14"/>
  <c r="L84" i="14"/>
  <c r="I85" i="14"/>
  <c r="J85" i="14"/>
  <c r="K85" i="14"/>
  <c r="I86" i="14"/>
  <c r="L86" i="14" s="1"/>
  <c r="J86" i="14"/>
  <c r="K86" i="14"/>
  <c r="I87" i="14"/>
  <c r="J87" i="14"/>
  <c r="K87" i="14"/>
  <c r="I88" i="14"/>
  <c r="L88" i="14" s="1"/>
  <c r="J88" i="14"/>
  <c r="K88" i="14"/>
  <c r="I89" i="14"/>
  <c r="J89" i="14"/>
  <c r="K89" i="14"/>
  <c r="I90" i="14"/>
  <c r="J90" i="14"/>
  <c r="K90" i="14"/>
  <c r="I91" i="14"/>
  <c r="J91" i="14"/>
  <c r="K91" i="14"/>
  <c r="I92" i="14"/>
  <c r="J92" i="14"/>
  <c r="K92" i="14"/>
  <c r="I93" i="14"/>
  <c r="J93" i="14"/>
  <c r="K93" i="14"/>
  <c r="I94" i="14"/>
  <c r="J94" i="14"/>
  <c r="K94" i="14"/>
  <c r="I95" i="14"/>
  <c r="J95" i="14"/>
  <c r="K95" i="14"/>
  <c r="I96" i="14"/>
  <c r="L96" i="14" s="1"/>
  <c r="J96" i="14"/>
  <c r="K96" i="14"/>
  <c r="I97" i="14"/>
  <c r="J97" i="14"/>
  <c r="K97" i="14"/>
  <c r="I98" i="14"/>
  <c r="J98" i="14"/>
  <c r="K98" i="14"/>
  <c r="I99" i="14"/>
  <c r="J99" i="14"/>
  <c r="K99" i="14"/>
  <c r="I100" i="14"/>
  <c r="J100" i="14"/>
  <c r="K100" i="14"/>
  <c r="L100" i="14" s="1"/>
  <c r="I101" i="14"/>
  <c r="L101" i="14" s="1"/>
  <c r="J101" i="14"/>
  <c r="K101" i="14"/>
  <c r="I102" i="14"/>
  <c r="J102" i="14"/>
  <c r="K102" i="14"/>
  <c r="L102" i="14"/>
  <c r="I103" i="14"/>
  <c r="L103" i="14" s="1"/>
  <c r="J103" i="14"/>
  <c r="K103" i="14"/>
  <c r="I104" i="14"/>
  <c r="J104" i="14"/>
  <c r="K104" i="14"/>
  <c r="L104" i="14"/>
  <c r="I105" i="14"/>
  <c r="J105" i="14"/>
  <c r="K105" i="14"/>
  <c r="I106" i="14"/>
  <c r="J106" i="14"/>
  <c r="L106" i="14" s="1"/>
  <c r="K106" i="14"/>
  <c r="I107" i="14"/>
  <c r="J107" i="14"/>
  <c r="K107" i="14"/>
  <c r="I108" i="14"/>
  <c r="L108" i="14" s="1"/>
  <c r="J108" i="14"/>
  <c r="K108" i="14"/>
  <c r="I109" i="14"/>
  <c r="J109" i="14"/>
  <c r="K109" i="14"/>
  <c r="I110" i="14"/>
  <c r="J110" i="14"/>
  <c r="K110" i="14"/>
  <c r="I111" i="14"/>
  <c r="J111" i="14"/>
  <c r="K111" i="14"/>
  <c r="I112" i="14"/>
  <c r="J112" i="14"/>
  <c r="K112" i="14"/>
  <c r="I113" i="14"/>
  <c r="L113" i="14" s="1"/>
  <c r="J113" i="14"/>
  <c r="K113" i="14"/>
  <c r="I114" i="14"/>
  <c r="J114" i="14"/>
  <c r="L114" i="14" s="1"/>
  <c r="K114" i="14"/>
  <c r="I115" i="14"/>
  <c r="J115" i="14"/>
  <c r="K115" i="14"/>
  <c r="I116" i="14"/>
  <c r="L116" i="14" s="1"/>
  <c r="W17" i="19" s="1"/>
  <c r="AG17" i="19" s="1"/>
  <c r="J116" i="14"/>
  <c r="K116" i="14"/>
  <c r="I117" i="14"/>
  <c r="J117" i="14"/>
  <c r="K117" i="14"/>
  <c r="I118" i="14"/>
  <c r="J118" i="14"/>
  <c r="K118" i="14"/>
  <c r="I119" i="14"/>
  <c r="J119" i="14"/>
  <c r="K119" i="14"/>
  <c r="I120" i="14"/>
  <c r="J120" i="14"/>
  <c r="K120" i="14"/>
  <c r="I121" i="14"/>
  <c r="J121" i="14"/>
  <c r="K121" i="14"/>
  <c r="I122" i="14"/>
  <c r="J122" i="14"/>
  <c r="K122" i="14"/>
  <c r="I123" i="14"/>
  <c r="J123" i="14"/>
  <c r="K123" i="14"/>
  <c r="I124" i="14"/>
  <c r="J124" i="14"/>
  <c r="K124" i="14"/>
  <c r="I125" i="14"/>
  <c r="J125" i="14"/>
  <c r="K125" i="14"/>
  <c r="I126" i="14"/>
  <c r="J126" i="14"/>
  <c r="K126" i="14"/>
  <c r="I127" i="14"/>
  <c r="J127" i="14"/>
  <c r="K127" i="14"/>
  <c r="I128" i="14"/>
  <c r="J128" i="14"/>
  <c r="K128" i="14"/>
  <c r="I129" i="14"/>
  <c r="L129" i="14" s="1"/>
  <c r="J129" i="14"/>
  <c r="K129" i="14"/>
  <c r="I130" i="14"/>
  <c r="J130" i="14"/>
  <c r="K130" i="14"/>
  <c r="L130" i="14" s="1"/>
  <c r="I131" i="14"/>
  <c r="J131" i="14"/>
  <c r="K131" i="14"/>
  <c r="I132" i="14"/>
  <c r="J132" i="14"/>
  <c r="K132" i="14"/>
  <c r="L132" i="14"/>
  <c r="I133" i="14"/>
  <c r="J133" i="14"/>
  <c r="K133" i="14"/>
  <c r="I134" i="14"/>
  <c r="L134" i="14" s="1"/>
  <c r="J134" i="14"/>
  <c r="K134" i="14"/>
  <c r="I135" i="14"/>
  <c r="J135" i="14"/>
  <c r="K135" i="14"/>
  <c r="I136" i="14"/>
  <c r="L136" i="14" s="1"/>
  <c r="J136" i="14"/>
  <c r="K136" i="14"/>
  <c r="I137" i="14"/>
  <c r="J137" i="14"/>
  <c r="K137" i="14"/>
  <c r="I138" i="14"/>
  <c r="J138" i="14"/>
  <c r="L138" i="14" s="1"/>
  <c r="K138" i="14"/>
  <c r="I139" i="14"/>
  <c r="J139" i="14"/>
  <c r="K139" i="14"/>
  <c r="I140" i="14"/>
  <c r="J140" i="14"/>
  <c r="K140" i="14"/>
  <c r="I141" i="14"/>
  <c r="J141" i="14"/>
  <c r="K141" i="14"/>
  <c r="I142" i="14"/>
  <c r="J142" i="14"/>
  <c r="K142" i="14"/>
  <c r="I143" i="14"/>
  <c r="J143" i="14"/>
  <c r="K143" i="14"/>
  <c r="I144" i="14"/>
  <c r="J144" i="14"/>
  <c r="K144" i="14"/>
  <c r="I145" i="14"/>
  <c r="J145" i="14"/>
  <c r="K145" i="14"/>
  <c r="I146" i="14"/>
  <c r="J146" i="14"/>
  <c r="K146" i="14"/>
  <c r="I147" i="14"/>
  <c r="J147" i="14"/>
  <c r="K147" i="14"/>
  <c r="I148" i="14"/>
  <c r="L148" i="14" s="1"/>
  <c r="J148" i="14"/>
  <c r="K148" i="14"/>
  <c r="I149" i="14"/>
  <c r="L149" i="14" s="1"/>
  <c r="J149" i="14"/>
  <c r="K149" i="14"/>
  <c r="I150" i="14"/>
  <c r="J150" i="14"/>
  <c r="L150" i="14" s="1"/>
  <c r="K150" i="14"/>
  <c r="I151" i="14"/>
  <c r="J151" i="14"/>
  <c r="K151" i="14"/>
  <c r="I152" i="14"/>
  <c r="J152" i="14"/>
  <c r="K152" i="14"/>
  <c r="I153" i="14"/>
  <c r="J153" i="14"/>
  <c r="K153" i="14"/>
  <c r="I154" i="14"/>
  <c r="J154" i="14"/>
  <c r="K154" i="14"/>
  <c r="I155" i="14"/>
  <c r="J155" i="14"/>
  <c r="K155" i="14"/>
  <c r="I156" i="14"/>
  <c r="J156" i="14"/>
  <c r="K156" i="14"/>
  <c r="I157" i="14"/>
  <c r="J157" i="14"/>
  <c r="K157" i="14"/>
  <c r="I158" i="14"/>
  <c r="L158" i="14" s="1"/>
  <c r="J158" i="14"/>
  <c r="K158" i="14"/>
  <c r="I159" i="14"/>
  <c r="L159" i="14" s="1"/>
  <c r="J159" i="14"/>
  <c r="K159" i="14"/>
  <c r="I160" i="14"/>
  <c r="J160" i="14"/>
  <c r="K160" i="14"/>
  <c r="I161" i="14"/>
  <c r="J161" i="14"/>
  <c r="K161" i="14"/>
  <c r="I162" i="14"/>
  <c r="J162" i="14"/>
  <c r="K162" i="14"/>
  <c r="I163" i="14"/>
  <c r="J163" i="14"/>
  <c r="K163" i="14"/>
  <c r="I164" i="14"/>
  <c r="J164" i="14"/>
  <c r="K164" i="14"/>
  <c r="I165" i="14"/>
  <c r="J165" i="14"/>
  <c r="K165" i="14"/>
  <c r="I166" i="14"/>
  <c r="L166" i="14" s="1"/>
  <c r="J166" i="14"/>
  <c r="K166" i="14"/>
  <c r="I167" i="14"/>
  <c r="L167" i="14" s="1"/>
  <c r="J167" i="14"/>
  <c r="K167" i="14"/>
  <c r="I168" i="14"/>
  <c r="J168" i="14"/>
  <c r="K168" i="14"/>
  <c r="I169" i="14"/>
  <c r="J169" i="14"/>
  <c r="K169" i="14"/>
  <c r="I170" i="14"/>
  <c r="J170" i="14"/>
  <c r="L170" i="14" s="1"/>
  <c r="K170" i="14"/>
  <c r="I171" i="14"/>
  <c r="J171" i="14"/>
  <c r="K171" i="14"/>
  <c r="I172" i="14"/>
  <c r="L172" i="14" s="1"/>
  <c r="J172" i="14"/>
  <c r="K172" i="14"/>
  <c r="I173" i="14"/>
  <c r="J173" i="14"/>
  <c r="K173" i="14"/>
  <c r="L173" i="14" s="1"/>
  <c r="I174" i="14"/>
  <c r="J174" i="14"/>
  <c r="K174" i="14"/>
  <c r="I175" i="14"/>
  <c r="J175" i="14"/>
  <c r="K175" i="14"/>
  <c r="I176" i="14"/>
  <c r="L176" i="14" s="1"/>
  <c r="J176" i="14"/>
  <c r="K176" i="14"/>
  <c r="I177" i="14"/>
  <c r="J177" i="14"/>
  <c r="K177" i="14"/>
  <c r="I178" i="14"/>
  <c r="J178" i="14"/>
  <c r="K178" i="14"/>
  <c r="I179" i="14"/>
  <c r="J179" i="14"/>
  <c r="K179" i="14"/>
  <c r="I180" i="14"/>
  <c r="J180" i="14"/>
  <c r="K180" i="14"/>
  <c r="I181" i="14"/>
  <c r="J181" i="14"/>
  <c r="K181" i="14"/>
  <c r="I182" i="14"/>
  <c r="L182" i="14" s="1"/>
  <c r="J182" i="14"/>
  <c r="K182" i="14"/>
  <c r="I183" i="14"/>
  <c r="J183" i="14"/>
  <c r="K183" i="14"/>
  <c r="L183" i="14" s="1"/>
  <c r="I184" i="14"/>
  <c r="J184" i="14"/>
  <c r="K184" i="14"/>
  <c r="I185" i="14"/>
  <c r="L185" i="14" s="1"/>
  <c r="J185" i="14"/>
  <c r="K185" i="14"/>
  <c r="I186" i="14"/>
  <c r="J186" i="14"/>
  <c r="K186" i="14"/>
  <c r="I187" i="14"/>
  <c r="L187" i="14" s="1"/>
  <c r="J187" i="14"/>
  <c r="K187" i="14"/>
  <c r="I188" i="14"/>
  <c r="J188" i="14"/>
  <c r="K188" i="14"/>
  <c r="I189" i="14"/>
  <c r="L189" i="14" s="1"/>
  <c r="J189" i="14"/>
  <c r="K189" i="14"/>
  <c r="I190" i="14"/>
  <c r="J190" i="14"/>
  <c r="K190" i="14"/>
  <c r="I191" i="14"/>
  <c r="J191" i="14"/>
  <c r="K191" i="14"/>
  <c r="L191" i="14" s="1"/>
  <c r="I192" i="14"/>
  <c r="J192" i="14"/>
  <c r="K192" i="14"/>
  <c r="I193" i="14"/>
  <c r="J193" i="14"/>
  <c r="K193" i="14"/>
  <c r="L193" i="14"/>
  <c r="I194" i="14"/>
  <c r="J194" i="14"/>
  <c r="K194" i="14"/>
  <c r="I195" i="14"/>
  <c r="J195" i="14"/>
  <c r="K195" i="14"/>
  <c r="L195" i="14"/>
  <c r="I196" i="14"/>
  <c r="J196" i="14"/>
  <c r="K196" i="14"/>
  <c r="I197" i="14"/>
  <c r="J197" i="14"/>
  <c r="K197" i="14"/>
  <c r="I198" i="14"/>
  <c r="J198" i="14"/>
  <c r="K198" i="14"/>
  <c r="I199" i="14"/>
  <c r="J199" i="14"/>
  <c r="K199" i="14"/>
  <c r="I200" i="14"/>
  <c r="J200" i="14"/>
  <c r="K200" i="14"/>
  <c r="I201" i="14"/>
  <c r="J201" i="14"/>
  <c r="K201" i="14"/>
  <c r="I202" i="14"/>
  <c r="J202" i="14"/>
  <c r="K202" i="14"/>
  <c r="I203" i="14"/>
  <c r="J203" i="14"/>
  <c r="K203" i="14"/>
  <c r="L203" i="14"/>
  <c r="I204" i="14"/>
  <c r="L204" i="14" s="1"/>
  <c r="J204" i="14"/>
  <c r="K204" i="14"/>
  <c r="I205" i="14"/>
  <c r="J205" i="14"/>
  <c r="K205" i="14"/>
  <c r="L205" i="14"/>
  <c r="I206" i="14"/>
  <c r="L206" i="14" s="1"/>
  <c r="J206" i="14"/>
  <c r="K206" i="14"/>
  <c r="I207" i="14"/>
  <c r="J207" i="14"/>
  <c r="K207" i="14"/>
  <c r="L207" i="14" s="1"/>
  <c r="I208" i="14"/>
  <c r="J208" i="14"/>
  <c r="K208" i="14"/>
  <c r="I209" i="14"/>
  <c r="L209" i="14" s="1"/>
  <c r="J209" i="14"/>
  <c r="K209" i="14"/>
  <c r="I210" i="14"/>
  <c r="J210" i="14"/>
  <c r="K210" i="14"/>
  <c r="I211" i="14"/>
  <c r="L211" i="14" s="1"/>
  <c r="J211" i="14"/>
  <c r="K211" i="14"/>
  <c r="I212" i="14"/>
  <c r="J212" i="14"/>
  <c r="K212" i="14"/>
  <c r="I213" i="14"/>
  <c r="J213" i="14"/>
  <c r="K213" i="14"/>
  <c r="I214" i="14"/>
  <c r="J214" i="14"/>
  <c r="K214" i="14"/>
  <c r="I215" i="14"/>
  <c r="J215" i="14"/>
  <c r="K215" i="14"/>
  <c r="L215" i="14" s="1"/>
  <c r="I216" i="14"/>
  <c r="J216" i="14"/>
  <c r="K216" i="14"/>
  <c r="I217" i="14"/>
  <c r="J217" i="14"/>
  <c r="K217" i="14"/>
  <c r="L217" i="14" s="1"/>
  <c r="I218" i="14"/>
  <c r="J218" i="14"/>
  <c r="K218" i="14"/>
  <c r="I219" i="14"/>
  <c r="J219" i="14"/>
  <c r="K219" i="14"/>
  <c r="L219" i="14"/>
  <c r="I220" i="14"/>
  <c r="J220" i="14"/>
  <c r="K220" i="14"/>
  <c r="I221" i="14"/>
  <c r="L221" i="14" s="1"/>
  <c r="J221" i="14"/>
  <c r="K221" i="14"/>
  <c r="I222" i="14"/>
  <c r="L222" i="14" s="1"/>
  <c r="J222" i="14"/>
  <c r="K222" i="14"/>
  <c r="I223" i="14"/>
  <c r="J223" i="14"/>
  <c r="K223" i="14"/>
  <c r="I224" i="14"/>
  <c r="J224" i="14"/>
  <c r="K224" i="14"/>
  <c r="I225" i="14"/>
  <c r="J225" i="14"/>
  <c r="K225" i="14"/>
  <c r="I226" i="14"/>
  <c r="J226" i="14"/>
  <c r="K226" i="14"/>
  <c r="I227" i="14"/>
  <c r="J227" i="14"/>
  <c r="K227" i="14"/>
  <c r="I228" i="14"/>
  <c r="L228" i="14" s="1"/>
  <c r="J228" i="14"/>
  <c r="K228" i="14"/>
  <c r="I229" i="14"/>
  <c r="J229" i="14"/>
  <c r="L229" i="14" s="1"/>
  <c r="K229" i="14"/>
  <c r="I230" i="14"/>
  <c r="L230" i="14" s="1"/>
  <c r="J230" i="14"/>
  <c r="K230" i="14"/>
  <c r="I231" i="14"/>
  <c r="J231" i="14"/>
  <c r="L231" i="14" s="1"/>
  <c r="K231" i="14"/>
  <c r="I232" i="14"/>
  <c r="J232" i="14"/>
  <c r="K232" i="14"/>
  <c r="I233" i="14"/>
  <c r="L233" i="14" s="1"/>
  <c r="J233" i="14"/>
  <c r="K233" i="14"/>
  <c r="I234" i="14"/>
  <c r="J234" i="14"/>
  <c r="K234" i="14"/>
  <c r="I235" i="14"/>
  <c r="L235" i="14" s="1"/>
  <c r="J235" i="14"/>
  <c r="K235" i="14"/>
  <c r="I236" i="14"/>
  <c r="J236" i="14"/>
  <c r="K236" i="14"/>
  <c r="I237" i="14"/>
  <c r="J237" i="14"/>
  <c r="L237" i="14" s="1"/>
  <c r="K237" i="14"/>
  <c r="I238" i="14"/>
  <c r="L238" i="14" s="1"/>
  <c r="J238" i="14"/>
  <c r="K238" i="14"/>
  <c r="I239" i="14"/>
  <c r="J239" i="14"/>
  <c r="K239" i="14"/>
  <c r="I240" i="14"/>
  <c r="J240" i="14"/>
  <c r="K240" i="14"/>
  <c r="I241" i="14"/>
  <c r="J241" i="14"/>
  <c r="K241" i="14"/>
  <c r="I242" i="14"/>
  <c r="J242" i="14"/>
  <c r="K242" i="14"/>
  <c r="I243" i="14"/>
  <c r="L243" i="14" s="1"/>
  <c r="J243" i="14"/>
  <c r="K243" i="14"/>
  <c r="I244" i="14"/>
  <c r="J244" i="14"/>
  <c r="K244" i="14"/>
  <c r="I245" i="14"/>
  <c r="J245" i="14"/>
  <c r="L245" i="14" s="1"/>
  <c r="K245" i="14"/>
  <c r="I246" i="14"/>
  <c r="J246" i="14"/>
  <c r="K246" i="14"/>
  <c r="I247" i="14"/>
  <c r="J247" i="14"/>
  <c r="K247" i="14"/>
  <c r="I248" i="14"/>
  <c r="J248" i="14"/>
  <c r="K248" i="14"/>
  <c r="I249" i="14"/>
  <c r="J249" i="14"/>
  <c r="K249" i="14"/>
  <c r="L249" i="14"/>
  <c r="W45" i="18" s="1"/>
  <c r="AG45" i="18" s="1"/>
  <c r="I250" i="14"/>
  <c r="J250" i="14"/>
  <c r="K250" i="14"/>
  <c r="I251" i="14"/>
  <c r="J251" i="14"/>
  <c r="K251" i="14"/>
  <c r="L251" i="14"/>
  <c r="I252" i="14"/>
  <c r="J252" i="14"/>
  <c r="K252" i="14"/>
  <c r="I253" i="14"/>
  <c r="J253" i="14"/>
  <c r="K253" i="14"/>
  <c r="I254" i="14"/>
  <c r="J254" i="14"/>
  <c r="K254" i="14"/>
  <c r="I255" i="14"/>
  <c r="J255" i="14"/>
  <c r="L255" i="14" s="1"/>
  <c r="K255" i="14"/>
  <c r="I256" i="14"/>
  <c r="J256" i="14"/>
  <c r="K256" i="14"/>
  <c r="I257" i="14"/>
  <c r="J257" i="14"/>
  <c r="K257" i="14"/>
  <c r="L257" i="14"/>
  <c r="I258" i="14"/>
  <c r="J258" i="14"/>
  <c r="K258" i="14"/>
  <c r="I259" i="14"/>
  <c r="J259" i="14"/>
  <c r="K259" i="14"/>
  <c r="L259" i="14"/>
  <c r="I260" i="14"/>
  <c r="L260" i="14" s="1"/>
  <c r="J260" i="14"/>
  <c r="K260" i="14"/>
  <c r="I261" i="14"/>
  <c r="J261" i="14"/>
  <c r="K261" i="14"/>
  <c r="I262" i="14"/>
  <c r="J262" i="14"/>
  <c r="K262" i="14"/>
  <c r="I263" i="14"/>
  <c r="J263" i="14"/>
  <c r="K263" i="14"/>
  <c r="I264" i="14"/>
  <c r="J264" i="14"/>
  <c r="K264" i="14"/>
  <c r="I265" i="14"/>
  <c r="J265" i="14"/>
  <c r="K265" i="14"/>
  <c r="I266" i="14"/>
  <c r="J266" i="14"/>
  <c r="K266" i="14"/>
  <c r="I267" i="14"/>
  <c r="J267" i="14"/>
  <c r="K267" i="14"/>
  <c r="L267" i="14"/>
  <c r="I268" i="14"/>
  <c r="J268" i="14"/>
  <c r="K268" i="14"/>
  <c r="I269" i="14"/>
  <c r="J269" i="14"/>
  <c r="K269" i="14"/>
  <c r="I270" i="14"/>
  <c r="J270" i="14"/>
  <c r="K270" i="14"/>
  <c r="I271" i="14"/>
  <c r="J271" i="14"/>
  <c r="K271" i="14"/>
  <c r="I272" i="14"/>
  <c r="J272" i="14"/>
  <c r="K272" i="14"/>
  <c r="I273" i="14"/>
  <c r="J273" i="14"/>
  <c r="K273" i="14"/>
  <c r="I274" i="14"/>
  <c r="J274" i="14"/>
  <c r="K274" i="14"/>
  <c r="I275" i="14"/>
  <c r="J275" i="14"/>
  <c r="K275" i="14"/>
  <c r="I276" i="14"/>
  <c r="J276" i="14"/>
  <c r="K276" i="14"/>
  <c r="I277" i="14"/>
  <c r="J277" i="14"/>
  <c r="K277" i="14"/>
  <c r="I278" i="14"/>
  <c r="L278" i="14" s="1"/>
  <c r="J278" i="14"/>
  <c r="K278" i="14"/>
  <c r="I279" i="14"/>
  <c r="J279" i="14"/>
  <c r="K279" i="14"/>
  <c r="I280" i="14"/>
  <c r="J280" i="14"/>
  <c r="K280" i="14"/>
  <c r="I281" i="14"/>
  <c r="J281" i="14"/>
  <c r="K281" i="14"/>
  <c r="L281" i="14"/>
  <c r="I282" i="14"/>
  <c r="J282" i="14"/>
  <c r="K282" i="14"/>
  <c r="I283" i="14"/>
  <c r="L283" i="14" s="1"/>
  <c r="J283" i="14"/>
  <c r="K283" i="14"/>
  <c r="I284" i="14"/>
  <c r="J284" i="14"/>
  <c r="K284" i="14"/>
  <c r="I285" i="14"/>
  <c r="J285" i="14"/>
  <c r="L285" i="14" s="1"/>
  <c r="K285" i="14"/>
  <c r="I286" i="14"/>
  <c r="L286" i="14" s="1"/>
  <c r="J286" i="14"/>
  <c r="K286" i="14"/>
  <c r="I287" i="14"/>
  <c r="J287" i="14"/>
  <c r="L287" i="14" s="1"/>
  <c r="K287" i="14"/>
  <c r="I288" i="14"/>
  <c r="J288" i="14"/>
  <c r="K288" i="14"/>
  <c r="I289" i="14"/>
  <c r="J289" i="14"/>
  <c r="K289" i="14"/>
  <c r="L289" i="14"/>
  <c r="I290" i="14"/>
  <c r="J290" i="14"/>
  <c r="K290" i="14"/>
  <c r="I291" i="14"/>
  <c r="L291" i="14" s="1"/>
  <c r="J291" i="14"/>
  <c r="K291" i="14"/>
  <c r="I292" i="14"/>
  <c r="J292" i="14"/>
  <c r="K292" i="14"/>
  <c r="I293" i="14"/>
  <c r="J293" i="14"/>
  <c r="L293" i="14" s="1"/>
  <c r="K293" i="14"/>
  <c r="I294" i="14"/>
  <c r="J294" i="14"/>
  <c r="K294" i="14"/>
  <c r="I295" i="14"/>
  <c r="J295" i="14"/>
  <c r="L295" i="14" s="1"/>
  <c r="K295" i="14"/>
  <c r="I296" i="14"/>
  <c r="J296" i="14"/>
  <c r="K296" i="14"/>
  <c r="I297" i="14"/>
  <c r="J297" i="14"/>
  <c r="K297" i="14"/>
  <c r="L297" i="14"/>
  <c r="I298" i="14"/>
  <c r="J298" i="14"/>
  <c r="K298" i="14"/>
  <c r="I299" i="14"/>
  <c r="J299" i="14"/>
  <c r="K299" i="14"/>
  <c r="I300" i="14"/>
  <c r="J300" i="14"/>
  <c r="K300" i="14"/>
  <c r="I301" i="14"/>
  <c r="J301" i="14"/>
  <c r="K301" i="14"/>
  <c r="I302" i="14"/>
  <c r="J302" i="14"/>
  <c r="K302" i="14"/>
  <c r="I303" i="14"/>
  <c r="J303" i="14"/>
  <c r="K303" i="14"/>
  <c r="I304" i="14"/>
  <c r="J304" i="14"/>
  <c r="K304" i="14"/>
  <c r="I305" i="14"/>
  <c r="J305" i="14"/>
  <c r="K305" i="14"/>
  <c r="L305" i="14" s="1"/>
  <c r="I306" i="14"/>
  <c r="J306" i="14"/>
  <c r="L306" i="14" s="1"/>
  <c r="K306" i="14"/>
  <c r="I307" i="14"/>
  <c r="J307" i="14"/>
  <c r="K307" i="14"/>
  <c r="I308" i="14"/>
  <c r="J308" i="14"/>
  <c r="K308" i="14"/>
  <c r="L308" i="14" s="1"/>
  <c r="I309" i="14"/>
  <c r="J309" i="14"/>
  <c r="K309" i="14"/>
  <c r="L309" i="14"/>
  <c r="I310" i="14"/>
  <c r="J310" i="14"/>
  <c r="K310" i="14"/>
  <c r="I311" i="14"/>
  <c r="J311" i="14"/>
  <c r="K311" i="14"/>
  <c r="I312" i="14"/>
  <c r="J312" i="14"/>
  <c r="K312" i="14"/>
  <c r="I313" i="14"/>
  <c r="J313" i="14"/>
  <c r="K313" i="14"/>
  <c r="I314" i="14"/>
  <c r="J314" i="14"/>
  <c r="K314" i="14"/>
  <c r="I315" i="14"/>
  <c r="J315" i="14"/>
  <c r="K315" i="14"/>
  <c r="I316" i="14"/>
  <c r="J316" i="14"/>
  <c r="K316" i="14"/>
  <c r="L316" i="14" s="1"/>
  <c r="I317" i="14"/>
  <c r="L317" i="14" s="1"/>
  <c r="J317" i="14"/>
  <c r="K317" i="14"/>
  <c r="I318" i="14"/>
  <c r="J318" i="14"/>
  <c r="K318" i="14"/>
  <c r="I319" i="14"/>
  <c r="L319" i="14" s="1"/>
  <c r="J319" i="14"/>
  <c r="K319" i="14"/>
  <c r="I320" i="14"/>
  <c r="J320" i="14"/>
  <c r="K320" i="14"/>
  <c r="L320" i="14" s="1"/>
  <c r="I321" i="14"/>
  <c r="J321" i="14"/>
  <c r="K321" i="14"/>
  <c r="I322" i="14"/>
  <c r="J322" i="14"/>
  <c r="K322" i="14"/>
  <c r="I323" i="14"/>
  <c r="J323" i="14"/>
  <c r="K323" i="14"/>
  <c r="I324" i="14"/>
  <c r="J324" i="14"/>
  <c r="K324" i="14"/>
  <c r="I325" i="14"/>
  <c r="J325" i="14"/>
  <c r="K325" i="14"/>
  <c r="L325" i="14"/>
  <c r="I326" i="14"/>
  <c r="J326" i="14"/>
  <c r="K326" i="14"/>
  <c r="I327" i="14"/>
  <c r="J327" i="14"/>
  <c r="K327" i="14"/>
  <c r="I328" i="14"/>
  <c r="J328" i="14"/>
  <c r="K328" i="14"/>
  <c r="I329" i="14"/>
  <c r="L329" i="14" s="1"/>
  <c r="J329" i="14"/>
  <c r="K329" i="14"/>
  <c r="I330" i="14"/>
  <c r="J330" i="14"/>
  <c r="K330" i="14"/>
  <c r="L330" i="14" s="1"/>
  <c r="I331" i="14"/>
  <c r="J331" i="14"/>
  <c r="K331" i="14"/>
  <c r="I332" i="14"/>
  <c r="J332" i="14"/>
  <c r="K332" i="14"/>
  <c r="I333" i="14"/>
  <c r="J333" i="14"/>
  <c r="K333" i="14"/>
  <c r="L333" i="14"/>
  <c r="I334" i="14"/>
  <c r="J334" i="14"/>
  <c r="K334" i="14"/>
  <c r="L334" i="14" s="1"/>
  <c r="I335" i="14"/>
  <c r="J335" i="14"/>
  <c r="K335" i="14"/>
  <c r="I336" i="14"/>
  <c r="J336" i="14"/>
  <c r="K336" i="14"/>
  <c r="I337" i="14"/>
  <c r="J337" i="14"/>
  <c r="K337" i="14"/>
  <c r="I338" i="14"/>
  <c r="J338" i="14"/>
  <c r="K338" i="14"/>
  <c r="L338" i="14" s="1"/>
  <c r="I339" i="14"/>
  <c r="L339" i="14" s="1"/>
  <c r="J339" i="14"/>
  <c r="K339" i="14"/>
  <c r="I340" i="14"/>
  <c r="J340" i="14"/>
  <c r="K340" i="14"/>
  <c r="I341" i="14"/>
  <c r="L341" i="14" s="1"/>
  <c r="J341" i="14"/>
  <c r="K341" i="14"/>
  <c r="I342" i="14"/>
  <c r="J342" i="14"/>
  <c r="K342" i="14"/>
  <c r="L342" i="14" s="1"/>
  <c r="I343" i="14"/>
  <c r="J343" i="14"/>
  <c r="K343" i="14"/>
  <c r="I344" i="14"/>
  <c r="J344" i="14"/>
  <c r="K344" i="14"/>
  <c r="L344" i="14" s="1"/>
  <c r="I345" i="14"/>
  <c r="J345" i="14"/>
  <c r="K345" i="14"/>
  <c r="L345" i="14"/>
  <c r="I346" i="14"/>
  <c r="J346" i="14"/>
  <c r="K346" i="14"/>
  <c r="I347" i="14"/>
  <c r="J347" i="14"/>
  <c r="K347" i="14"/>
  <c r="L347" i="14" s="1"/>
  <c r="I348" i="14"/>
  <c r="J348" i="14"/>
  <c r="K348" i="14"/>
  <c r="L348" i="14" s="1"/>
  <c r="I349" i="14"/>
  <c r="J349" i="14"/>
  <c r="K349" i="14"/>
  <c r="I350" i="14"/>
  <c r="J350" i="14"/>
  <c r="K350" i="14"/>
  <c r="I351" i="14"/>
  <c r="J351" i="14"/>
  <c r="K351" i="14"/>
  <c r="I352" i="14"/>
  <c r="J352" i="14"/>
  <c r="K352" i="14"/>
  <c r="I353" i="14"/>
  <c r="J353" i="14"/>
  <c r="K353" i="14"/>
  <c r="I354" i="14"/>
  <c r="J354" i="14"/>
  <c r="K354" i="14"/>
  <c r="I355" i="14"/>
  <c r="J355" i="14"/>
  <c r="K355" i="14"/>
  <c r="L355" i="14" s="1"/>
  <c r="I356" i="14"/>
  <c r="J356" i="14"/>
  <c r="K356" i="14"/>
  <c r="L356" i="14" s="1"/>
  <c r="I357" i="14"/>
  <c r="L357" i="14" s="1"/>
  <c r="J357" i="14"/>
  <c r="K357" i="14"/>
  <c r="I358" i="14"/>
  <c r="J358" i="14"/>
  <c r="K358" i="14"/>
  <c r="L358" i="14" s="1"/>
  <c r="I359" i="14"/>
  <c r="L359" i="14" s="1"/>
  <c r="J359" i="14"/>
  <c r="K359" i="14"/>
  <c r="I360" i="14"/>
  <c r="J360" i="14"/>
  <c r="K360" i="14"/>
  <c r="L360" i="14" s="1"/>
  <c r="I361" i="14"/>
  <c r="J361" i="14"/>
  <c r="L361" i="14" s="1"/>
  <c r="K361" i="14"/>
  <c r="I362" i="14"/>
  <c r="J362" i="14"/>
  <c r="K362" i="14"/>
  <c r="I363" i="14"/>
  <c r="J363" i="14"/>
  <c r="K363" i="14"/>
  <c r="I364" i="14"/>
  <c r="J364" i="14"/>
  <c r="K364" i="14"/>
  <c r="I365" i="14"/>
  <c r="J365" i="14"/>
  <c r="K365" i="14"/>
  <c r="I366" i="14"/>
  <c r="J366" i="14"/>
  <c r="K366" i="14"/>
  <c r="L366" i="14" s="1"/>
  <c r="I367" i="14"/>
  <c r="J367" i="14"/>
  <c r="K367" i="14"/>
  <c r="I368" i="14"/>
  <c r="J368" i="14"/>
  <c r="K368" i="14"/>
  <c r="I369" i="14"/>
  <c r="J369" i="14"/>
  <c r="K369" i="14"/>
  <c r="I370" i="14"/>
  <c r="J370" i="14"/>
  <c r="K370" i="14"/>
  <c r="I371" i="14"/>
  <c r="J371" i="14"/>
  <c r="K371" i="14"/>
  <c r="L371" i="14" s="1"/>
  <c r="I372" i="14"/>
  <c r="J372" i="14"/>
  <c r="K372" i="14"/>
  <c r="I373" i="14"/>
  <c r="J373" i="14"/>
  <c r="K373" i="14"/>
  <c r="I374" i="14"/>
  <c r="J374" i="14"/>
  <c r="K374" i="14"/>
  <c r="L374" i="14" s="1"/>
  <c r="I375" i="14"/>
  <c r="J375" i="14"/>
  <c r="K375" i="14"/>
  <c r="I376" i="14"/>
  <c r="J376" i="14"/>
  <c r="K376" i="14"/>
  <c r="L376" i="14" s="1"/>
  <c r="I377" i="14"/>
  <c r="J377" i="14"/>
  <c r="K377" i="14"/>
  <c r="I378" i="14"/>
  <c r="J378" i="14"/>
  <c r="K378" i="14"/>
  <c r="I379" i="14"/>
  <c r="J379" i="14"/>
  <c r="K379" i="14"/>
  <c r="I380" i="14"/>
  <c r="J380" i="14"/>
  <c r="K380" i="14"/>
  <c r="L380" i="14" s="1"/>
  <c r="I381" i="14"/>
  <c r="J381" i="14"/>
  <c r="K381" i="14"/>
  <c r="I382" i="14"/>
  <c r="J382" i="14"/>
  <c r="K382" i="14"/>
  <c r="I383" i="14"/>
  <c r="J383" i="14"/>
  <c r="K383" i="14"/>
  <c r="I384" i="14"/>
  <c r="J384" i="14"/>
  <c r="K384" i="14"/>
  <c r="I385" i="14"/>
  <c r="J385" i="14"/>
  <c r="K385" i="14"/>
  <c r="I386" i="14"/>
  <c r="J386" i="14"/>
  <c r="K386" i="14"/>
  <c r="I387" i="14"/>
  <c r="J387" i="14"/>
  <c r="K387" i="14"/>
  <c r="I388" i="14"/>
  <c r="J388" i="14"/>
  <c r="K388" i="14"/>
  <c r="I389" i="14"/>
  <c r="J389" i="14"/>
  <c r="L389" i="14" s="1"/>
  <c r="K389" i="14"/>
  <c r="I390" i="14"/>
  <c r="J390" i="14"/>
  <c r="K390" i="14"/>
  <c r="L390" i="14" s="1"/>
  <c r="I391" i="14"/>
  <c r="J391" i="14"/>
  <c r="K391" i="14"/>
  <c r="I392" i="14"/>
  <c r="J392" i="14"/>
  <c r="K392" i="14"/>
  <c r="I393" i="14"/>
  <c r="J393" i="14"/>
  <c r="K393" i="14"/>
  <c r="I394" i="14"/>
  <c r="J394" i="14"/>
  <c r="K394" i="14"/>
  <c r="I395" i="14"/>
  <c r="J395" i="14"/>
  <c r="K395" i="14"/>
  <c r="I396" i="14"/>
  <c r="J396" i="14"/>
  <c r="K396" i="14"/>
  <c r="I397" i="14"/>
  <c r="L397" i="14" s="1"/>
  <c r="J397" i="14"/>
  <c r="K397" i="14"/>
  <c r="I398" i="14"/>
  <c r="J398" i="14"/>
  <c r="K398" i="14"/>
  <c r="L398" i="14" s="1"/>
  <c r="I399" i="14"/>
  <c r="J399" i="14"/>
  <c r="K399" i="14"/>
  <c r="I400" i="14"/>
  <c r="J400" i="14"/>
  <c r="K400" i="14"/>
  <c r="I401" i="14"/>
  <c r="J401" i="14"/>
  <c r="K401" i="14"/>
  <c r="I402" i="14"/>
  <c r="J402" i="14"/>
  <c r="K402" i="14"/>
  <c r="I403" i="14"/>
  <c r="J403" i="14"/>
  <c r="K403" i="14"/>
  <c r="I404" i="14"/>
  <c r="J404" i="14"/>
  <c r="K404" i="14"/>
  <c r="I405" i="14"/>
  <c r="L405" i="14" s="1"/>
  <c r="J405" i="14"/>
  <c r="K405" i="14"/>
  <c r="I406" i="14"/>
  <c r="J406" i="14"/>
  <c r="K406" i="14"/>
  <c r="I407" i="14"/>
  <c r="J407" i="14"/>
  <c r="K407" i="14"/>
  <c r="I408" i="14"/>
  <c r="J408" i="14"/>
  <c r="K408" i="14"/>
  <c r="I409" i="14"/>
  <c r="J409" i="14"/>
  <c r="K409" i="14"/>
  <c r="L409" i="14"/>
  <c r="I410" i="14"/>
  <c r="J410" i="14"/>
  <c r="K410" i="14"/>
  <c r="I411" i="14"/>
  <c r="J411" i="14"/>
  <c r="L411" i="14" s="1"/>
  <c r="K411" i="14"/>
  <c r="I412" i="14"/>
  <c r="J412" i="14"/>
  <c r="K412" i="14"/>
  <c r="L412" i="14" s="1"/>
  <c r="I413" i="14"/>
  <c r="L413" i="14" s="1"/>
  <c r="J413" i="14"/>
  <c r="K413" i="14"/>
  <c r="I414" i="14"/>
  <c r="J414" i="14"/>
  <c r="K414" i="14"/>
  <c r="I415" i="14"/>
  <c r="J415" i="14"/>
  <c r="K415" i="14"/>
  <c r="I416" i="14"/>
  <c r="J416" i="14"/>
  <c r="K416" i="14"/>
  <c r="I417" i="14"/>
  <c r="J417" i="14"/>
  <c r="K417" i="14"/>
  <c r="I418" i="14"/>
  <c r="J418" i="14"/>
  <c r="K418" i="14"/>
  <c r="I419" i="14"/>
  <c r="J419" i="14"/>
  <c r="L419" i="14" s="1"/>
  <c r="K419" i="14"/>
  <c r="I420" i="14"/>
  <c r="J420" i="14"/>
  <c r="K420" i="14"/>
  <c r="L420" i="14" s="1"/>
  <c r="I421" i="14"/>
  <c r="L421" i="14" s="1"/>
  <c r="J421" i="14"/>
  <c r="K421" i="14"/>
  <c r="I422" i="14"/>
  <c r="J422" i="14"/>
  <c r="K422" i="14"/>
  <c r="L422" i="14" s="1"/>
  <c r="I423" i="14"/>
  <c r="J423" i="14"/>
  <c r="K423" i="14"/>
  <c r="I424" i="14"/>
  <c r="J424" i="14"/>
  <c r="K424" i="14"/>
  <c r="I425" i="14"/>
  <c r="J425" i="14"/>
  <c r="K425" i="14"/>
  <c r="L425" i="14"/>
  <c r="I426" i="14"/>
  <c r="J426" i="14"/>
  <c r="K426" i="14"/>
  <c r="I427" i="14"/>
  <c r="J427" i="14"/>
  <c r="K427" i="14"/>
  <c r="I428" i="14"/>
  <c r="J428" i="14"/>
  <c r="K428" i="14"/>
  <c r="I429" i="14"/>
  <c r="L429" i="14" s="1"/>
  <c r="J429" i="14"/>
  <c r="K429" i="14"/>
  <c r="I430" i="14"/>
  <c r="J430" i="14"/>
  <c r="K430" i="14"/>
  <c r="I431" i="14"/>
  <c r="L431" i="14" s="1"/>
  <c r="J431" i="14"/>
  <c r="K431" i="14"/>
  <c r="I432" i="14"/>
  <c r="J432" i="14"/>
  <c r="K432" i="14"/>
  <c r="L432" i="14" s="1"/>
  <c r="I433" i="14"/>
  <c r="J433" i="14"/>
  <c r="K433" i="14"/>
  <c r="I434" i="14"/>
  <c r="J434" i="14"/>
  <c r="K434" i="14"/>
  <c r="I435" i="14"/>
  <c r="J435" i="14"/>
  <c r="K435" i="14"/>
  <c r="L435" i="14" s="1"/>
  <c r="I436" i="14"/>
  <c r="J436" i="14"/>
  <c r="K436" i="14"/>
  <c r="I437" i="14"/>
  <c r="J437" i="14"/>
  <c r="K437" i="14"/>
  <c r="L437" i="14"/>
  <c r="I438" i="14"/>
  <c r="J438" i="14"/>
  <c r="K438" i="14"/>
  <c r="I439" i="14"/>
  <c r="L439" i="14" s="1"/>
  <c r="J439" i="14"/>
  <c r="K439" i="14"/>
  <c r="I440" i="14"/>
  <c r="J440" i="14"/>
  <c r="K440" i="14"/>
  <c r="I441" i="14"/>
  <c r="L441" i="14" s="1"/>
  <c r="J441" i="14"/>
  <c r="K441" i="14"/>
  <c r="I442" i="14"/>
  <c r="J442" i="14"/>
  <c r="K442" i="14"/>
  <c r="I443" i="14"/>
  <c r="J443" i="14"/>
  <c r="K443" i="14"/>
  <c r="I444" i="14"/>
  <c r="J444" i="14"/>
  <c r="K444" i="14"/>
  <c r="I445" i="14"/>
  <c r="J445" i="14"/>
  <c r="K445" i="14"/>
  <c r="I446" i="14"/>
  <c r="J446" i="14"/>
  <c r="K446" i="14"/>
  <c r="I447" i="14"/>
  <c r="J447" i="14"/>
  <c r="K447" i="14"/>
  <c r="I448" i="14"/>
  <c r="J448" i="14"/>
  <c r="K448" i="14"/>
  <c r="I449" i="14"/>
  <c r="J449" i="14"/>
  <c r="K449" i="14"/>
  <c r="I450" i="14"/>
  <c r="J450" i="14"/>
  <c r="K450" i="14"/>
  <c r="I451" i="14"/>
  <c r="J451" i="14"/>
  <c r="K451" i="14"/>
  <c r="I452" i="14"/>
  <c r="J452" i="14"/>
  <c r="K452" i="14"/>
  <c r="I453" i="14"/>
  <c r="J453" i="14"/>
  <c r="K453" i="14"/>
  <c r="L453" i="14" s="1"/>
  <c r="I454" i="14"/>
  <c r="J454" i="14"/>
  <c r="K454" i="14"/>
  <c r="L454" i="14" s="1"/>
  <c r="I455" i="14"/>
  <c r="J455" i="14"/>
  <c r="K455" i="14"/>
  <c r="I456" i="14"/>
  <c r="J456" i="14"/>
  <c r="K456" i="14"/>
  <c r="I457" i="14"/>
  <c r="J457" i="14"/>
  <c r="L457" i="14" s="1"/>
  <c r="K457" i="14"/>
  <c r="I458" i="14"/>
  <c r="J458" i="14"/>
  <c r="K458" i="14"/>
  <c r="L458" i="14" s="1"/>
  <c r="I459" i="14"/>
  <c r="J459" i="14"/>
  <c r="K459" i="14"/>
  <c r="I460" i="14"/>
  <c r="J460" i="14"/>
  <c r="K460" i="14"/>
  <c r="L460" i="14" s="1"/>
  <c r="I461" i="14"/>
  <c r="J461" i="14"/>
  <c r="K461" i="14"/>
  <c r="I462" i="14"/>
  <c r="J462" i="14"/>
  <c r="K462" i="14"/>
  <c r="I463" i="14"/>
  <c r="J463" i="14"/>
  <c r="K463" i="14"/>
  <c r="I464" i="14"/>
  <c r="J464" i="14"/>
  <c r="K464" i="14"/>
  <c r="I465" i="14"/>
  <c r="J465" i="14"/>
  <c r="K465" i="14"/>
  <c r="I466" i="14"/>
  <c r="J466" i="14"/>
  <c r="K466" i="14"/>
  <c r="L466" i="14" s="1"/>
  <c r="I467" i="14"/>
  <c r="L467" i="14" s="1"/>
  <c r="J467" i="14"/>
  <c r="K467" i="14"/>
  <c r="I468" i="14"/>
  <c r="J468" i="14"/>
  <c r="K468" i="14"/>
  <c r="L468" i="14" s="1"/>
  <c r="I469" i="14"/>
  <c r="L469" i="14" s="1"/>
  <c r="J469" i="14"/>
  <c r="K469" i="14"/>
  <c r="I470" i="14"/>
  <c r="J470" i="14"/>
  <c r="K470" i="14"/>
  <c r="L470" i="14" s="1"/>
  <c r="I471" i="14"/>
  <c r="J471" i="14"/>
  <c r="K471" i="14"/>
  <c r="I472" i="14"/>
  <c r="J472" i="14"/>
  <c r="K472" i="14"/>
  <c r="I473" i="14"/>
  <c r="J473" i="14"/>
  <c r="K473" i="14"/>
  <c r="L473" i="14"/>
  <c r="I474" i="14"/>
  <c r="J474" i="14"/>
  <c r="K474" i="14"/>
  <c r="L474" i="14" s="1"/>
  <c r="I475" i="14"/>
  <c r="J475" i="14"/>
  <c r="K475" i="14"/>
  <c r="I476" i="14"/>
  <c r="J476" i="14"/>
  <c r="K476" i="14"/>
  <c r="I477" i="14"/>
  <c r="J477" i="14"/>
  <c r="K477" i="14"/>
  <c r="I478" i="14"/>
  <c r="J478" i="14"/>
  <c r="K478" i="14"/>
  <c r="L478" i="14" s="1"/>
  <c r="I479" i="14"/>
  <c r="J479" i="14"/>
  <c r="K479" i="14"/>
  <c r="I480" i="14"/>
  <c r="J480" i="14"/>
  <c r="K480" i="14"/>
  <c r="I481" i="14"/>
  <c r="J481" i="14"/>
  <c r="K481" i="14"/>
  <c r="I482" i="14"/>
  <c r="J482" i="14"/>
  <c r="K482" i="14"/>
  <c r="L482" i="14" s="1"/>
  <c r="I483" i="14"/>
  <c r="J483" i="14"/>
  <c r="K483" i="14"/>
  <c r="L483" i="14" s="1"/>
  <c r="I484" i="14"/>
  <c r="J484" i="14"/>
  <c r="K484" i="14"/>
  <c r="I485" i="14"/>
  <c r="J485" i="14"/>
  <c r="L485" i="14" s="1"/>
  <c r="K485" i="14"/>
  <c r="I486" i="14"/>
  <c r="J486" i="14"/>
  <c r="K486" i="14"/>
  <c r="L486" i="14" s="1"/>
  <c r="I487" i="14"/>
  <c r="J487" i="14"/>
  <c r="K487" i="14"/>
  <c r="I488" i="14"/>
  <c r="J488" i="14"/>
  <c r="K488" i="14"/>
  <c r="L488" i="14" s="1"/>
  <c r="I489" i="14"/>
  <c r="J489" i="14"/>
  <c r="K489" i="14"/>
  <c r="I490" i="14"/>
  <c r="J490" i="14"/>
  <c r="K490" i="14"/>
  <c r="I491" i="14"/>
  <c r="J491" i="14"/>
  <c r="K491" i="14"/>
  <c r="I492" i="14"/>
  <c r="J492" i="14"/>
  <c r="K492" i="14"/>
  <c r="I493" i="14"/>
  <c r="J493" i="14"/>
  <c r="K493" i="14"/>
  <c r="I494" i="14"/>
  <c r="J494" i="14"/>
  <c r="K494" i="14"/>
  <c r="I495" i="14"/>
  <c r="J495" i="14"/>
  <c r="K495" i="14"/>
  <c r="I496" i="14"/>
  <c r="J496" i="14"/>
  <c r="K496" i="14"/>
  <c r="I497" i="14"/>
  <c r="L497" i="14" s="1"/>
  <c r="J497" i="14"/>
  <c r="K497" i="14"/>
  <c r="I498" i="14"/>
  <c r="L498" i="14" s="1"/>
  <c r="J498" i="14"/>
  <c r="K498" i="14"/>
  <c r="I499" i="14"/>
  <c r="J499" i="14"/>
  <c r="K499" i="14"/>
  <c r="I500" i="14"/>
  <c r="J500" i="14"/>
  <c r="K500" i="14"/>
  <c r="I501" i="14"/>
  <c r="J501" i="14"/>
  <c r="K501" i="14"/>
  <c r="L501" i="14" s="1"/>
  <c r="I502" i="14"/>
  <c r="L502" i="14" s="1"/>
  <c r="J502" i="14"/>
  <c r="K502" i="14"/>
  <c r="I503" i="14"/>
  <c r="L503" i="14" s="1"/>
  <c r="J503" i="14"/>
  <c r="K503" i="14"/>
  <c r="I504" i="14"/>
  <c r="L504" i="14" s="1"/>
  <c r="J504" i="14"/>
  <c r="K504" i="14"/>
  <c r="I505" i="14"/>
  <c r="L505" i="14" s="1"/>
  <c r="J505" i="14"/>
  <c r="K505" i="14"/>
  <c r="I506" i="14"/>
  <c r="J506" i="14"/>
  <c r="K506" i="14"/>
  <c r="I507" i="14"/>
  <c r="J507" i="14"/>
  <c r="K507" i="14"/>
  <c r="I508" i="14"/>
  <c r="J508" i="14"/>
  <c r="K508" i="14"/>
  <c r="I509" i="14"/>
  <c r="J509" i="14"/>
  <c r="K509" i="14"/>
  <c r="I510" i="14"/>
  <c r="J510" i="14"/>
  <c r="K510" i="14"/>
  <c r="I511" i="14"/>
  <c r="J511" i="14"/>
  <c r="K511" i="14"/>
  <c r="I512" i="14"/>
  <c r="J512" i="14"/>
  <c r="K512" i="14"/>
  <c r="I513" i="14"/>
  <c r="J513" i="14"/>
  <c r="K513" i="14"/>
  <c r="I514" i="14"/>
  <c r="J514" i="14"/>
  <c r="K514" i="14"/>
  <c r="I515" i="14"/>
  <c r="J515" i="14"/>
  <c r="K515" i="14"/>
  <c r="L515" i="14"/>
  <c r="I516" i="14"/>
  <c r="J516" i="14"/>
  <c r="K516" i="14"/>
  <c r="I517" i="14"/>
  <c r="L517" i="14" s="1"/>
  <c r="J517" i="14"/>
  <c r="K517" i="14"/>
  <c r="I518" i="14"/>
  <c r="L518" i="14" s="1"/>
  <c r="J518" i="14"/>
  <c r="K518" i="14"/>
  <c r="I519" i="14"/>
  <c r="J519" i="14"/>
  <c r="K519" i="14"/>
  <c r="I520" i="14"/>
  <c r="J520" i="14"/>
  <c r="K520" i="14"/>
  <c r="I521" i="14"/>
  <c r="J521" i="14"/>
  <c r="K521" i="14"/>
  <c r="L521" i="14" s="1"/>
  <c r="I522" i="14"/>
  <c r="J522" i="14"/>
  <c r="K522" i="14"/>
  <c r="I523" i="14"/>
  <c r="J523" i="14"/>
  <c r="K523" i="14"/>
  <c r="I524" i="14"/>
  <c r="J524" i="14"/>
  <c r="K524" i="14"/>
  <c r="I525" i="14"/>
  <c r="J525" i="14"/>
  <c r="K525" i="14"/>
  <c r="I526" i="14"/>
  <c r="J526" i="14"/>
  <c r="K526" i="14"/>
  <c r="I527" i="14"/>
  <c r="J527" i="14"/>
  <c r="K527" i="14"/>
  <c r="I528" i="14"/>
  <c r="J528" i="14"/>
  <c r="K528" i="14"/>
  <c r="I529" i="14"/>
  <c r="J529" i="14"/>
  <c r="K529" i="14"/>
  <c r="I530" i="14"/>
  <c r="J530" i="14"/>
  <c r="K530" i="14"/>
  <c r="I531" i="14"/>
  <c r="J531" i="14"/>
  <c r="K531" i="14"/>
  <c r="I532" i="14"/>
  <c r="J532" i="14"/>
  <c r="K532" i="14"/>
  <c r="I533" i="14"/>
  <c r="J533" i="14"/>
  <c r="K533" i="14"/>
  <c r="I534" i="14"/>
  <c r="J534" i="14"/>
  <c r="K534" i="14"/>
  <c r="I535" i="14"/>
  <c r="L535" i="14" s="1"/>
  <c r="J535" i="14"/>
  <c r="K535" i="14"/>
  <c r="I536" i="14"/>
  <c r="L536" i="14" s="1"/>
  <c r="J536" i="14"/>
  <c r="K536" i="14"/>
  <c r="I537" i="14"/>
  <c r="J537" i="14"/>
  <c r="K537" i="14"/>
  <c r="I538" i="14"/>
  <c r="J538" i="14"/>
  <c r="K538" i="14"/>
  <c r="I539" i="14"/>
  <c r="J539" i="14"/>
  <c r="L539" i="14" s="1"/>
  <c r="K539" i="14"/>
  <c r="I540" i="14"/>
  <c r="J540" i="14"/>
  <c r="K540" i="14"/>
  <c r="I541" i="14"/>
  <c r="L541" i="14" s="1"/>
  <c r="J541" i="14"/>
  <c r="K541" i="14"/>
  <c r="I542" i="14"/>
  <c r="J542" i="14"/>
  <c r="K542" i="14"/>
  <c r="I543" i="14"/>
  <c r="J543" i="14"/>
  <c r="K543" i="14"/>
  <c r="I544" i="14"/>
  <c r="J544" i="14"/>
  <c r="K544" i="14"/>
  <c r="I545" i="14"/>
  <c r="J545" i="14"/>
  <c r="K545" i="14"/>
  <c r="I546" i="14"/>
  <c r="J546" i="14"/>
  <c r="K546" i="14"/>
  <c r="I547" i="14"/>
  <c r="J547" i="14"/>
  <c r="K547" i="14"/>
  <c r="L547" i="14"/>
  <c r="I548" i="14"/>
  <c r="J548" i="14"/>
  <c r="K548" i="14"/>
  <c r="I549" i="14"/>
  <c r="J549" i="14"/>
  <c r="K549" i="14"/>
  <c r="L549" i="14" s="1"/>
  <c r="I550" i="14"/>
  <c r="L550" i="14" s="1"/>
  <c r="J550" i="14"/>
  <c r="K550" i="14"/>
  <c r="I551" i="14"/>
  <c r="L551" i="14" s="1"/>
  <c r="J551" i="14"/>
  <c r="K551" i="14"/>
  <c r="I552" i="14"/>
  <c r="J552" i="14"/>
  <c r="K552" i="14"/>
  <c r="I553" i="14"/>
  <c r="L553" i="14" s="1"/>
  <c r="J553" i="14"/>
  <c r="K553" i="14"/>
  <c r="I554" i="14"/>
  <c r="J554" i="14"/>
  <c r="K554" i="14"/>
  <c r="I555" i="14"/>
  <c r="J555" i="14"/>
  <c r="K555" i="14"/>
  <c r="I556" i="14"/>
  <c r="J556" i="14"/>
  <c r="K556" i="14"/>
  <c r="I557" i="14"/>
  <c r="J557" i="14"/>
  <c r="K557" i="14"/>
  <c r="I558" i="14"/>
  <c r="J558" i="14"/>
  <c r="K558" i="14"/>
  <c r="I559" i="14"/>
  <c r="J559" i="14"/>
  <c r="K559" i="14"/>
  <c r="I560" i="14"/>
  <c r="J560" i="14"/>
  <c r="K560" i="14"/>
  <c r="I561" i="14"/>
  <c r="J561" i="14"/>
  <c r="K561" i="14"/>
  <c r="I562" i="14"/>
  <c r="J562" i="14"/>
  <c r="K562" i="14"/>
  <c r="I563" i="14"/>
  <c r="J563" i="14"/>
  <c r="K563" i="14"/>
  <c r="L563" i="14"/>
  <c r="I564" i="14"/>
  <c r="J564" i="14"/>
  <c r="K564" i="14"/>
  <c r="I565" i="14"/>
  <c r="L565" i="14" s="1"/>
  <c r="J565" i="14"/>
  <c r="K565" i="14"/>
  <c r="I566" i="14"/>
  <c r="L566" i="14" s="1"/>
  <c r="J566" i="14"/>
  <c r="K566" i="14"/>
  <c r="I567" i="14"/>
  <c r="J567" i="14"/>
  <c r="K567" i="14"/>
  <c r="I568" i="14"/>
  <c r="J568" i="14"/>
  <c r="K568" i="14"/>
  <c r="I569" i="14"/>
  <c r="J569" i="14"/>
  <c r="K569" i="14"/>
  <c r="L569" i="14"/>
  <c r="I570" i="14"/>
  <c r="J570" i="14"/>
  <c r="K570" i="14"/>
  <c r="I571" i="14"/>
  <c r="J571" i="14"/>
  <c r="K571" i="14"/>
  <c r="I572" i="14"/>
  <c r="J572" i="14"/>
  <c r="K572" i="14"/>
  <c r="I573" i="14"/>
  <c r="J573" i="14"/>
  <c r="K573" i="14"/>
  <c r="I574" i="14"/>
  <c r="J574" i="14"/>
  <c r="K574" i="14"/>
  <c r="I575" i="14"/>
  <c r="J575" i="14"/>
  <c r="K575" i="14"/>
  <c r="I576" i="14"/>
  <c r="J576" i="14"/>
  <c r="K576" i="14"/>
  <c r="I577" i="14"/>
  <c r="J577" i="14"/>
  <c r="K577" i="14"/>
  <c r="I578" i="14"/>
  <c r="J578" i="14"/>
  <c r="K578" i="14"/>
  <c r="I579" i="14"/>
  <c r="L579" i="14" s="1"/>
  <c r="J579" i="14"/>
  <c r="K579" i="14"/>
  <c r="I580" i="14"/>
  <c r="J580" i="14"/>
  <c r="K580" i="14"/>
  <c r="I581" i="14"/>
  <c r="J581" i="14"/>
  <c r="L581" i="14" s="1"/>
  <c r="K581" i="14"/>
  <c r="I582" i="14"/>
  <c r="J582" i="14"/>
  <c r="K582" i="14"/>
  <c r="I583" i="14"/>
  <c r="J583" i="14"/>
  <c r="K583" i="14"/>
  <c r="I584" i="14"/>
  <c r="J584" i="14"/>
  <c r="K584" i="14"/>
  <c r="I585" i="14"/>
  <c r="J585" i="14"/>
  <c r="K585" i="14"/>
  <c r="I586" i="14"/>
  <c r="J586" i="14"/>
  <c r="K586" i="14"/>
  <c r="I587" i="14"/>
  <c r="J587" i="14"/>
  <c r="K587" i="14"/>
  <c r="I588" i="14"/>
  <c r="J588" i="14"/>
  <c r="K588" i="14"/>
  <c r="I589" i="14"/>
  <c r="J589" i="14"/>
  <c r="K589" i="14"/>
  <c r="I590" i="14"/>
  <c r="J590" i="14"/>
  <c r="K590" i="14"/>
  <c r="I591" i="14"/>
  <c r="J591" i="14"/>
  <c r="K591" i="14"/>
  <c r="I592" i="14"/>
  <c r="J592" i="14"/>
  <c r="K592" i="14"/>
  <c r="I593" i="14"/>
  <c r="J593" i="14"/>
  <c r="K593" i="14"/>
  <c r="I594" i="14"/>
  <c r="J594" i="14"/>
  <c r="K594" i="14"/>
  <c r="I595" i="14"/>
  <c r="L595" i="14" s="1"/>
  <c r="J595" i="14"/>
  <c r="K595" i="14"/>
  <c r="I596" i="14"/>
  <c r="J596" i="14"/>
  <c r="K596" i="14"/>
  <c r="I597" i="14"/>
  <c r="J597" i="14"/>
  <c r="L597" i="14" s="1"/>
  <c r="K597" i="14"/>
  <c r="I598" i="14"/>
  <c r="J598" i="14"/>
  <c r="K598" i="14"/>
  <c r="I599" i="14"/>
  <c r="J599" i="14"/>
  <c r="K599" i="14"/>
  <c r="I600" i="14"/>
  <c r="J600" i="14"/>
  <c r="K600" i="14"/>
  <c r="I601" i="14"/>
  <c r="J601" i="14"/>
  <c r="L601" i="14" s="1"/>
  <c r="K601" i="14"/>
  <c r="I602" i="14"/>
  <c r="J602" i="14"/>
  <c r="K602" i="14"/>
  <c r="I603" i="14"/>
  <c r="J603" i="14"/>
  <c r="K603" i="14"/>
  <c r="I604" i="14"/>
  <c r="J604" i="14"/>
  <c r="K604" i="14"/>
  <c r="I605" i="14"/>
  <c r="J605" i="14"/>
  <c r="K605" i="14"/>
  <c r="I606" i="14"/>
  <c r="J606" i="14"/>
  <c r="K606" i="14"/>
  <c r="I607" i="14"/>
  <c r="J607" i="14"/>
  <c r="K607" i="14"/>
  <c r="I608" i="14"/>
  <c r="J608" i="14"/>
  <c r="K608" i="14"/>
  <c r="I609" i="14"/>
  <c r="L609" i="14" s="1"/>
  <c r="J609" i="14"/>
  <c r="K609" i="14"/>
  <c r="I610" i="14"/>
  <c r="J610" i="14"/>
  <c r="K610" i="14"/>
  <c r="I611" i="14"/>
  <c r="J611" i="14"/>
  <c r="K611" i="14"/>
  <c r="L611" i="14" s="1"/>
  <c r="I612" i="14"/>
  <c r="J612" i="14"/>
  <c r="K612" i="14"/>
  <c r="I613" i="14"/>
  <c r="J613" i="14"/>
  <c r="K613" i="14"/>
  <c r="I614" i="14"/>
  <c r="L614" i="14" s="1"/>
  <c r="J614" i="14"/>
  <c r="K614" i="14"/>
  <c r="I615" i="14"/>
  <c r="J615" i="14"/>
  <c r="K615" i="14"/>
  <c r="I616" i="14"/>
  <c r="J616" i="14"/>
  <c r="K616" i="14"/>
  <c r="I617" i="14"/>
  <c r="J617" i="14"/>
  <c r="K617" i="14"/>
  <c r="L617" i="14"/>
  <c r="I618" i="14"/>
  <c r="J618" i="14"/>
  <c r="K618" i="14"/>
  <c r="I619" i="14"/>
  <c r="J619" i="14"/>
  <c r="K619" i="14"/>
  <c r="I620" i="14"/>
  <c r="J620" i="14"/>
  <c r="K620" i="14"/>
  <c r="I621" i="14"/>
  <c r="J621" i="14"/>
  <c r="K621" i="14"/>
  <c r="I622" i="14"/>
  <c r="J622" i="14"/>
  <c r="K622" i="14"/>
  <c r="I623" i="14"/>
  <c r="J623" i="14"/>
  <c r="K623" i="14"/>
  <c r="I624" i="14"/>
  <c r="J624" i="14"/>
  <c r="K624" i="14"/>
  <c r="I625" i="14"/>
  <c r="J625" i="14"/>
  <c r="K625" i="14"/>
  <c r="I626" i="14"/>
  <c r="J626" i="14"/>
  <c r="K626" i="14"/>
  <c r="I627" i="14"/>
  <c r="L627" i="14" s="1"/>
  <c r="J627" i="14"/>
  <c r="K627" i="14"/>
  <c r="I628" i="14"/>
  <c r="J628" i="14"/>
  <c r="K628" i="14"/>
  <c r="I629" i="14"/>
  <c r="J629" i="14"/>
  <c r="K629" i="14"/>
  <c r="I630" i="14"/>
  <c r="J630" i="14"/>
  <c r="K630" i="14"/>
  <c r="I631" i="14"/>
  <c r="L631" i="14" s="1"/>
  <c r="J631" i="14"/>
  <c r="K631" i="14"/>
  <c r="I632" i="14"/>
  <c r="J632" i="14"/>
  <c r="K632" i="14"/>
  <c r="I633" i="14"/>
  <c r="J633" i="14"/>
  <c r="K633" i="14"/>
  <c r="L633" i="14" s="1"/>
  <c r="I634" i="14"/>
  <c r="J634" i="14"/>
  <c r="K634" i="14"/>
  <c r="I635" i="14"/>
  <c r="J635" i="14"/>
  <c r="K635" i="14"/>
  <c r="I636" i="14"/>
  <c r="J636" i="14"/>
  <c r="K636" i="14"/>
  <c r="I637" i="14"/>
  <c r="J637" i="14"/>
  <c r="L637" i="14" s="1"/>
  <c r="K637" i="14"/>
  <c r="I638" i="14"/>
  <c r="J638" i="14"/>
  <c r="K638" i="14"/>
  <c r="I639" i="14"/>
  <c r="J639" i="14"/>
  <c r="K639" i="14"/>
  <c r="I640" i="14"/>
  <c r="J640" i="14"/>
  <c r="K640" i="14"/>
  <c r="L640" i="14" s="1"/>
  <c r="I641" i="14"/>
  <c r="L641" i="14" s="1"/>
  <c r="J641" i="14"/>
  <c r="K641" i="14"/>
  <c r="I642" i="14"/>
  <c r="J642" i="14"/>
  <c r="K642" i="14"/>
  <c r="L642" i="14"/>
  <c r="I643" i="14"/>
  <c r="J643" i="14"/>
  <c r="K643" i="14"/>
  <c r="I644" i="14"/>
  <c r="J644" i="14"/>
  <c r="L644" i="14" s="1"/>
  <c r="K644" i="14"/>
  <c r="I645" i="14"/>
  <c r="J645" i="14"/>
  <c r="K645" i="14"/>
  <c r="I646" i="14"/>
  <c r="J646" i="14"/>
  <c r="K646" i="14"/>
  <c r="I647" i="14"/>
  <c r="J647" i="14"/>
  <c r="K647" i="14"/>
  <c r="I648" i="14"/>
  <c r="L648" i="14" s="1"/>
  <c r="J648" i="14"/>
  <c r="K648" i="14"/>
  <c r="I649" i="14"/>
  <c r="J649" i="14"/>
  <c r="K649" i="14"/>
  <c r="I650" i="14"/>
  <c r="J650" i="14"/>
  <c r="K650" i="14"/>
  <c r="I651" i="14"/>
  <c r="L651" i="14" s="1"/>
  <c r="J651" i="14"/>
  <c r="K651" i="14"/>
  <c r="I652" i="14"/>
  <c r="J652" i="14"/>
  <c r="K652" i="14"/>
  <c r="I653" i="14"/>
  <c r="J653" i="14"/>
  <c r="K653" i="14"/>
  <c r="I654" i="14"/>
  <c r="J654" i="14"/>
  <c r="K654" i="14"/>
  <c r="I655" i="14"/>
  <c r="J655" i="14"/>
  <c r="K655" i="14"/>
  <c r="I656" i="14"/>
  <c r="L656" i="14" s="1"/>
  <c r="J656" i="14"/>
  <c r="K656" i="14"/>
  <c r="I657" i="14"/>
  <c r="J657" i="14"/>
  <c r="K657" i="14"/>
  <c r="I658" i="14"/>
  <c r="J658" i="14"/>
  <c r="K658" i="14"/>
  <c r="I659" i="14"/>
  <c r="J659" i="14"/>
  <c r="K659" i="14"/>
  <c r="I660" i="14"/>
  <c r="J660" i="14"/>
  <c r="K660" i="14"/>
  <c r="I661" i="14"/>
  <c r="J661" i="14"/>
  <c r="K661" i="14"/>
  <c r="I662" i="14"/>
  <c r="J662" i="14"/>
  <c r="K662" i="14"/>
  <c r="I663" i="14"/>
  <c r="J663" i="14"/>
  <c r="K663" i="14"/>
  <c r="I664" i="14"/>
  <c r="L664" i="14" s="1"/>
  <c r="J664" i="14"/>
  <c r="K664" i="14"/>
  <c r="I665" i="14"/>
  <c r="J665" i="14"/>
  <c r="K665" i="14"/>
  <c r="I666" i="14"/>
  <c r="J666" i="14"/>
  <c r="K666" i="14"/>
  <c r="I667" i="14"/>
  <c r="J667" i="14"/>
  <c r="K667" i="14"/>
  <c r="I668" i="14"/>
  <c r="J668" i="14"/>
  <c r="K668" i="14"/>
  <c r="I669" i="14"/>
  <c r="J669" i="14"/>
  <c r="K669" i="14"/>
  <c r="I670" i="14"/>
  <c r="J670" i="14"/>
  <c r="L670" i="14" s="1"/>
  <c r="K670" i="14"/>
  <c r="I671" i="14"/>
  <c r="J671" i="14"/>
  <c r="K671" i="14"/>
  <c r="I672" i="14"/>
  <c r="J672" i="14"/>
  <c r="K672" i="14"/>
  <c r="L672" i="14" s="1"/>
  <c r="I673" i="14"/>
  <c r="L673" i="14" s="1"/>
  <c r="J673" i="14"/>
  <c r="K673" i="14"/>
  <c r="I674" i="14"/>
  <c r="J674" i="14"/>
  <c r="K674" i="14"/>
  <c r="L674" i="14"/>
  <c r="I675" i="14"/>
  <c r="J675" i="14"/>
  <c r="K675" i="14"/>
  <c r="I676" i="14"/>
  <c r="J676" i="14"/>
  <c r="L676" i="14" s="1"/>
  <c r="K676" i="14"/>
  <c r="I677" i="14"/>
  <c r="J677" i="14"/>
  <c r="K677" i="14"/>
  <c r="I678" i="14"/>
  <c r="J678" i="14"/>
  <c r="K678" i="14"/>
  <c r="I679" i="14"/>
  <c r="J679" i="14"/>
  <c r="K679" i="14"/>
  <c r="I680" i="14"/>
  <c r="L680" i="14" s="1"/>
  <c r="J680" i="14"/>
  <c r="K680" i="14"/>
  <c r="I681" i="14"/>
  <c r="J681" i="14"/>
  <c r="K681" i="14"/>
  <c r="I682" i="14"/>
  <c r="J682" i="14"/>
  <c r="K682" i="14"/>
  <c r="I683" i="14"/>
  <c r="L683" i="14" s="1"/>
  <c r="J683" i="14"/>
  <c r="K683" i="14"/>
  <c r="I684" i="14"/>
  <c r="J684" i="14"/>
  <c r="K684" i="14"/>
  <c r="I685" i="14"/>
  <c r="J685" i="14"/>
  <c r="K685" i="14"/>
  <c r="I686" i="14"/>
  <c r="J686" i="14"/>
  <c r="K686" i="14"/>
  <c r="I687" i="14"/>
  <c r="J687" i="14"/>
  <c r="K687" i="14"/>
  <c r="I688" i="14"/>
  <c r="L688" i="14" s="1"/>
  <c r="J688" i="14"/>
  <c r="K688" i="14"/>
  <c r="I689" i="14"/>
  <c r="J689" i="14"/>
  <c r="K689" i="14"/>
  <c r="I690" i="14"/>
  <c r="J690" i="14"/>
  <c r="K690" i="14"/>
  <c r="I691" i="14"/>
  <c r="J691" i="14"/>
  <c r="K691" i="14"/>
  <c r="I692" i="14"/>
  <c r="J692" i="14"/>
  <c r="K692" i="14"/>
  <c r="I693" i="14"/>
  <c r="J693" i="14"/>
  <c r="K693" i="14"/>
  <c r="I694" i="14"/>
  <c r="J694" i="14"/>
  <c r="K694" i="14"/>
  <c r="I695" i="14"/>
  <c r="J695" i="14"/>
  <c r="K695" i="14"/>
  <c r="I696" i="14"/>
  <c r="L696" i="14" s="1"/>
  <c r="J696" i="14"/>
  <c r="K696" i="14"/>
  <c r="I697" i="14"/>
  <c r="J697" i="14"/>
  <c r="K697" i="14"/>
  <c r="I698" i="14"/>
  <c r="J698" i="14"/>
  <c r="K698" i="14"/>
  <c r="I699" i="14"/>
  <c r="J699" i="14"/>
  <c r="K699" i="14"/>
  <c r="I700" i="14"/>
  <c r="J700" i="14"/>
  <c r="K700" i="14"/>
  <c r="I701" i="14"/>
  <c r="J701" i="14"/>
  <c r="K701" i="14"/>
  <c r="I702" i="14"/>
  <c r="J702" i="14"/>
  <c r="K702" i="14"/>
  <c r="L702" i="14"/>
  <c r="I703" i="14"/>
  <c r="J703" i="14"/>
  <c r="K703" i="14"/>
  <c r="I704" i="14"/>
  <c r="J704" i="14"/>
  <c r="K704" i="14"/>
  <c r="L704" i="14" s="1"/>
  <c r="I705" i="14"/>
  <c r="L705" i="14" s="1"/>
  <c r="J705" i="14"/>
  <c r="K705" i="14"/>
  <c r="I706" i="14"/>
  <c r="J706" i="14"/>
  <c r="K706" i="14"/>
  <c r="L706" i="14"/>
  <c r="I707" i="14"/>
  <c r="J707" i="14"/>
  <c r="K707" i="14"/>
  <c r="I708" i="14"/>
  <c r="J708" i="14"/>
  <c r="L708" i="14" s="1"/>
  <c r="K708" i="14"/>
  <c r="I709" i="14"/>
  <c r="J709" i="14"/>
  <c r="K709" i="14"/>
  <c r="I710" i="14"/>
  <c r="J710" i="14"/>
  <c r="K710" i="14"/>
  <c r="I711" i="14"/>
  <c r="J711" i="14"/>
  <c r="K711" i="14"/>
  <c r="I712" i="14"/>
  <c r="L712" i="14" s="1"/>
  <c r="J712" i="14"/>
  <c r="K712" i="14"/>
  <c r="I713" i="14"/>
  <c r="J713" i="14"/>
  <c r="K713" i="14"/>
  <c r="I714" i="14"/>
  <c r="J714" i="14"/>
  <c r="K714" i="14"/>
  <c r="I715" i="14"/>
  <c r="L715" i="14" s="1"/>
  <c r="J715" i="14"/>
  <c r="K715" i="14"/>
  <c r="I716" i="14"/>
  <c r="J716" i="14"/>
  <c r="K716" i="14"/>
  <c r="I717" i="14"/>
  <c r="J717" i="14"/>
  <c r="K717" i="14"/>
  <c r="I718" i="14"/>
  <c r="J718" i="14"/>
  <c r="K718" i="14"/>
  <c r="I719" i="14"/>
  <c r="J719" i="14"/>
  <c r="K719" i="14"/>
  <c r="I720" i="14"/>
  <c r="L720" i="14" s="1"/>
  <c r="J720" i="14"/>
  <c r="K720" i="14"/>
  <c r="I721" i="14"/>
  <c r="J721" i="14"/>
  <c r="K721" i="14"/>
  <c r="I722" i="14"/>
  <c r="J722" i="14"/>
  <c r="K722" i="14"/>
  <c r="I723" i="14"/>
  <c r="J723" i="14"/>
  <c r="K723" i="14"/>
  <c r="I724" i="14"/>
  <c r="J724" i="14"/>
  <c r="K724" i="14"/>
  <c r="I725" i="14"/>
  <c r="J725" i="14"/>
  <c r="K725" i="14"/>
  <c r="I726" i="14"/>
  <c r="J726" i="14"/>
  <c r="K726" i="14"/>
  <c r="I727" i="14"/>
  <c r="J727" i="14"/>
  <c r="K727" i="14"/>
  <c r="I728" i="14"/>
  <c r="L728" i="14" s="1"/>
  <c r="J728" i="14"/>
  <c r="K728" i="14"/>
  <c r="I729" i="14"/>
  <c r="J729" i="14"/>
  <c r="K729" i="14"/>
  <c r="I730" i="14"/>
  <c r="J730" i="14"/>
  <c r="K730" i="14"/>
  <c r="I731" i="14"/>
  <c r="J731" i="14"/>
  <c r="K731" i="14"/>
  <c r="I732" i="14"/>
  <c r="J732" i="14"/>
  <c r="K732" i="14"/>
  <c r="I733" i="14"/>
  <c r="J733" i="14"/>
  <c r="K733" i="14"/>
  <c r="I734" i="14"/>
  <c r="J734" i="14"/>
  <c r="L734" i="14" s="1"/>
  <c r="K734" i="14"/>
  <c r="I735" i="14"/>
  <c r="J735" i="14"/>
  <c r="K735" i="14"/>
  <c r="I736" i="14"/>
  <c r="J736" i="14"/>
  <c r="K736" i="14"/>
  <c r="L736" i="14" s="1"/>
  <c r="I737" i="14"/>
  <c r="L737" i="14" s="1"/>
  <c r="J737" i="14"/>
  <c r="K737" i="14"/>
  <c r="I738" i="14"/>
  <c r="J738" i="14"/>
  <c r="K738" i="14"/>
  <c r="L738" i="14"/>
  <c r="I739" i="14"/>
  <c r="J739" i="14"/>
  <c r="K739" i="14"/>
  <c r="I740" i="14"/>
  <c r="J740" i="14"/>
  <c r="L740" i="14" s="1"/>
  <c r="K740" i="14"/>
  <c r="I741" i="14"/>
  <c r="J741" i="14"/>
  <c r="K741" i="14"/>
  <c r="I742" i="14"/>
  <c r="J742" i="14"/>
  <c r="K742" i="14"/>
  <c r="I743" i="14"/>
  <c r="J743" i="14"/>
  <c r="K743" i="14"/>
  <c r="I744" i="14"/>
  <c r="L744" i="14" s="1"/>
  <c r="J744" i="14"/>
  <c r="K744" i="14"/>
  <c r="I745" i="14"/>
  <c r="J745" i="14"/>
  <c r="K745" i="14"/>
  <c r="I746" i="14"/>
  <c r="J746" i="14"/>
  <c r="K746" i="14"/>
  <c r="I747" i="14"/>
  <c r="L747" i="14" s="1"/>
  <c r="J747" i="14"/>
  <c r="K747" i="14"/>
  <c r="I748" i="14"/>
  <c r="J748" i="14"/>
  <c r="K748" i="14"/>
  <c r="I749" i="14"/>
  <c r="J749" i="14"/>
  <c r="K749" i="14"/>
  <c r="I750" i="14"/>
  <c r="J750" i="14"/>
  <c r="K750" i="14"/>
  <c r="I751" i="14"/>
  <c r="J751" i="14"/>
  <c r="K751" i="14"/>
  <c r="I752" i="14"/>
  <c r="L752" i="14" s="1"/>
  <c r="J752" i="14"/>
  <c r="K752" i="14"/>
  <c r="I753" i="14"/>
  <c r="J753" i="14"/>
  <c r="K753" i="14"/>
  <c r="I754" i="14"/>
  <c r="J754" i="14"/>
  <c r="K754" i="14"/>
  <c r="I755" i="14"/>
  <c r="L755" i="14" s="1"/>
  <c r="J755" i="14"/>
  <c r="K755" i="14"/>
  <c r="I756" i="14"/>
  <c r="J756" i="14"/>
  <c r="K756" i="14"/>
  <c r="I757" i="14"/>
  <c r="J757" i="14"/>
  <c r="K757" i="14"/>
  <c r="I758" i="14"/>
  <c r="J758" i="14"/>
  <c r="K758" i="14"/>
  <c r="L758" i="14"/>
  <c r="I759" i="14"/>
  <c r="J759" i="14"/>
  <c r="K759" i="14"/>
  <c r="I760" i="14"/>
  <c r="J760" i="14"/>
  <c r="K760" i="14"/>
  <c r="L760" i="14" s="1"/>
  <c r="I761" i="14"/>
  <c r="L761" i="14" s="1"/>
  <c r="J761" i="14"/>
  <c r="K761" i="14"/>
  <c r="I762" i="14"/>
  <c r="L762" i="14" s="1"/>
  <c r="J762" i="14"/>
  <c r="K762" i="14"/>
  <c r="I763" i="14"/>
  <c r="J763" i="14"/>
  <c r="K763" i="14"/>
  <c r="I764" i="14"/>
  <c r="J764" i="14"/>
  <c r="K764" i="14"/>
  <c r="I765" i="14"/>
  <c r="J765" i="14"/>
  <c r="K765" i="14"/>
  <c r="I766" i="14"/>
  <c r="J766" i="14"/>
  <c r="K766" i="14"/>
  <c r="I767" i="14"/>
  <c r="J767" i="14"/>
  <c r="K767" i="14"/>
  <c r="I768" i="14"/>
  <c r="J768" i="14"/>
  <c r="K768" i="14"/>
  <c r="I769" i="14"/>
  <c r="L769" i="14" s="1"/>
  <c r="J769" i="14"/>
  <c r="K769" i="14"/>
  <c r="I770" i="14"/>
  <c r="L770" i="14" s="1"/>
  <c r="J770" i="14"/>
  <c r="K770" i="14"/>
  <c r="I771" i="14"/>
  <c r="J771" i="14"/>
  <c r="K771" i="14"/>
  <c r="I772" i="14"/>
  <c r="J772" i="14"/>
  <c r="K772" i="14"/>
  <c r="I773" i="14"/>
  <c r="J773" i="14"/>
  <c r="K773" i="14"/>
  <c r="I774" i="14"/>
  <c r="J774" i="14"/>
  <c r="K774" i="14"/>
  <c r="I775" i="14"/>
  <c r="J775" i="14"/>
  <c r="K775" i="14"/>
  <c r="I776" i="14"/>
  <c r="J776" i="14"/>
  <c r="K776" i="14"/>
  <c r="I777" i="14"/>
  <c r="L777" i="14" s="1"/>
  <c r="J777" i="14"/>
  <c r="K777" i="14"/>
  <c r="I778" i="14"/>
  <c r="L778" i="14" s="1"/>
  <c r="J778" i="14"/>
  <c r="K778" i="14"/>
  <c r="I779" i="14"/>
  <c r="J779" i="14"/>
  <c r="K779" i="14"/>
  <c r="I780" i="14"/>
  <c r="J780" i="14"/>
  <c r="K780" i="14"/>
  <c r="I781" i="14"/>
  <c r="J781" i="14"/>
  <c r="K781" i="14"/>
  <c r="I782" i="14"/>
  <c r="J782" i="14"/>
  <c r="K782" i="14"/>
  <c r="I783" i="14"/>
  <c r="J783" i="14"/>
  <c r="K783" i="14"/>
  <c r="I784" i="14"/>
  <c r="J784" i="14"/>
  <c r="K784" i="14"/>
  <c r="I785" i="14"/>
  <c r="L785" i="14" s="1"/>
  <c r="J785" i="14"/>
  <c r="K785" i="14"/>
  <c r="I786" i="14"/>
  <c r="L786" i="14" s="1"/>
  <c r="J786" i="14"/>
  <c r="K786" i="14"/>
  <c r="I787" i="14"/>
  <c r="J787" i="14"/>
  <c r="K787" i="14"/>
  <c r="I788" i="14"/>
  <c r="J788" i="14"/>
  <c r="K788" i="14"/>
  <c r="I789" i="14"/>
  <c r="J789" i="14"/>
  <c r="K789" i="14"/>
  <c r="I790" i="14"/>
  <c r="J790" i="14"/>
  <c r="K790" i="14"/>
  <c r="I791" i="14"/>
  <c r="J791" i="14"/>
  <c r="K791" i="14"/>
  <c r="I792" i="14"/>
  <c r="J792" i="14"/>
  <c r="K792" i="14"/>
  <c r="I793" i="14"/>
  <c r="L793" i="14" s="1"/>
  <c r="J793" i="14"/>
  <c r="K793" i="14"/>
  <c r="I794" i="14"/>
  <c r="L794" i="14" s="1"/>
  <c r="J794" i="14"/>
  <c r="K794" i="14"/>
  <c r="I795" i="14"/>
  <c r="J795" i="14"/>
  <c r="K795" i="14"/>
  <c r="I796" i="14"/>
  <c r="L796" i="14" s="1"/>
  <c r="J796" i="14"/>
  <c r="K796" i="14"/>
  <c r="I797" i="14"/>
  <c r="J797" i="14"/>
  <c r="K797" i="14"/>
  <c r="I798" i="14"/>
  <c r="J798" i="14"/>
  <c r="K798" i="14"/>
  <c r="I799" i="14"/>
  <c r="J799" i="14"/>
  <c r="K799" i="14"/>
  <c r="I800" i="14"/>
  <c r="J800" i="14"/>
  <c r="K800" i="14"/>
  <c r="I801" i="14"/>
  <c r="L801" i="14" s="1"/>
  <c r="J801" i="14"/>
  <c r="K801" i="14"/>
  <c r="I802" i="14"/>
  <c r="J802" i="14"/>
  <c r="K802" i="14"/>
  <c r="I803" i="14"/>
  <c r="J803" i="14"/>
  <c r="K803" i="14"/>
  <c r="I804" i="14"/>
  <c r="L804" i="14" s="1"/>
  <c r="J804" i="14"/>
  <c r="K804" i="14"/>
  <c r="I805" i="14"/>
  <c r="J805" i="14"/>
  <c r="K805" i="14"/>
  <c r="I806" i="14"/>
  <c r="J806" i="14"/>
  <c r="K806" i="14"/>
  <c r="I807" i="14"/>
  <c r="J807" i="14"/>
  <c r="K807" i="14"/>
  <c r="I808" i="14"/>
  <c r="J808" i="14"/>
  <c r="K808" i="14"/>
  <c r="I809" i="14"/>
  <c r="L809" i="14" s="1"/>
  <c r="J809" i="14"/>
  <c r="K809" i="14"/>
  <c r="I810" i="14"/>
  <c r="J810" i="14"/>
  <c r="K810" i="14"/>
  <c r="I811" i="14"/>
  <c r="J811" i="14"/>
  <c r="K811" i="14"/>
  <c r="I812" i="14"/>
  <c r="L812" i="14" s="1"/>
  <c r="J812" i="14"/>
  <c r="K812" i="14"/>
  <c r="I813" i="14"/>
  <c r="J813" i="14"/>
  <c r="K813" i="14"/>
  <c r="I814" i="14"/>
  <c r="J814" i="14"/>
  <c r="K814" i="14"/>
  <c r="I815" i="14"/>
  <c r="J815" i="14"/>
  <c r="K815" i="14"/>
  <c r="I816" i="14"/>
  <c r="J816" i="14"/>
  <c r="K816" i="14"/>
  <c r="I817" i="14"/>
  <c r="L817" i="14" s="1"/>
  <c r="J817" i="14"/>
  <c r="K817" i="14"/>
  <c r="I818" i="14"/>
  <c r="J818" i="14"/>
  <c r="K818" i="14"/>
  <c r="I819" i="14"/>
  <c r="J819" i="14"/>
  <c r="K819" i="14"/>
  <c r="I820" i="14"/>
  <c r="L820" i="14" s="1"/>
  <c r="J820" i="14"/>
  <c r="K820" i="14"/>
  <c r="I821" i="14"/>
  <c r="J821" i="14"/>
  <c r="K821" i="14"/>
  <c r="I822" i="14"/>
  <c r="J822" i="14"/>
  <c r="K822" i="14"/>
  <c r="I823" i="14"/>
  <c r="J823" i="14"/>
  <c r="K823" i="14"/>
  <c r="I824" i="14"/>
  <c r="J824" i="14"/>
  <c r="K824" i="14"/>
  <c r="I825" i="14"/>
  <c r="L825" i="14" s="1"/>
  <c r="J825" i="14"/>
  <c r="K825" i="14"/>
  <c r="I826" i="14"/>
  <c r="J826" i="14"/>
  <c r="K826" i="14"/>
  <c r="I827" i="14"/>
  <c r="J827" i="14"/>
  <c r="K827" i="14"/>
  <c r="I828" i="14"/>
  <c r="L828" i="14" s="1"/>
  <c r="J828" i="14"/>
  <c r="K828" i="14"/>
  <c r="I829" i="14"/>
  <c r="J829" i="14"/>
  <c r="K829" i="14"/>
  <c r="I830" i="14"/>
  <c r="J830" i="14"/>
  <c r="K830" i="14"/>
  <c r="I831" i="14"/>
  <c r="J831" i="14"/>
  <c r="K831" i="14"/>
  <c r="I832" i="14"/>
  <c r="J832" i="14"/>
  <c r="K832" i="14"/>
  <c r="I833" i="14"/>
  <c r="L833" i="14" s="1"/>
  <c r="J833" i="14"/>
  <c r="K833" i="14"/>
  <c r="I834" i="14"/>
  <c r="J834" i="14"/>
  <c r="K834" i="14"/>
  <c r="I835" i="14"/>
  <c r="J835" i="14"/>
  <c r="K835" i="14"/>
  <c r="I836" i="14"/>
  <c r="L836" i="14" s="1"/>
  <c r="J836" i="14"/>
  <c r="K836" i="14"/>
  <c r="I837" i="14"/>
  <c r="J837" i="14"/>
  <c r="K837" i="14"/>
  <c r="I838" i="14"/>
  <c r="J838" i="14"/>
  <c r="K838" i="14"/>
  <c r="I839" i="14"/>
  <c r="J839" i="14"/>
  <c r="K839" i="14"/>
  <c r="I840" i="14"/>
  <c r="J840" i="14"/>
  <c r="K840" i="14"/>
  <c r="I841" i="14"/>
  <c r="L841" i="14" s="1"/>
  <c r="J841" i="14"/>
  <c r="K841" i="14"/>
  <c r="I842" i="14"/>
  <c r="J842" i="14"/>
  <c r="K842" i="14"/>
  <c r="I843" i="14"/>
  <c r="J843" i="14"/>
  <c r="K843" i="14"/>
  <c r="I844" i="14"/>
  <c r="L844" i="14" s="1"/>
  <c r="J844" i="14"/>
  <c r="K844" i="14"/>
  <c r="I845" i="14"/>
  <c r="J845" i="14"/>
  <c r="K845" i="14"/>
  <c r="I846" i="14"/>
  <c r="J846" i="14"/>
  <c r="K846" i="14"/>
  <c r="I847" i="14"/>
  <c r="J847" i="14"/>
  <c r="K847" i="14"/>
  <c r="I848" i="14"/>
  <c r="J848" i="14"/>
  <c r="K848" i="14"/>
  <c r="I849" i="14"/>
  <c r="L849" i="14" s="1"/>
  <c r="J849" i="14"/>
  <c r="K849" i="14"/>
  <c r="I850" i="14"/>
  <c r="J850" i="14"/>
  <c r="K850" i="14"/>
  <c r="I851" i="14"/>
  <c r="J851" i="14"/>
  <c r="K851" i="14"/>
  <c r="I852" i="14"/>
  <c r="L852" i="14" s="1"/>
  <c r="J852" i="14"/>
  <c r="K852" i="14"/>
  <c r="I853" i="14"/>
  <c r="J853" i="14"/>
  <c r="K853" i="14"/>
  <c r="I854" i="14"/>
  <c r="J854" i="14"/>
  <c r="K854" i="14"/>
  <c r="I855" i="14"/>
  <c r="J855" i="14"/>
  <c r="K855" i="14"/>
  <c r="I856" i="14"/>
  <c r="J856" i="14"/>
  <c r="K856" i="14"/>
  <c r="I857" i="14"/>
  <c r="L857" i="14" s="1"/>
  <c r="J857" i="14"/>
  <c r="K857" i="14"/>
  <c r="I858" i="14"/>
  <c r="J858" i="14"/>
  <c r="K858" i="14"/>
  <c r="I859" i="14"/>
  <c r="J859" i="14"/>
  <c r="K859" i="14"/>
  <c r="I860" i="14"/>
  <c r="L860" i="14" s="1"/>
  <c r="J860" i="14"/>
  <c r="K860" i="14"/>
  <c r="I861" i="14"/>
  <c r="J861" i="14"/>
  <c r="K861" i="14"/>
  <c r="I862" i="14"/>
  <c r="J862" i="14"/>
  <c r="K862" i="14"/>
  <c r="I863" i="14"/>
  <c r="J863" i="14"/>
  <c r="K863" i="14"/>
  <c r="I864" i="14"/>
  <c r="J864" i="14"/>
  <c r="K864" i="14"/>
  <c r="I865" i="14"/>
  <c r="L865" i="14" s="1"/>
  <c r="J865" i="14"/>
  <c r="K865" i="14"/>
  <c r="I866" i="14"/>
  <c r="J866" i="14"/>
  <c r="K866" i="14"/>
  <c r="I867" i="14"/>
  <c r="J867" i="14"/>
  <c r="K867" i="14"/>
  <c r="I868" i="14"/>
  <c r="L868" i="14" s="1"/>
  <c r="J868" i="14"/>
  <c r="K868" i="14"/>
  <c r="I869" i="14"/>
  <c r="J869" i="14"/>
  <c r="K869" i="14"/>
  <c r="I870" i="14"/>
  <c r="J870" i="14"/>
  <c r="K870" i="14"/>
  <c r="I871" i="14"/>
  <c r="J871" i="14"/>
  <c r="K871" i="14"/>
  <c r="I872" i="14"/>
  <c r="J872" i="14"/>
  <c r="K872" i="14"/>
  <c r="I873" i="14"/>
  <c r="L873" i="14" s="1"/>
  <c r="J873" i="14"/>
  <c r="K873" i="14"/>
  <c r="I874" i="14"/>
  <c r="J874" i="14"/>
  <c r="K874" i="14"/>
  <c r="I875" i="14"/>
  <c r="J875" i="14"/>
  <c r="K875" i="14"/>
  <c r="I876" i="14"/>
  <c r="L876" i="14" s="1"/>
  <c r="J876" i="14"/>
  <c r="K876" i="14"/>
  <c r="I877" i="14"/>
  <c r="J877" i="14"/>
  <c r="K877" i="14"/>
  <c r="I878" i="14"/>
  <c r="J878" i="14"/>
  <c r="K878" i="14"/>
  <c r="I879" i="14"/>
  <c r="J879" i="14"/>
  <c r="K879" i="14"/>
  <c r="I880" i="14"/>
  <c r="J880" i="14"/>
  <c r="K880" i="14"/>
  <c r="I881" i="14"/>
  <c r="L881" i="14" s="1"/>
  <c r="J881" i="14"/>
  <c r="K881" i="14"/>
  <c r="I882" i="14"/>
  <c r="J882" i="14"/>
  <c r="K882" i="14"/>
  <c r="I883" i="14"/>
  <c r="J883" i="14"/>
  <c r="K883" i="14"/>
  <c r="I884" i="14"/>
  <c r="L884" i="14" s="1"/>
  <c r="J884" i="14"/>
  <c r="K884" i="14"/>
  <c r="I885" i="14"/>
  <c r="J885" i="14"/>
  <c r="K885" i="14"/>
  <c r="J2" i="14"/>
  <c r="L2" i="14" s="1"/>
  <c r="W32" i="17" s="1"/>
  <c r="AG32" i="17" s="1"/>
  <c r="K2" i="14"/>
  <c r="I2" i="14"/>
  <c r="M787" i="14"/>
  <c r="M788" i="14"/>
  <c r="M789" i="14"/>
  <c r="M790" i="14"/>
  <c r="M791" i="14"/>
  <c r="M792" i="14"/>
  <c r="M793" i="14"/>
  <c r="M794" i="14"/>
  <c r="M795" i="14"/>
  <c r="M796" i="14"/>
  <c r="M797" i="14"/>
  <c r="M798" i="14"/>
  <c r="M799" i="14"/>
  <c r="M800" i="14"/>
  <c r="M801" i="14"/>
  <c r="M802" i="14"/>
  <c r="M803" i="14"/>
  <c r="M804" i="14"/>
  <c r="M805" i="14"/>
  <c r="M806" i="14"/>
  <c r="M807" i="14"/>
  <c r="M808" i="14"/>
  <c r="M809" i="14"/>
  <c r="M810" i="14"/>
  <c r="M811" i="14"/>
  <c r="M812" i="14"/>
  <c r="M813" i="14"/>
  <c r="M814" i="14"/>
  <c r="M815" i="14"/>
  <c r="M816" i="14"/>
  <c r="M817" i="14"/>
  <c r="M818" i="14"/>
  <c r="M819" i="14"/>
  <c r="M820" i="14"/>
  <c r="M821" i="14"/>
  <c r="M822" i="14"/>
  <c r="M823" i="14"/>
  <c r="M824" i="14"/>
  <c r="M825" i="14"/>
  <c r="M826" i="14"/>
  <c r="M827" i="14"/>
  <c r="M828" i="14"/>
  <c r="M829" i="14"/>
  <c r="M830" i="14"/>
  <c r="M831" i="14"/>
  <c r="M832" i="14"/>
  <c r="M833" i="14"/>
  <c r="M834" i="14"/>
  <c r="M835" i="14"/>
  <c r="M836" i="14"/>
  <c r="M837" i="14"/>
  <c r="M838" i="14"/>
  <c r="M839" i="14"/>
  <c r="M840" i="14"/>
  <c r="M841" i="14"/>
  <c r="M842" i="14"/>
  <c r="M843" i="14"/>
  <c r="M844" i="14"/>
  <c r="M845" i="14"/>
  <c r="M846" i="14"/>
  <c r="M847" i="14"/>
  <c r="M848" i="14"/>
  <c r="M849" i="14"/>
  <c r="M850" i="14"/>
  <c r="M851" i="14"/>
  <c r="M852" i="14"/>
  <c r="M853" i="14"/>
  <c r="M854" i="14"/>
  <c r="M855" i="14"/>
  <c r="M856" i="14"/>
  <c r="M857" i="14"/>
  <c r="M858" i="14"/>
  <c r="M859" i="14"/>
  <c r="M860" i="14"/>
  <c r="M861" i="14"/>
  <c r="M862" i="14"/>
  <c r="M863" i="14"/>
  <c r="M864" i="14"/>
  <c r="M865" i="14"/>
  <c r="M866" i="14"/>
  <c r="M867" i="14"/>
  <c r="M868" i="14"/>
  <c r="M869" i="14"/>
  <c r="M870" i="14"/>
  <c r="M871" i="14"/>
  <c r="X12" i="3" s="1"/>
  <c r="AC12" i="3" s="1"/>
  <c r="M872" i="14"/>
  <c r="M873" i="14"/>
  <c r="M874" i="14"/>
  <c r="M875" i="14"/>
  <c r="M876" i="14"/>
  <c r="M877" i="14"/>
  <c r="M878" i="14"/>
  <c r="M879" i="14"/>
  <c r="M880" i="14"/>
  <c r="M881" i="14"/>
  <c r="M882" i="14"/>
  <c r="M883" i="14"/>
  <c r="M884" i="14"/>
  <c r="M885" i="14"/>
  <c r="M786" i="14"/>
  <c r="L19" i="17"/>
  <c r="M19" i="17"/>
  <c r="M220" i="14"/>
  <c r="M221" i="14"/>
  <c r="M222" i="14"/>
  <c r="M223" i="14"/>
  <c r="M224" i="14"/>
  <c r="M225" i="14"/>
  <c r="M226" i="14"/>
  <c r="M227" i="14"/>
  <c r="M228" i="14"/>
  <c r="M229" i="14"/>
  <c r="M230" i="14"/>
  <c r="M231" i="14"/>
  <c r="M232" i="14"/>
  <c r="M233" i="14"/>
  <c r="M234" i="14"/>
  <c r="M235" i="14"/>
  <c r="M236" i="14"/>
  <c r="M237" i="14"/>
  <c r="M238" i="14"/>
  <c r="M239" i="14"/>
  <c r="M240" i="14"/>
  <c r="M241" i="14"/>
  <c r="M242" i="14"/>
  <c r="M243" i="14"/>
  <c r="M244" i="14"/>
  <c r="M245" i="14"/>
  <c r="M246" i="14"/>
  <c r="M247" i="14"/>
  <c r="M248" i="14"/>
  <c r="M249" i="14"/>
  <c r="X45" i="18" s="1"/>
  <c r="AC45" i="18" s="1"/>
  <c r="M250" i="14"/>
  <c r="M251" i="14"/>
  <c r="M252" i="14"/>
  <c r="M253" i="14"/>
  <c r="M254" i="14"/>
  <c r="M255" i="14"/>
  <c r="M256" i="14"/>
  <c r="M257" i="14"/>
  <c r="M258" i="14"/>
  <c r="M259" i="14"/>
  <c r="M260" i="14"/>
  <c r="M261" i="14"/>
  <c r="M262" i="14"/>
  <c r="M263" i="14"/>
  <c r="M264" i="14"/>
  <c r="M265" i="14"/>
  <c r="M266" i="14"/>
  <c r="M267" i="14"/>
  <c r="M268" i="14"/>
  <c r="M269" i="14"/>
  <c r="M270" i="14"/>
  <c r="M271" i="14"/>
  <c r="M272" i="14"/>
  <c r="M273" i="14"/>
  <c r="M274" i="14"/>
  <c r="M275" i="14"/>
  <c r="M276" i="14"/>
  <c r="M277" i="14"/>
  <c r="M278" i="14"/>
  <c r="M279" i="14"/>
  <c r="M280" i="14"/>
  <c r="M281" i="14"/>
  <c r="M282" i="14"/>
  <c r="M283" i="14"/>
  <c r="M284" i="14"/>
  <c r="M285" i="14"/>
  <c r="M286" i="14"/>
  <c r="M287" i="14"/>
  <c r="M288" i="14"/>
  <c r="M289" i="14"/>
  <c r="M290" i="14"/>
  <c r="M291" i="14"/>
  <c r="M292" i="14"/>
  <c r="M293" i="14"/>
  <c r="M294" i="14"/>
  <c r="X30" i="18" s="1"/>
  <c r="AC30" i="18" s="1"/>
  <c r="M295" i="14"/>
  <c r="M296" i="14"/>
  <c r="M297" i="14"/>
  <c r="M298" i="14"/>
  <c r="M299" i="14"/>
  <c r="M300" i="14"/>
  <c r="M301" i="14"/>
  <c r="M302" i="14"/>
  <c r="M303" i="14"/>
  <c r="M304" i="14"/>
  <c r="M305" i="14"/>
  <c r="M306" i="14"/>
  <c r="M307" i="14"/>
  <c r="M308" i="14"/>
  <c r="M309" i="14"/>
  <c r="M310" i="14"/>
  <c r="M311" i="14"/>
  <c r="M312" i="14"/>
  <c r="M313" i="14"/>
  <c r="M314" i="14"/>
  <c r="M315" i="14"/>
  <c r="M316" i="14"/>
  <c r="M317" i="14"/>
  <c r="M318" i="14"/>
  <c r="M319" i="14"/>
  <c r="M320" i="14"/>
  <c r="M321" i="14"/>
  <c r="M322" i="14"/>
  <c r="M323" i="14"/>
  <c r="M324" i="14"/>
  <c r="M325" i="14"/>
  <c r="M326" i="14"/>
  <c r="M327" i="14"/>
  <c r="M328" i="14"/>
  <c r="M329" i="14"/>
  <c r="M330" i="14"/>
  <c r="M331" i="14"/>
  <c r="M332" i="14"/>
  <c r="M333" i="14"/>
  <c r="M334" i="14"/>
  <c r="M335" i="14"/>
  <c r="M336" i="14"/>
  <c r="M337" i="14"/>
  <c r="M338" i="14"/>
  <c r="M339" i="14"/>
  <c r="M340" i="14"/>
  <c r="M341" i="14"/>
  <c r="M342" i="14"/>
  <c r="M343" i="14"/>
  <c r="M344" i="14"/>
  <c r="M345" i="14"/>
  <c r="M346" i="14"/>
  <c r="M347" i="14"/>
  <c r="M348" i="14"/>
  <c r="M349" i="14"/>
  <c r="M350" i="14"/>
  <c r="M351" i="14"/>
  <c r="M352" i="14"/>
  <c r="M353" i="14"/>
  <c r="M354" i="14"/>
  <c r="M355" i="14"/>
  <c r="M356" i="14"/>
  <c r="M357" i="14"/>
  <c r="M358" i="14"/>
  <c r="M359" i="14"/>
  <c r="M360" i="14"/>
  <c r="M361" i="14"/>
  <c r="M362" i="14"/>
  <c r="X20" i="18" s="1"/>
  <c r="AC20" i="18" s="1"/>
  <c r="M363" i="14"/>
  <c r="M364" i="14"/>
  <c r="M365" i="14"/>
  <c r="M366" i="14"/>
  <c r="M367" i="14"/>
  <c r="M368" i="14"/>
  <c r="M369" i="14"/>
  <c r="M370" i="14"/>
  <c r="M371" i="14"/>
  <c r="M372" i="14"/>
  <c r="M373" i="14"/>
  <c r="M374" i="14"/>
  <c r="M375" i="14"/>
  <c r="M376" i="14"/>
  <c r="M377" i="14"/>
  <c r="M378" i="14"/>
  <c r="M379" i="14"/>
  <c r="M380" i="14"/>
  <c r="M381" i="14"/>
  <c r="X9" i="18" s="1"/>
  <c r="AC9" i="18" s="1"/>
  <c r="M382" i="14"/>
  <c r="M383" i="14"/>
  <c r="M384" i="14"/>
  <c r="X10" i="18" s="1"/>
  <c r="AC10" i="18" s="1"/>
  <c r="M385" i="14"/>
  <c r="M386" i="14"/>
  <c r="M387" i="14"/>
  <c r="M388" i="14"/>
  <c r="M389" i="14"/>
  <c r="M390" i="14"/>
  <c r="M391" i="14"/>
  <c r="M392" i="14"/>
  <c r="M393" i="14"/>
  <c r="M394" i="14"/>
  <c r="M395" i="14"/>
  <c r="M396" i="14"/>
  <c r="M397" i="14"/>
  <c r="M398" i="14"/>
  <c r="M399" i="14"/>
  <c r="M400" i="14"/>
  <c r="M401" i="14"/>
  <c r="M402" i="14"/>
  <c r="M403" i="14"/>
  <c r="M404" i="14"/>
  <c r="M405" i="14"/>
  <c r="M406" i="14"/>
  <c r="M407" i="14"/>
  <c r="M408" i="14"/>
  <c r="M409" i="14"/>
  <c r="M410" i="14"/>
  <c r="M411" i="14"/>
  <c r="M412" i="14"/>
  <c r="M413" i="14"/>
  <c r="M414" i="14"/>
  <c r="M415" i="14"/>
  <c r="M416" i="14"/>
  <c r="M417" i="14"/>
  <c r="M418" i="14"/>
  <c r="M419" i="14"/>
  <c r="M420" i="14"/>
  <c r="M421" i="14"/>
  <c r="M422" i="14"/>
  <c r="M423" i="14"/>
  <c r="M424" i="14"/>
  <c r="M425" i="14"/>
  <c r="M426" i="14"/>
  <c r="M427" i="14"/>
  <c r="M428" i="14"/>
  <c r="M429" i="14"/>
  <c r="M430" i="14"/>
  <c r="M431" i="14"/>
  <c r="M432" i="14"/>
  <c r="M433" i="14"/>
  <c r="M434" i="14"/>
  <c r="M435" i="14"/>
  <c r="M436" i="14"/>
  <c r="M437" i="14"/>
  <c r="M438" i="14"/>
  <c r="M439" i="14"/>
  <c r="M440" i="14"/>
  <c r="M441" i="14"/>
  <c r="M442" i="14"/>
  <c r="M443" i="14"/>
  <c r="M444" i="14"/>
  <c r="M445" i="14"/>
  <c r="M446" i="14"/>
  <c r="M447" i="14"/>
  <c r="M448" i="14"/>
  <c r="M449" i="14"/>
  <c r="M450" i="14"/>
  <c r="M451" i="14"/>
  <c r="M452" i="14"/>
  <c r="M453" i="14"/>
  <c r="M454" i="14"/>
  <c r="M455" i="14"/>
  <c r="M456" i="14"/>
  <c r="M457" i="14"/>
  <c r="M458" i="14"/>
  <c r="M459" i="14"/>
  <c r="M460" i="14"/>
  <c r="M461" i="14"/>
  <c r="M462" i="14"/>
  <c r="M463" i="14"/>
  <c r="M464" i="14"/>
  <c r="M465" i="14"/>
  <c r="M466" i="14"/>
  <c r="M467" i="14"/>
  <c r="M468" i="14"/>
  <c r="M469" i="14"/>
  <c r="M470" i="14"/>
  <c r="M471" i="14"/>
  <c r="M472" i="14"/>
  <c r="M473" i="14"/>
  <c r="M474" i="14"/>
  <c r="M475" i="14"/>
  <c r="M476" i="14"/>
  <c r="M477" i="14"/>
  <c r="M478" i="14"/>
  <c r="M479" i="14"/>
  <c r="M480" i="14"/>
  <c r="M481" i="14"/>
  <c r="M482" i="14"/>
  <c r="M483" i="14"/>
  <c r="M484" i="14"/>
  <c r="X34" i="18" s="1"/>
  <c r="AC34" i="18" s="1"/>
  <c r="M485" i="14"/>
  <c r="M486" i="14"/>
  <c r="M487" i="14"/>
  <c r="M488" i="14"/>
  <c r="M489" i="14"/>
  <c r="M490" i="14"/>
  <c r="M491" i="14"/>
  <c r="M492" i="14"/>
  <c r="M493" i="14"/>
  <c r="M494" i="14"/>
  <c r="M495" i="14"/>
  <c r="X39" i="18" s="1"/>
  <c r="AC39" i="18" s="1"/>
  <c r="M496" i="14"/>
  <c r="M497" i="14"/>
  <c r="M498" i="14"/>
  <c r="M499" i="14"/>
  <c r="M500" i="14"/>
  <c r="M501" i="14"/>
  <c r="M502" i="14"/>
  <c r="M503" i="14"/>
  <c r="M504" i="14"/>
  <c r="M505" i="14"/>
  <c r="M506" i="14"/>
  <c r="M507" i="14"/>
  <c r="M508" i="14"/>
  <c r="M509" i="14"/>
  <c r="M510" i="14"/>
  <c r="M511" i="14"/>
  <c r="M512" i="14"/>
  <c r="M513" i="14"/>
  <c r="M514" i="14"/>
  <c r="M515" i="14"/>
  <c r="M516" i="14"/>
  <c r="M517" i="14"/>
  <c r="M518" i="14"/>
  <c r="M519" i="14"/>
  <c r="M520" i="14"/>
  <c r="M521" i="14"/>
  <c r="M522" i="14"/>
  <c r="M523" i="14"/>
  <c r="M524" i="14"/>
  <c r="M525" i="14"/>
  <c r="M526" i="14"/>
  <c r="M527" i="14"/>
  <c r="M528" i="14"/>
  <c r="M529" i="14"/>
  <c r="M530" i="14"/>
  <c r="M531" i="14"/>
  <c r="M532" i="14"/>
  <c r="M533" i="14"/>
  <c r="M534" i="14"/>
  <c r="M535" i="14"/>
  <c r="M536" i="14"/>
  <c r="M537" i="14"/>
  <c r="M538" i="14"/>
  <c r="M539" i="14"/>
  <c r="M540" i="14"/>
  <c r="M541" i="14"/>
  <c r="M542" i="14"/>
  <c r="M543" i="14"/>
  <c r="M544" i="14"/>
  <c r="M545" i="14"/>
  <c r="M546" i="14"/>
  <c r="M547" i="14"/>
  <c r="M548" i="14"/>
  <c r="M549" i="14"/>
  <c r="M550" i="14"/>
  <c r="M551" i="14"/>
  <c r="M552" i="14"/>
  <c r="M553" i="14"/>
  <c r="M554" i="14"/>
  <c r="M555" i="14"/>
  <c r="M556" i="14"/>
  <c r="M557" i="14"/>
  <c r="M558" i="14"/>
  <c r="M559" i="14"/>
  <c r="M560" i="14"/>
  <c r="M561" i="14"/>
  <c r="M562" i="14"/>
  <c r="M563" i="14"/>
  <c r="M564" i="14"/>
  <c r="M565" i="14"/>
  <c r="M566" i="14"/>
  <c r="M567" i="14"/>
  <c r="M568" i="14"/>
  <c r="M569" i="14"/>
  <c r="M570" i="14"/>
  <c r="M571" i="14"/>
  <c r="M572" i="14"/>
  <c r="M573" i="14"/>
  <c r="M574" i="14"/>
  <c r="M575" i="14"/>
  <c r="M576" i="14"/>
  <c r="M577" i="14"/>
  <c r="M578" i="14"/>
  <c r="M579" i="14"/>
  <c r="M580" i="14"/>
  <c r="M581" i="14"/>
  <c r="M582" i="14"/>
  <c r="M583" i="14"/>
  <c r="M584" i="14"/>
  <c r="M585" i="14"/>
  <c r="M586" i="14"/>
  <c r="M587" i="14"/>
  <c r="M588" i="14"/>
  <c r="M589" i="14"/>
  <c r="M590" i="14"/>
  <c r="M591" i="14"/>
  <c r="M592" i="14"/>
  <c r="M593" i="14"/>
  <c r="M594" i="14"/>
  <c r="M595" i="14"/>
  <c r="M596" i="14"/>
  <c r="M597" i="14"/>
  <c r="M598" i="14"/>
  <c r="M599" i="14"/>
  <c r="M600" i="14"/>
  <c r="M601" i="14"/>
  <c r="M602" i="14"/>
  <c r="M603" i="14"/>
  <c r="M604" i="14"/>
  <c r="M605" i="14"/>
  <c r="M606" i="14"/>
  <c r="M607" i="14"/>
  <c r="M608" i="14"/>
  <c r="M609" i="14"/>
  <c r="M610" i="14"/>
  <c r="M611" i="14"/>
  <c r="M612" i="14"/>
  <c r="M613" i="14"/>
  <c r="M614" i="14"/>
  <c r="M615" i="14"/>
  <c r="M616" i="14"/>
  <c r="M617" i="14"/>
  <c r="M618" i="14"/>
  <c r="M619" i="14"/>
  <c r="M620" i="14"/>
  <c r="M621" i="14"/>
  <c r="M622" i="14"/>
  <c r="M623" i="14"/>
  <c r="M624" i="14"/>
  <c r="M625" i="14"/>
  <c r="M626" i="14"/>
  <c r="M627" i="14"/>
  <c r="M628" i="14"/>
  <c r="M629" i="14"/>
  <c r="M630" i="14"/>
  <c r="M631" i="14"/>
  <c r="M632" i="14"/>
  <c r="M633" i="14"/>
  <c r="M634" i="14"/>
  <c r="M635" i="14"/>
  <c r="M636" i="14"/>
  <c r="M637" i="14"/>
  <c r="M638" i="14"/>
  <c r="M639" i="14"/>
  <c r="M640" i="14"/>
  <c r="M641" i="14"/>
  <c r="M642" i="14"/>
  <c r="M643" i="14"/>
  <c r="M644" i="14"/>
  <c r="M645" i="14"/>
  <c r="M646" i="14"/>
  <c r="M647" i="14"/>
  <c r="M648" i="14"/>
  <c r="M649" i="14"/>
  <c r="M650" i="14"/>
  <c r="M651" i="14"/>
  <c r="M652" i="14"/>
  <c r="M653" i="14"/>
  <c r="M654" i="14"/>
  <c r="M655" i="14"/>
  <c r="M656" i="14"/>
  <c r="X19" i="18" s="1"/>
  <c r="AC19" i="18" s="1"/>
  <c r="M657" i="14"/>
  <c r="M658" i="14"/>
  <c r="M659" i="14"/>
  <c r="M660" i="14"/>
  <c r="M661" i="14"/>
  <c r="M662" i="14"/>
  <c r="M663" i="14"/>
  <c r="M664" i="14"/>
  <c r="M665" i="14"/>
  <c r="M666" i="14"/>
  <c r="M667" i="14"/>
  <c r="M668" i="14"/>
  <c r="M669" i="14"/>
  <c r="M670" i="14"/>
  <c r="M671" i="14"/>
  <c r="M672" i="14"/>
  <c r="M673" i="14"/>
  <c r="M674" i="14"/>
  <c r="M675" i="14"/>
  <c r="M676" i="14"/>
  <c r="M677" i="14"/>
  <c r="M678" i="14"/>
  <c r="M679" i="14"/>
  <c r="M680" i="14"/>
  <c r="M681" i="14"/>
  <c r="M682" i="14"/>
  <c r="M683" i="14"/>
  <c r="M684" i="14"/>
  <c r="M685" i="14"/>
  <c r="M686" i="14"/>
  <c r="M687" i="14"/>
  <c r="M688" i="14"/>
  <c r="M689" i="14"/>
  <c r="M690" i="14"/>
  <c r="M691" i="14"/>
  <c r="M692" i="14"/>
  <c r="M693" i="14"/>
  <c r="M694" i="14"/>
  <c r="M695" i="14"/>
  <c r="M696" i="14"/>
  <c r="M697" i="14"/>
  <c r="M698" i="14"/>
  <c r="M699" i="14"/>
  <c r="M700" i="14"/>
  <c r="M701" i="14"/>
  <c r="M702" i="14"/>
  <c r="M703" i="14"/>
  <c r="M704" i="14"/>
  <c r="M705" i="14"/>
  <c r="M706" i="14"/>
  <c r="M707" i="14"/>
  <c r="M708" i="14"/>
  <c r="M709" i="14"/>
  <c r="M710" i="14"/>
  <c r="M711" i="14"/>
  <c r="M712" i="14"/>
  <c r="M713" i="14"/>
  <c r="M714" i="14"/>
  <c r="M715" i="14"/>
  <c r="M716" i="14"/>
  <c r="M717" i="14"/>
  <c r="M718" i="14"/>
  <c r="M719" i="14"/>
  <c r="M720" i="14"/>
  <c r="M721" i="14"/>
  <c r="M722" i="14"/>
  <c r="M723" i="14"/>
  <c r="M724" i="14"/>
  <c r="M725" i="14"/>
  <c r="M726" i="14"/>
  <c r="M727" i="14"/>
  <c r="M728" i="14"/>
  <c r="M729" i="14"/>
  <c r="M730" i="14"/>
  <c r="M731" i="14"/>
  <c r="M732" i="14"/>
  <c r="M733" i="14"/>
  <c r="M734" i="14"/>
  <c r="M735" i="14"/>
  <c r="M736" i="14"/>
  <c r="M737" i="14"/>
  <c r="M738" i="14"/>
  <c r="M739" i="14"/>
  <c r="M740" i="14"/>
  <c r="M741" i="14"/>
  <c r="M742" i="14"/>
  <c r="M743" i="14"/>
  <c r="M744" i="14"/>
  <c r="M745" i="14"/>
  <c r="M746" i="14"/>
  <c r="M747" i="14"/>
  <c r="M748" i="14"/>
  <c r="M749" i="14"/>
  <c r="M750" i="14"/>
  <c r="M751" i="14"/>
  <c r="M752" i="14"/>
  <c r="M754" i="14"/>
  <c r="M755" i="14"/>
  <c r="M756" i="14"/>
  <c r="M757" i="14"/>
  <c r="M758" i="14"/>
  <c r="M759" i="14"/>
  <c r="M760" i="14"/>
  <c r="M761" i="14"/>
  <c r="M762" i="14"/>
  <c r="M763" i="14"/>
  <c r="M764" i="14"/>
  <c r="M765" i="14"/>
  <c r="M766" i="14"/>
  <c r="M767" i="14"/>
  <c r="M768" i="14"/>
  <c r="M769" i="14"/>
  <c r="M770" i="14"/>
  <c r="M771" i="14"/>
  <c r="M772" i="14"/>
  <c r="M773" i="14"/>
  <c r="M774" i="14"/>
  <c r="M775" i="14"/>
  <c r="M776" i="14"/>
  <c r="M777" i="14"/>
  <c r="M778" i="14"/>
  <c r="M779" i="14"/>
  <c r="M780" i="14"/>
  <c r="M781" i="14"/>
  <c r="M782" i="14"/>
  <c r="M783" i="14"/>
  <c r="M784" i="14"/>
  <c r="M785" i="14"/>
  <c r="M3" i="14"/>
  <c r="X26" i="17" s="1"/>
  <c r="AC26" i="17" s="1"/>
  <c r="M4" i="14"/>
  <c r="M5" i="14"/>
  <c r="M6" i="14"/>
  <c r="M7" i="14"/>
  <c r="X13" i="17" s="1"/>
  <c r="AC13" i="17" s="1"/>
  <c r="M8" i="14"/>
  <c r="M9" i="14"/>
  <c r="M10" i="14"/>
  <c r="M11" i="14"/>
  <c r="M12" i="14"/>
  <c r="M13" i="14"/>
  <c r="X39" i="17" s="1"/>
  <c r="AC39" i="17" s="1"/>
  <c r="M14" i="14"/>
  <c r="M15" i="14"/>
  <c r="M16" i="14"/>
  <c r="M17" i="14"/>
  <c r="M18" i="14"/>
  <c r="M19" i="14"/>
  <c r="X28" i="17" s="1"/>
  <c r="AC28" i="17" s="1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X8" i="17" s="1"/>
  <c r="AC8" i="17" s="1"/>
  <c r="M43" i="14"/>
  <c r="M44" i="14"/>
  <c r="M45" i="14"/>
  <c r="X19" i="17" s="1"/>
  <c r="AC19" i="17" s="1"/>
  <c r="M46" i="14"/>
  <c r="M47" i="14"/>
  <c r="M48" i="14"/>
  <c r="M49" i="14"/>
  <c r="M50" i="14"/>
  <c r="M51" i="14"/>
  <c r="M52" i="14"/>
  <c r="M53" i="14"/>
  <c r="X30" i="17" s="1"/>
  <c r="AC30" i="17" s="1"/>
  <c r="M54" i="14"/>
  <c r="X42" i="17" s="1"/>
  <c r="AC42" i="17" s="1"/>
  <c r="M55" i="14"/>
  <c r="M56" i="14"/>
  <c r="M57" i="14"/>
  <c r="M58" i="14"/>
  <c r="M59" i="14"/>
  <c r="X43" i="17" s="1"/>
  <c r="AC43" i="17" s="1"/>
  <c r="M60" i="14"/>
  <c r="M61" i="14"/>
  <c r="X25" i="17" s="1"/>
  <c r="AC25" i="17" s="1"/>
  <c r="M62" i="14"/>
  <c r="M63" i="14"/>
  <c r="M64" i="14"/>
  <c r="M65" i="14"/>
  <c r="M66" i="14"/>
  <c r="M67" i="14"/>
  <c r="M68" i="14"/>
  <c r="M69" i="14"/>
  <c r="M70" i="14"/>
  <c r="M71" i="14"/>
  <c r="M72" i="14"/>
  <c r="M73" i="14"/>
  <c r="M74" i="14"/>
  <c r="M75" i="14"/>
  <c r="M76" i="14"/>
  <c r="M77" i="14"/>
  <c r="M78" i="14"/>
  <c r="M79" i="14"/>
  <c r="M80" i="14"/>
  <c r="M81" i="14"/>
  <c r="M82" i="14"/>
  <c r="M83" i="14"/>
  <c r="M84" i="14"/>
  <c r="M85" i="14"/>
  <c r="M86" i="14"/>
  <c r="M87" i="14"/>
  <c r="M88" i="14"/>
  <c r="M89" i="14"/>
  <c r="M90" i="14"/>
  <c r="M91" i="14"/>
  <c r="M92" i="14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X8" i="19" s="1"/>
  <c r="AC8" i="19" s="1"/>
  <c r="M112" i="14"/>
  <c r="M113" i="14"/>
  <c r="M114" i="14"/>
  <c r="M115" i="14"/>
  <c r="M116" i="14"/>
  <c r="X17" i="19" s="1"/>
  <c r="AC17" i="19" s="1"/>
  <c r="M117" i="14"/>
  <c r="M118" i="14"/>
  <c r="M119" i="14"/>
  <c r="M120" i="14"/>
  <c r="M121" i="14"/>
  <c r="X42" i="19" s="1"/>
  <c r="AC42" i="19" s="1"/>
  <c r="M122" i="14"/>
  <c r="M123" i="14"/>
  <c r="M124" i="14"/>
  <c r="M125" i="14"/>
  <c r="M126" i="14"/>
  <c r="M127" i="14"/>
  <c r="M128" i="14"/>
  <c r="M129" i="14"/>
  <c r="M130" i="14"/>
  <c r="M131" i="14"/>
  <c r="M132" i="14"/>
  <c r="M133" i="14"/>
  <c r="M134" i="14"/>
  <c r="M135" i="14"/>
  <c r="M136" i="14"/>
  <c r="M137" i="14"/>
  <c r="M138" i="14"/>
  <c r="M139" i="14"/>
  <c r="M140" i="14"/>
  <c r="M141" i="14"/>
  <c r="M142" i="14"/>
  <c r="M143" i="14"/>
  <c r="M144" i="14"/>
  <c r="M145" i="14"/>
  <c r="M146" i="14"/>
  <c r="M147" i="14"/>
  <c r="M148" i="14"/>
  <c r="M149" i="14"/>
  <c r="M150" i="14"/>
  <c r="M151" i="14"/>
  <c r="M152" i="14"/>
  <c r="M153" i="14"/>
  <c r="M154" i="14"/>
  <c r="M155" i="14"/>
  <c r="M156" i="14"/>
  <c r="M157" i="14"/>
  <c r="M158" i="14"/>
  <c r="M159" i="14"/>
  <c r="M160" i="14"/>
  <c r="M161" i="14"/>
  <c r="M162" i="14"/>
  <c r="M163" i="14"/>
  <c r="M164" i="14"/>
  <c r="M165" i="14"/>
  <c r="M166" i="14"/>
  <c r="M167" i="14"/>
  <c r="M168" i="14"/>
  <c r="M169" i="14"/>
  <c r="M170" i="14"/>
  <c r="M171" i="14"/>
  <c r="X33" i="19" s="1"/>
  <c r="AC33" i="19" s="1"/>
  <c r="M172" i="14"/>
  <c r="M173" i="14"/>
  <c r="M174" i="14"/>
  <c r="M175" i="14"/>
  <c r="M176" i="14"/>
  <c r="M177" i="14"/>
  <c r="M178" i="14"/>
  <c r="X18" i="19" s="1"/>
  <c r="AC18" i="19" s="1"/>
  <c r="M179" i="14"/>
  <c r="M180" i="14"/>
  <c r="M181" i="14"/>
  <c r="X12" i="19" s="1"/>
  <c r="AC12" i="19" s="1"/>
  <c r="M182" i="14"/>
  <c r="M183" i="14"/>
  <c r="M184" i="14"/>
  <c r="M185" i="14"/>
  <c r="M186" i="14"/>
  <c r="M187" i="14"/>
  <c r="M188" i="14"/>
  <c r="M189" i="14"/>
  <c r="M190" i="14"/>
  <c r="M191" i="14"/>
  <c r="M192" i="14"/>
  <c r="M193" i="14"/>
  <c r="M194" i="14"/>
  <c r="M195" i="14"/>
  <c r="M196" i="14"/>
  <c r="M197" i="14"/>
  <c r="M198" i="14"/>
  <c r="M199" i="14"/>
  <c r="M200" i="14"/>
  <c r="M201" i="14"/>
  <c r="M202" i="14"/>
  <c r="M203" i="14"/>
  <c r="M204" i="14"/>
  <c r="M205" i="14"/>
  <c r="M206" i="14"/>
  <c r="M207" i="14"/>
  <c r="M208" i="14"/>
  <c r="M209" i="14"/>
  <c r="M210" i="14"/>
  <c r="M211" i="14"/>
  <c r="M212" i="14"/>
  <c r="M213" i="14"/>
  <c r="M214" i="14"/>
  <c r="M215" i="14"/>
  <c r="M216" i="14"/>
  <c r="M217" i="14"/>
  <c r="M218" i="14"/>
  <c r="M219" i="14"/>
  <c r="M2" i="14"/>
  <c r="X32" i="17" s="1"/>
  <c r="AC32" i="17" s="1"/>
  <c r="S16" i="17"/>
  <c r="M40" i="18"/>
  <c r="L40" i="18"/>
  <c r="M39" i="18"/>
  <c r="L39" i="18"/>
  <c r="M58" i="18"/>
  <c r="L58" i="18"/>
  <c r="M16" i="18"/>
  <c r="L16" i="18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69" i="1"/>
  <c r="AJ68" i="1"/>
  <c r="AJ67" i="1"/>
  <c r="AJ66" i="1"/>
  <c r="AJ65" i="1"/>
  <c r="AJ64" i="1"/>
  <c r="AJ63" i="1"/>
  <c r="AJ62" i="1"/>
  <c r="AJ61" i="1"/>
  <c r="AJ47" i="1"/>
  <c r="AB93" i="1"/>
  <c r="AB92" i="1"/>
  <c r="AB91" i="1"/>
  <c r="AB90" i="1"/>
  <c r="AB89" i="1"/>
  <c r="AB88" i="1"/>
  <c r="AB87" i="1"/>
  <c r="AB86" i="1"/>
  <c r="AA86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D9" i="1" s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L58" i="19"/>
  <c r="M58" i="19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90" i="17"/>
  <c r="S89" i="17"/>
  <c r="S88" i="17"/>
  <c r="S87" i="17"/>
  <c r="S86" i="17"/>
  <c r="S85" i="17"/>
  <c r="S84" i="17"/>
  <c r="S83" i="17"/>
  <c r="S82" i="17"/>
  <c r="S81" i="17"/>
  <c r="S80" i="17"/>
  <c r="S79" i="17"/>
  <c r="S78" i="17"/>
  <c r="S77" i="17"/>
  <c r="S76" i="17"/>
  <c r="S75" i="17"/>
  <c r="S74" i="17"/>
  <c r="S73" i="17"/>
  <c r="S72" i="17"/>
  <c r="S71" i="17"/>
  <c r="S70" i="17"/>
  <c r="S69" i="17"/>
  <c r="S68" i="17"/>
  <c r="S67" i="17"/>
  <c r="S66" i="17"/>
  <c r="S65" i="17"/>
  <c r="S64" i="17"/>
  <c r="S63" i="17"/>
  <c r="S62" i="17"/>
  <c r="S61" i="17"/>
  <c r="S60" i="17"/>
  <c r="S59" i="17"/>
  <c r="S58" i="17"/>
  <c r="S57" i="17"/>
  <c r="S56" i="17"/>
  <c r="S55" i="17"/>
  <c r="S54" i="17"/>
  <c r="S53" i="17"/>
  <c r="S52" i="17"/>
  <c r="S51" i="17"/>
  <c r="S50" i="17"/>
  <c r="S49" i="17"/>
  <c r="S48" i="17"/>
  <c r="S47" i="17"/>
  <c r="S46" i="17"/>
  <c r="S45" i="17"/>
  <c r="S44" i="17"/>
  <c r="S43" i="17"/>
  <c r="S42" i="17"/>
  <c r="S41" i="17"/>
  <c r="S40" i="17"/>
  <c r="S39" i="17"/>
  <c r="S38" i="17"/>
  <c r="S37" i="17"/>
  <c r="S36" i="17"/>
  <c r="S35" i="17"/>
  <c r="S34" i="17"/>
  <c r="S33" i="17"/>
  <c r="S32" i="17"/>
  <c r="S31" i="17"/>
  <c r="S30" i="17"/>
  <c r="S29" i="17"/>
  <c r="S28" i="17"/>
  <c r="S27" i="17"/>
  <c r="S26" i="17"/>
  <c r="S25" i="17"/>
  <c r="S24" i="17"/>
  <c r="S23" i="17"/>
  <c r="S22" i="17"/>
  <c r="S21" i="17"/>
  <c r="S20" i="17"/>
  <c r="S19" i="17"/>
  <c r="S18" i="17"/>
  <c r="S17" i="17"/>
  <c r="S15" i="17"/>
  <c r="S14" i="17"/>
  <c r="S13" i="17"/>
  <c r="S12" i="17"/>
  <c r="S11" i="17"/>
  <c r="S10" i="17"/>
  <c r="S9" i="17"/>
  <c r="S8" i="17"/>
  <c r="S7" i="17"/>
  <c r="S6" i="17"/>
  <c r="S90" i="18"/>
  <c r="S89" i="18"/>
  <c r="S88" i="18"/>
  <c r="S87" i="18"/>
  <c r="S86" i="18"/>
  <c r="S85" i="18"/>
  <c r="S84" i="18"/>
  <c r="S83" i="18"/>
  <c r="S82" i="18"/>
  <c r="S81" i="18"/>
  <c r="S80" i="18"/>
  <c r="S79" i="18"/>
  <c r="S78" i="18"/>
  <c r="S77" i="18"/>
  <c r="S76" i="18"/>
  <c r="S75" i="18"/>
  <c r="S74" i="18"/>
  <c r="S73" i="18"/>
  <c r="S72" i="18"/>
  <c r="S71" i="18"/>
  <c r="S70" i="18"/>
  <c r="S69" i="18"/>
  <c r="S68" i="18"/>
  <c r="S67" i="18"/>
  <c r="S66" i="18"/>
  <c r="S65" i="18"/>
  <c r="S64" i="18"/>
  <c r="S63" i="18"/>
  <c r="S62" i="18"/>
  <c r="S61" i="18"/>
  <c r="S60" i="18"/>
  <c r="S59" i="18"/>
  <c r="S58" i="18"/>
  <c r="S57" i="18"/>
  <c r="S56" i="18"/>
  <c r="S55" i="18"/>
  <c r="S54" i="18"/>
  <c r="S53" i="18"/>
  <c r="S52" i="18"/>
  <c r="S51" i="18"/>
  <c r="S50" i="18"/>
  <c r="S49" i="18"/>
  <c r="S48" i="18"/>
  <c r="S47" i="18"/>
  <c r="S46" i="18"/>
  <c r="S45" i="18"/>
  <c r="S44" i="18"/>
  <c r="S43" i="18"/>
  <c r="S42" i="18"/>
  <c r="S41" i="18"/>
  <c r="S40" i="18"/>
  <c r="S39" i="18"/>
  <c r="S38" i="18"/>
  <c r="S37" i="18"/>
  <c r="S36" i="18"/>
  <c r="S35" i="18"/>
  <c r="S34" i="18"/>
  <c r="S33" i="18"/>
  <c r="S32" i="18"/>
  <c r="S31" i="18"/>
  <c r="S30" i="18"/>
  <c r="S29" i="18"/>
  <c r="S28" i="18"/>
  <c r="S26" i="18"/>
  <c r="S25" i="18"/>
  <c r="S24" i="18"/>
  <c r="S23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90" i="19"/>
  <c r="S89" i="19"/>
  <c r="S88" i="19"/>
  <c r="S87" i="19"/>
  <c r="S86" i="19"/>
  <c r="S85" i="19"/>
  <c r="S84" i="19"/>
  <c r="S83" i="19"/>
  <c r="S82" i="19"/>
  <c r="S81" i="19"/>
  <c r="S80" i="19"/>
  <c r="S79" i="19"/>
  <c r="S78" i="19"/>
  <c r="S77" i="19"/>
  <c r="S76" i="19"/>
  <c r="S75" i="19"/>
  <c r="S74" i="19"/>
  <c r="S73" i="19"/>
  <c r="S72" i="19"/>
  <c r="S71" i="19"/>
  <c r="S70" i="19"/>
  <c r="S69" i="19"/>
  <c r="S68" i="19"/>
  <c r="S67" i="19"/>
  <c r="S66" i="19"/>
  <c r="S65" i="19"/>
  <c r="S64" i="19"/>
  <c r="S63" i="19"/>
  <c r="S62" i="19"/>
  <c r="S61" i="19"/>
  <c r="S60" i="19"/>
  <c r="S59" i="19"/>
  <c r="S58" i="19"/>
  <c r="S57" i="19"/>
  <c r="S56" i="19"/>
  <c r="S55" i="19"/>
  <c r="S54" i="19"/>
  <c r="S53" i="19"/>
  <c r="S52" i="19"/>
  <c r="S51" i="19"/>
  <c r="S50" i="19"/>
  <c r="S49" i="19"/>
  <c r="S48" i="19"/>
  <c r="S47" i="19"/>
  <c r="S46" i="19"/>
  <c r="S45" i="19"/>
  <c r="S44" i="19"/>
  <c r="S43" i="19"/>
  <c r="S42" i="19"/>
  <c r="S41" i="19"/>
  <c r="S40" i="19"/>
  <c r="S39" i="19"/>
  <c r="S38" i="19"/>
  <c r="S37" i="19"/>
  <c r="S36" i="19"/>
  <c r="S35" i="19"/>
  <c r="S34" i="19"/>
  <c r="S33" i="19"/>
  <c r="S32" i="19"/>
  <c r="S31" i="19"/>
  <c r="S30" i="19"/>
  <c r="S29" i="19"/>
  <c r="S28" i="19"/>
  <c r="S27" i="19"/>
  <c r="S26" i="19"/>
  <c r="S25" i="19"/>
  <c r="S24" i="19"/>
  <c r="S23" i="19"/>
  <c r="S22" i="19"/>
  <c r="S21" i="19"/>
  <c r="S20" i="19"/>
  <c r="S19" i="19"/>
  <c r="S18" i="19"/>
  <c r="S17" i="19"/>
  <c r="S16" i="19"/>
  <c r="S15" i="19"/>
  <c r="S14" i="19"/>
  <c r="S13" i="19"/>
  <c r="S12" i="19"/>
  <c r="S11" i="19"/>
  <c r="S10" i="19"/>
  <c r="S9" i="19"/>
  <c r="S8" i="19"/>
  <c r="S7" i="19"/>
  <c r="S6" i="19"/>
  <c r="W13" i="18" l="1"/>
  <c r="AG13" i="18" s="1"/>
  <c r="W19" i="18"/>
  <c r="AG19" i="18" s="1"/>
  <c r="W33" i="18"/>
  <c r="AG33" i="18" s="1"/>
  <c r="X30" i="19"/>
  <c r="AC30" i="19" s="1"/>
  <c r="X40" i="19"/>
  <c r="AC40" i="19" s="1"/>
  <c r="X20" i="19"/>
  <c r="AC20" i="19" s="1"/>
  <c r="X21" i="19"/>
  <c r="AC21" i="19" s="1"/>
  <c r="X31" i="19"/>
  <c r="AC31" i="19" s="1"/>
  <c r="X11" i="19"/>
  <c r="AC11" i="19" s="1"/>
  <c r="X36" i="17"/>
  <c r="AC36" i="17" s="1"/>
  <c r="X34" i="17"/>
  <c r="AC34" i="17" s="1"/>
  <c r="X10" i="17"/>
  <c r="AC10" i="17" s="1"/>
  <c r="X16" i="17"/>
  <c r="AC16" i="17" s="1"/>
  <c r="X20" i="17"/>
  <c r="AC20" i="17" s="1"/>
  <c r="X45" i="17"/>
  <c r="AC45" i="17" s="1"/>
  <c r="X7" i="17"/>
  <c r="AC7" i="17" s="1"/>
  <c r="X12" i="18"/>
  <c r="AC12" i="18" s="1"/>
  <c r="X18" i="18"/>
  <c r="AC18" i="18" s="1"/>
  <c r="X15" i="18"/>
  <c r="AC15" i="18" s="1"/>
  <c r="X37" i="18"/>
  <c r="AC37" i="18" s="1"/>
  <c r="L754" i="14"/>
  <c r="L690" i="14"/>
  <c r="L613" i="14"/>
  <c r="L605" i="14"/>
  <c r="L527" i="14"/>
  <c r="L509" i="14"/>
  <c r="L448" i="14"/>
  <c r="L443" i="14"/>
  <c r="L440" i="14"/>
  <c r="L430" i="14"/>
  <c r="L423" i="14"/>
  <c r="L949" i="14"/>
  <c r="X22" i="17"/>
  <c r="AC22" i="17" s="1"/>
  <c r="X27" i="18"/>
  <c r="AC27" i="18" s="1"/>
  <c r="X42" i="18"/>
  <c r="AC42" i="18" s="1"/>
  <c r="X28" i="18"/>
  <c r="AC28" i="18" s="1"/>
  <c r="X22" i="18"/>
  <c r="AC22" i="18" s="1"/>
  <c r="X8" i="18"/>
  <c r="AC8" i="18" s="1"/>
  <c r="X16" i="18"/>
  <c r="AC16" i="18" s="1"/>
  <c r="L718" i="14"/>
  <c r="L654" i="14"/>
  <c r="L519" i="14"/>
  <c r="L451" i="14"/>
  <c r="W23" i="17"/>
  <c r="AG23" i="17" s="1"/>
  <c r="W29" i="17"/>
  <c r="AG29" i="17" s="1"/>
  <c r="W9" i="17"/>
  <c r="AG9" i="17" s="1"/>
  <c r="L996" i="14"/>
  <c r="L979" i="14"/>
  <c r="L977" i="14"/>
  <c r="X41" i="19"/>
  <c r="AC41" i="19" s="1"/>
  <c r="X41" i="17"/>
  <c r="AC41" i="17" s="1"/>
  <c r="X35" i="17"/>
  <c r="AC35" i="17" s="1"/>
  <c r="X15" i="17"/>
  <c r="AC15" i="17" s="1"/>
  <c r="X31" i="17"/>
  <c r="AC31" i="17" s="1"/>
  <c r="X21" i="17"/>
  <c r="AC21" i="17" s="1"/>
  <c r="X29" i="18"/>
  <c r="AC29" i="18" s="1"/>
  <c r="X43" i="18"/>
  <c r="AC43" i="18" s="1"/>
  <c r="X23" i="18"/>
  <c r="AC23" i="18" s="1"/>
  <c r="X17" i="18"/>
  <c r="AC17" i="18" s="1"/>
  <c r="L878" i="14"/>
  <c r="L870" i="14"/>
  <c r="L862" i="14"/>
  <c r="L854" i="14"/>
  <c r="L846" i="14"/>
  <c r="L838" i="14"/>
  <c r="L830" i="14"/>
  <c r="L822" i="14"/>
  <c r="L814" i="14"/>
  <c r="L806" i="14"/>
  <c r="L798" i="14"/>
  <c r="L790" i="14"/>
  <c r="L782" i="14"/>
  <c r="L774" i="14"/>
  <c r="L766" i="14"/>
  <c r="L756" i="14"/>
  <c r="L692" i="14"/>
  <c r="L537" i="14"/>
  <c r="L461" i="14"/>
  <c r="L227" i="14"/>
  <c r="L196" i="14"/>
  <c r="L10" i="14"/>
  <c r="L986" i="14"/>
  <c r="X43" i="19"/>
  <c r="AC43" i="19" s="1"/>
  <c r="X23" i="19"/>
  <c r="AC23" i="19" s="1"/>
  <c r="X29" i="19"/>
  <c r="AC29" i="19" s="1"/>
  <c r="X37" i="19"/>
  <c r="AC37" i="19" s="1"/>
  <c r="X9" i="19"/>
  <c r="AC9" i="19" s="1"/>
  <c r="X14" i="17"/>
  <c r="AC14" i="17" s="1"/>
  <c r="X6" i="17"/>
  <c r="AC6" i="17" s="1"/>
  <c r="X40" i="17"/>
  <c r="AC40" i="17" s="1"/>
  <c r="W19" i="3"/>
  <c r="AG19" i="3" s="1"/>
  <c r="W13" i="3"/>
  <c r="AG13" i="3" s="1"/>
  <c r="X7" i="19"/>
  <c r="AC7" i="19" s="1"/>
  <c r="X45" i="19"/>
  <c r="AC45" i="19" s="1"/>
  <c r="X27" i="19"/>
  <c r="AC27" i="19" s="1"/>
  <c r="X25" i="19"/>
  <c r="AC25" i="19" s="1"/>
  <c r="X21" i="18"/>
  <c r="AC21" i="18" s="1"/>
  <c r="X31" i="18"/>
  <c r="AC31" i="18" s="1"/>
  <c r="X7" i="18"/>
  <c r="AC7" i="18" s="1"/>
  <c r="X41" i="18"/>
  <c r="AC41" i="18" s="1"/>
  <c r="L883" i="14"/>
  <c r="L851" i="14"/>
  <c r="L827" i="14"/>
  <c r="L803" i="14"/>
  <c r="L771" i="14"/>
  <c r="W35" i="17"/>
  <c r="AG35" i="17" s="1"/>
  <c r="W15" i="17"/>
  <c r="AG15" i="17" s="1"/>
  <c r="W41" i="17"/>
  <c r="AG41" i="17" s="1"/>
  <c r="X19" i="3"/>
  <c r="AC19" i="3" s="1"/>
  <c r="X13" i="3"/>
  <c r="AC13" i="3" s="1"/>
  <c r="X36" i="19"/>
  <c r="AC36" i="19" s="1"/>
  <c r="X34" i="19"/>
  <c r="AC34" i="19" s="1"/>
  <c r="X14" i="19"/>
  <c r="AC14" i="19" s="1"/>
  <c r="X16" i="19"/>
  <c r="AC16" i="19" s="1"/>
  <c r="X10" i="19"/>
  <c r="AC10" i="19" s="1"/>
  <c r="X24" i="19"/>
  <c r="AC24" i="19" s="1"/>
  <c r="L875" i="14"/>
  <c r="L843" i="14"/>
  <c r="L811" i="14"/>
  <c r="L787" i="14"/>
  <c r="L763" i="14"/>
  <c r="X13" i="19"/>
  <c r="AC13" i="19" s="1"/>
  <c r="X19" i="19"/>
  <c r="AC19" i="19" s="1"/>
  <c r="X39" i="19"/>
  <c r="AC39" i="19" s="1"/>
  <c r="X44" i="18"/>
  <c r="AC44" i="18" s="1"/>
  <c r="X24" i="18"/>
  <c r="AC24" i="18" s="1"/>
  <c r="X26" i="18"/>
  <c r="AC26" i="18" s="1"/>
  <c r="X6" i="18"/>
  <c r="AC6" i="18" s="1"/>
  <c r="L872" i="14"/>
  <c r="L856" i="14"/>
  <c r="L848" i="14"/>
  <c r="L832" i="14"/>
  <c r="L816" i="14"/>
  <c r="L658" i="14"/>
  <c r="L557" i="14"/>
  <c r="L471" i="14"/>
  <c r="L377" i="14"/>
  <c r="L369" i="14"/>
  <c r="L270" i="14"/>
  <c r="L265" i="14"/>
  <c r="W32" i="19"/>
  <c r="AG32" i="19" s="1"/>
  <c r="W38" i="19"/>
  <c r="AG38" i="19" s="1"/>
  <c r="X12" i="17"/>
  <c r="AC12" i="17" s="1"/>
  <c r="X38" i="17"/>
  <c r="AC38" i="17" s="1"/>
  <c r="X18" i="17"/>
  <c r="AC18" i="17" s="1"/>
  <c r="L867" i="14"/>
  <c r="L835" i="14"/>
  <c r="L779" i="14"/>
  <c r="L552" i="14"/>
  <c r="L880" i="14"/>
  <c r="L864" i="14"/>
  <c r="L840" i="14"/>
  <c r="L824" i="14"/>
  <c r="L808" i="14"/>
  <c r="L800" i="14"/>
  <c r="L722" i="14"/>
  <c r="L750" i="14"/>
  <c r="L686" i="14"/>
  <c r="L585" i="14"/>
  <c r="L567" i="14"/>
  <c r="L499" i="14"/>
  <c r="L494" i="14"/>
  <c r="L489" i="14"/>
  <c r="L481" i="14"/>
  <c r="L384" i="14"/>
  <c r="W10" i="18" s="1"/>
  <c r="AG10" i="18" s="1"/>
  <c r="L379" i="14"/>
  <c r="L90" i="14"/>
  <c r="L85" i="14"/>
  <c r="L80" i="14"/>
  <c r="L72" i="14"/>
  <c r="L916" i="14"/>
  <c r="X33" i="17"/>
  <c r="AC33" i="17" s="1"/>
  <c r="X13" i="18"/>
  <c r="AC13" i="18" s="1"/>
  <c r="X33" i="18"/>
  <c r="AC33" i="18" s="1"/>
  <c r="X36" i="18"/>
  <c r="AC36" i="18" s="1"/>
  <c r="X14" i="18"/>
  <c r="AC14" i="18" s="1"/>
  <c r="X15" i="19"/>
  <c r="AC15" i="19" s="1"/>
  <c r="X35" i="19"/>
  <c r="AC35" i="19" s="1"/>
  <c r="X17" i="17"/>
  <c r="AC17" i="17" s="1"/>
  <c r="X37" i="17"/>
  <c r="AC37" i="17" s="1"/>
  <c r="X11" i="17"/>
  <c r="AC11" i="17" s="1"/>
  <c r="X25" i="18"/>
  <c r="AC25" i="18" s="1"/>
  <c r="X11" i="18"/>
  <c r="AC11" i="18" s="1"/>
  <c r="L859" i="14"/>
  <c r="L819" i="14"/>
  <c r="L795" i="14"/>
  <c r="X28" i="19"/>
  <c r="AC28" i="19" s="1"/>
  <c r="X22" i="19"/>
  <c r="AC22" i="19" s="1"/>
  <c r="X6" i="19"/>
  <c r="AC6" i="19" s="1"/>
  <c r="X44" i="19"/>
  <c r="AC44" i="19" s="1"/>
  <c r="X26" i="19"/>
  <c r="AC26" i="19" s="1"/>
  <c r="X24" i="17"/>
  <c r="AC24" i="17" s="1"/>
  <c r="X44" i="17"/>
  <c r="AC44" i="17" s="1"/>
  <c r="X39" i="3"/>
  <c r="AC39" i="3" s="1"/>
  <c r="X33" i="3"/>
  <c r="AC33" i="3" s="1"/>
  <c r="L882" i="14"/>
  <c r="L874" i="14"/>
  <c r="L866" i="14"/>
  <c r="L858" i="14"/>
  <c r="L850" i="14"/>
  <c r="L842" i="14"/>
  <c r="L834" i="14"/>
  <c r="L826" i="14"/>
  <c r="L818" i="14"/>
  <c r="L810" i="14"/>
  <c r="L802" i="14"/>
  <c r="L724" i="14"/>
  <c r="L660" i="14"/>
  <c r="L587" i="14"/>
  <c r="L582" i="14"/>
  <c r="L533" i="14"/>
  <c r="L491" i="14"/>
  <c r="L402" i="14"/>
  <c r="L394" i="14"/>
  <c r="L387" i="14"/>
  <c r="L792" i="14"/>
  <c r="L784" i="14"/>
  <c r="L776" i="14"/>
  <c r="L768" i="14"/>
  <c r="L751" i="14"/>
  <c r="L748" i="14"/>
  <c r="L746" i="14"/>
  <c r="L726" i="14"/>
  <c r="L719" i="14"/>
  <c r="L716" i="14"/>
  <c r="L714" i="14"/>
  <c r="L694" i="14"/>
  <c r="L687" i="14"/>
  <c r="L684" i="14"/>
  <c r="L682" i="14"/>
  <c r="L662" i="14"/>
  <c r="L655" i="14"/>
  <c r="L652" i="14"/>
  <c r="L650" i="14"/>
  <c r="L625" i="14"/>
  <c r="L534" i="14"/>
  <c r="L531" i="14"/>
  <c r="L529" i="14"/>
  <c r="L490" i="14"/>
  <c r="L480" i="14"/>
  <c r="L475" i="14"/>
  <c r="L450" i="14"/>
  <c r="L442" i="14"/>
  <c r="W42" i="18"/>
  <c r="AG42" i="18" s="1"/>
  <c r="W16" i="18"/>
  <c r="AG16" i="18" s="1"/>
  <c r="W22" i="18"/>
  <c r="AG22" i="18" s="1"/>
  <c r="W28" i="18"/>
  <c r="AG28" i="18" s="1"/>
  <c r="L427" i="14"/>
  <c r="L414" i="14"/>
  <c r="L407" i="14"/>
  <c r="L404" i="14"/>
  <c r="L396" i="14"/>
  <c r="L353" i="14"/>
  <c r="L313" i="14"/>
  <c r="L275" i="14"/>
  <c r="L262" i="14"/>
  <c r="L252" i="14"/>
  <c r="L247" i="14"/>
  <c r="L201" i="14"/>
  <c r="L118" i="14"/>
  <c r="L87" i="14"/>
  <c r="L20" i="14"/>
  <c r="L12" i="14"/>
  <c r="L984" i="14"/>
  <c r="X38" i="3"/>
  <c r="AC38" i="3" s="1"/>
  <c r="X18" i="3"/>
  <c r="AC18" i="3" s="1"/>
  <c r="X32" i="3"/>
  <c r="AC32" i="3" s="1"/>
  <c r="L885" i="14"/>
  <c r="L877" i="14"/>
  <c r="L869" i="14"/>
  <c r="L861" i="14"/>
  <c r="L853" i="14"/>
  <c r="L845" i="14"/>
  <c r="L837" i="14"/>
  <c r="L829" i="14"/>
  <c r="L821" i="14"/>
  <c r="L813" i="14"/>
  <c r="L805" i="14"/>
  <c r="L797" i="14"/>
  <c r="L789" i="14"/>
  <c r="L781" i="14"/>
  <c r="L773" i="14"/>
  <c r="L765" i="14"/>
  <c r="L753" i="14"/>
  <c r="L731" i="14"/>
  <c r="L721" i="14"/>
  <c r="L699" i="14"/>
  <c r="L689" i="14"/>
  <c r="L667" i="14"/>
  <c r="L657" i="14"/>
  <c r="L630" i="14"/>
  <c r="L619" i="14"/>
  <c r="L604" i="14"/>
  <c r="L599" i="14"/>
  <c r="L589" i="14"/>
  <c r="L584" i="14"/>
  <c r="L571" i="14"/>
  <c r="L559" i="14"/>
  <c r="L523" i="14"/>
  <c r="L511" i="14"/>
  <c r="L493" i="14"/>
  <c r="L472" i="14"/>
  <c r="L462" i="14"/>
  <c r="L455" i="14"/>
  <c r="L452" i="14"/>
  <c r="L445" i="14"/>
  <c r="L424" i="14"/>
  <c r="L391" i="14"/>
  <c r="L388" i="14"/>
  <c r="L381" i="14"/>
  <c r="W9" i="18" s="1"/>
  <c r="AG9" i="18" s="1"/>
  <c r="L370" i="14"/>
  <c r="L362" i="14"/>
  <c r="L352" i="14"/>
  <c r="L335" i="14"/>
  <c r="L332" i="14"/>
  <c r="L327" i="14"/>
  <c r="L322" i="14"/>
  <c r="L312" i="14"/>
  <c r="L307" i="14"/>
  <c r="L300" i="14"/>
  <c r="L277" i="14"/>
  <c r="L269" i="14"/>
  <c r="L198" i="14"/>
  <c r="L92" i="14"/>
  <c r="L965" i="14"/>
  <c r="L958" i="14"/>
  <c r="L930" i="14"/>
  <c r="L897" i="14"/>
  <c r="L895" i="14"/>
  <c r="X40" i="18"/>
  <c r="AC40" i="18" s="1"/>
  <c r="L444" i="14"/>
  <c r="L416" i="14"/>
  <c r="L373" i="14"/>
  <c r="L365" i="14"/>
  <c r="L292" i="14"/>
  <c r="L133" i="14"/>
  <c r="L128" i="14"/>
  <c r="L120" i="14"/>
  <c r="L32" i="14"/>
  <c r="L991" i="14"/>
  <c r="L989" i="14"/>
  <c r="L893" i="14"/>
  <c r="X32" i="19"/>
  <c r="AC32" i="19" s="1"/>
  <c r="X38" i="19"/>
  <c r="AC38" i="19" s="1"/>
  <c r="X29" i="17"/>
  <c r="AC29" i="17" s="1"/>
  <c r="X23" i="17"/>
  <c r="AC23" i="17" s="1"/>
  <c r="X9" i="17"/>
  <c r="AC9" i="17" s="1"/>
  <c r="L879" i="14"/>
  <c r="L871" i="14"/>
  <c r="W12" i="3" s="1"/>
  <c r="AG12" i="3" s="1"/>
  <c r="L863" i="14"/>
  <c r="L855" i="14"/>
  <c r="L847" i="14"/>
  <c r="L839" i="14"/>
  <c r="L831" i="14"/>
  <c r="L823" i="14"/>
  <c r="L815" i="14"/>
  <c r="L807" i="14"/>
  <c r="L799" i="14"/>
  <c r="L791" i="14"/>
  <c r="L783" i="14"/>
  <c r="L775" i="14"/>
  <c r="L767" i="14"/>
  <c r="L757" i="14"/>
  <c r="L629" i="14"/>
  <c r="L624" i="14"/>
  <c r="L603" i="14"/>
  <c r="L436" i="14"/>
  <c r="L408" i="14"/>
  <c r="L403" i="14"/>
  <c r="L401" i="14"/>
  <c r="L393" i="14"/>
  <c r="L383" i="14"/>
  <c r="L372" i="14"/>
  <c r="L364" i="14"/>
  <c r="L354" i="14"/>
  <c r="L346" i="14"/>
  <c r="L324" i="14"/>
  <c r="L314" i="14"/>
  <c r="L302" i="14"/>
  <c r="L279" i="14"/>
  <c r="L220" i="14"/>
  <c r="L174" i="14"/>
  <c r="L156" i="14"/>
  <c r="L146" i="14"/>
  <c r="L122" i="14"/>
  <c r="L68" i="14"/>
  <c r="L60" i="14"/>
  <c r="L42" i="14"/>
  <c r="L37" i="14"/>
  <c r="L788" i="14"/>
  <c r="L780" i="14"/>
  <c r="L772" i="14"/>
  <c r="L764" i="14"/>
  <c r="L759" i="14"/>
  <c r="L742" i="14"/>
  <c r="L735" i="14"/>
  <c r="L732" i="14"/>
  <c r="L730" i="14"/>
  <c r="L710" i="14"/>
  <c r="L703" i="14"/>
  <c r="L700" i="14"/>
  <c r="L698" i="14"/>
  <c r="L678" i="14"/>
  <c r="L671" i="14"/>
  <c r="L668" i="14"/>
  <c r="L666" i="14"/>
  <c r="L646" i="14"/>
  <c r="L639" i="14"/>
  <c r="L634" i="14"/>
  <c r="L621" i="14"/>
  <c r="L598" i="14"/>
  <c r="L583" i="14"/>
  <c r="L573" i="14"/>
  <c r="L555" i="14"/>
  <c r="L525" i="14"/>
  <c r="L507" i="14"/>
  <c r="L487" i="14"/>
  <c r="L484" i="14"/>
  <c r="W34" i="18" s="1"/>
  <c r="AG34" i="18" s="1"/>
  <c r="L476" i="14"/>
  <c r="L456" i="14"/>
  <c r="L446" i="14"/>
  <c r="L438" i="14"/>
  <c r="L428" i="14"/>
  <c r="L418" i="14"/>
  <c r="L410" i="14"/>
  <c r="L400" i="14"/>
  <c r="L395" i="14"/>
  <c r="L392" i="14"/>
  <c r="L382" i="14"/>
  <c r="L375" i="14"/>
  <c r="L349" i="14"/>
  <c r="L336" i="14"/>
  <c r="L331" i="14"/>
  <c r="L326" i="14"/>
  <c r="L321" i="14"/>
  <c r="L311" i="14"/>
  <c r="L299" i="14"/>
  <c r="L294" i="14"/>
  <c r="W30" i="18" s="1"/>
  <c r="AG30" i="18" s="1"/>
  <c r="L284" i="14"/>
  <c r="L225" i="14"/>
  <c r="L181" i="14"/>
  <c r="W12" i="19" s="1"/>
  <c r="AG12" i="19" s="1"/>
  <c r="L179" i="14"/>
  <c r="L161" i="14"/>
  <c r="L153" i="14"/>
  <c r="L143" i="14"/>
  <c r="L135" i="14"/>
  <c r="L65" i="14"/>
  <c r="W37" i="17"/>
  <c r="AG37" i="17" s="1"/>
  <c r="W17" i="17"/>
  <c r="AG17" i="17" s="1"/>
  <c r="L972" i="14"/>
  <c r="L970" i="14"/>
  <c r="L902" i="14"/>
  <c r="L928" i="14"/>
  <c r="L921" i="14"/>
  <c r="L914" i="14"/>
  <c r="L477" i="14"/>
  <c r="L464" i="14"/>
  <c r="L459" i="14"/>
  <c r="L434" i="14"/>
  <c r="L426" i="14"/>
  <c r="L406" i="14"/>
  <c r="L399" i="14"/>
  <c r="L386" i="14"/>
  <c r="L378" i="14"/>
  <c r="L368" i="14"/>
  <c r="L363" i="14"/>
  <c r="L350" i="14"/>
  <c r="L343" i="14"/>
  <c r="L340" i="14"/>
  <c r="L328" i="14"/>
  <c r="L323" i="14"/>
  <c r="L318" i="14"/>
  <c r="L261" i="14"/>
  <c r="L254" i="14"/>
  <c r="L244" i="14"/>
  <c r="L241" i="14"/>
  <c r="L212" i="14"/>
  <c r="L197" i="14"/>
  <c r="L188" i="14"/>
  <c r="L175" i="14"/>
  <c r="L168" i="14"/>
  <c r="L140" i="14"/>
  <c r="L117" i="14"/>
  <c r="L112" i="14"/>
  <c r="L97" i="14"/>
  <c r="L44" i="14"/>
  <c r="L39" i="14"/>
  <c r="L26" i="14"/>
  <c r="L994" i="14"/>
  <c r="L968" i="14"/>
  <c r="L954" i="14"/>
  <c r="L940" i="14"/>
  <c r="L933" i="14"/>
  <c r="L912" i="14"/>
  <c r="L898" i="14"/>
  <c r="X32" i="18"/>
  <c r="AC32" i="18" s="1"/>
  <c r="L276" i="14"/>
  <c r="L273" i="14"/>
  <c r="L236" i="14"/>
  <c r="L190" i="14"/>
  <c r="L178" i="14"/>
  <c r="W18" i="19" s="1"/>
  <c r="AG18" i="19" s="1"/>
  <c r="L152" i="14"/>
  <c r="L145" i="14"/>
  <c r="L119" i="14"/>
  <c r="L69" i="14"/>
  <c r="L64" i="14"/>
  <c r="L49" i="14"/>
  <c r="L992" i="14"/>
  <c r="L973" i="14"/>
  <c r="L952" i="14"/>
  <c r="L938" i="14"/>
  <c r="L917" i="14"/>
  <c r="L896" i="14"/>
  <c r="L337" i="14"/>
  <c r="L315" i="14"/>
  <c r="L310" i="14"/>
  <c r="L268" i="14"/>
  <c r="L263" i="14"/>
  <c r="L253" i="14"/>
  <c r="L246" i="14"/>
  <c r="L214" i="14"/>
  <c r="L199" i="14"/>
  <c r="L180" i="14"/>
  <c r="L177" i="14"/>
  <c r="L165" i="14"/>
  <c r="L162" i="14"/>
  <c r="L154" i="14"/>
  <c r="L142" i="14"/>
  <c r="L124" i="14"/>
  <c r="L76" i="14"/>
  <c r="L71" i="14"/>
  <c r="L58" i="14"/>
  <c r="L21" i="14"/>
  <c r="L18" i="14"/>
  <c r="L978" i="14"/>
  <c r="L957" i="14"/>
  <c r="L936" i="14"/>
  <c r="L901" i="14"/>
  <c r="L223" i="14"/>
  <c r="L213" i="14"/>
  <c r="L164" i="14"/>
  <c r="W15" i="19"/>
  <c r="AG15" i="19" s="1"/>
  <c r="W35" i="19"/>
  <c r="AG35" i="19" s="1"/>
  <c r="W24" i="19"/>
  <c r="AG24" i="19" s="1"/>
  <c r="W10" i="19"/>
  <c r="AG10" i="19" s="1"/>
  <c r="L967" i="14"/>
  <c r="L944" i="14"/>
  <c r="L925" i="14"/>
  <c r="L906" i="14"/>
  <c r="L888" i="14"/>
  <c r="L723" i="14"/>
  <c r="L463" i="14"/>
  <c r="L433" i="14"/>
  <c r="L7" i="14"/>
  <c r="W13" i="17" s="1"/>
  <c r="AG13" i="17" s="1"/>
  <c r="L741" i="14"/>
  <c r="L725" i="14"/>
  <c r="L709" i="14"/>
  <c r="L693" i="14"/>
  <c r="L677" i="14"/>
  <c r="L661" i="14"/>
  <c r="L645" i="14"/>
  <c r="L568" i="14"/>
  <c r="L543" i="14"/>
  <c r="L513" i="14"/>
  <c r="L415" i="14"/>
  <c r="L385" i="14"/>
  <c r="L707" i="14"/>
  <c r="L659" i="14"/>
  <c r="L743" i="14"/>
  <c r="L727" i="14"/>
  <c r="L711" i="14"/>
  <c r="L695" i="14"/>
  <c r="L679" i="14"/>
  <c r="L663" i="14"/>
  <c r="L647" i="14"/>
  <c r="L635" i="14"/>
  <c r="L623" i="14"/>
  <c r="L593" i="14"/>
  <c r="L520" i="14"/>
  <c r="L495" i="14"/>
  <c r="W39" i="18" s="1"/>
  <c r="AG39" i="18" s="1"/>
  <c r="L465" i="14"/>
  <c r="L367" i="14"/>
  <c r="L675" i="14"/>
  <c r="L636" i="14"/>
  <c r="L616" i="14"/>
  <c r="L745" i="14"/>
  <c r="L729" i="14"/>
  <c r="L713" i="14"/>
  <c r="L697" i="14"/>
  <c r="L681" i="14"/>
  <c r="L665" i="14"/>
  <c r="L649" i="14"/>
  <c r="L620" i="14"/>
  <c r="L615" i="14"/>
  <c r="L600" i="14"/>
  <c r="L575" i="14"/>
  <c r="L545" i="14"/>
  <c r="L447" i="14"/>
  <c r="L417" i="14"/>
  <c r="L591" i="14"/>
  <c r="L561" i="14"/>
  <c r="L303" i="14"/>
  <c r="L739" i="14"/>
  <c r="L643" i="14"/>
  <c r="L749" i="14"/>
  <c r="L733" i="14"/>
  <c r="L717" i="14"/>
  <c r="L701" i="14"/>
  <c r="L685" i="14"/>
  <c r="L669" i="14"/>
  <c r="L653" i="14"/>
  <c r="L632" i="14"/>
  <c r="L607" i="14"/>
  <c r="L577" i="14"/>
  <c r="L479" i="14"/>
  <c r="L449" i="14"/>
  <c r="L351" i="14"/>
  <c r="L691" i="14"/>
  <c r="L618" i="14"/>
  <c r="L602" i="14"/>
  <c r="L586" i="14"/>
  <c r="L570" i="14"/>
  <c r="L554" i="14"/>
  <c r="L538" i="14"/>
  <c r="L522" i="14"/>
  <c r="L506" i="14"/>
  <c r="L492" i="14"/>
  <c r="L34" i="14"/>
  <c r="L588" i="14"/>
  <c r="L572" i="14"/>
  <c r="L556" i="14"/>
  <c r="L540" i="14"/>
  <c r="L524" i="14"/>
  <c r="L508" i="14"/>
  <c r="L41" i="14"/>
  <c r="L638" i="14"/>
  <c r="L622" i="14"/>
  <c r="L606" i="14"/>
  <c r="L590" i="14"/>
  <c r="L574" i="14"/>
  <c r="L558" i="14"/>
  <c r="L542" i="14"/>
  <c r="L526" i="14"/>
  <c r="L510" i="14"/>
  <c r="L66" i="14"/>
  <c r="L608" i="14"/>
  <c r="L592" i="14"/>
  <c r="L576" i="14"/>
  <c r="L560" i="14"/>
  <c r="L544" i="14"/>
  <c r="L528" i="14"/>
  <c r="L512" i="14"/>
  <c r="L496" i="14"/>
  <c r="L73" i="14"/>
  <c r="L626" i="14"/>
  <c r="L610" i="14"/>
  <c r="L594" i="14"/>
  <c r="L578" i="14"/>
  <c r="L562" i="14"/>
  <c r="L546" i="14"/>
  <c r="L530" i="14"/>
  <c r="L514" i="14"/>
  <c r="L98" i="14"/>
  <c r="L628" i="14"/>
  <c r="L612" i="14"/>
  <c r="L596" i="14"/>
  <c r="L580" i="14"/>
  <c r="L564" i="14"/>
  <c r="L548" i="14"/>
  <c r="L532" i="14"/>
  <c r="L516" i="14"/>
  <c r="L500" i="14"/>
  <c r="L301" i="14"/>
  <c r="L271" i="14"/>
  <c r="L239" i="14"/>
  <c r="L105" i="14"/>
  <c r="L296" i="14"/>
  <c r="L280" i="14"/>
  <c r="L264" i="14"/>
  <c r="L248" i="14"/>
  <c r="L232" i="14"/>
  <c r="L216" i="14"/>
  <c r="L200" i="14"/>
  <c r="L184" i="14"/>
  <c r="L110" i="14"/>
  <c r="L78" i="14"/>
  <c r="L46" i="14"/>
  <c r="L14" i="14"/>
  <c r="L9" i="14"/>
  <c r="L298" i="14"/>
  <c r="L282" i="14"/>
  <c r="L266" i="14"/>
  <c r="L250" i="14"/>
  <c r="L234" i="14"/>
  <c r="L218" i="14"/>
  <c r="L202" i="14"/>
  <c r="L186" i="14"/>
  <c r="L160" i="14"/>
  <c r="L137" i="14"/>
  <c r="L55" i="14"/>
  <c r="L48" i="14"/>
  <c r="L23" i="14"/>
  <c r="L16" i="14"/>
  <c r="L169" i="14"/>
  <c r="L89" i="14"/>
  <c r="L57" i="14"/>
  <c r="L25" i="14"/>
  <c r="L304" i="14"/>
  <c r="L288" i="14"/>
  <c r="L272" i="14"/>
  <c r="L256" i="14"/>
  <c r="L240" i="14"/>
  <c r="L224" i="14"/>
  <c r="L208" i="14"/>
  <c r="L192" i="14"/>
  <c r="L151" i="14"/>
  <c r="L144" i="14"/>
  <c r="L121" i="14"/>
  <c r="W42" i="19" s="1"/>
  <c r="AG42" i="19" s="1"/>
  <c r="L94" i="14"/>
  <c r="L62" i="14"/>
  <c r="L30" i="14"/>
  <c r="L290" i="14"/>
  <c r="L274" i="14"/>
  <c r="L258" i="14"/>
  <c r="L242" i="14"/>
  <c r="L226" i="14"/>
  <c r="L210" i="14"/>
  <c r="L194" i="14"/>
  <c r="L126" i="14"/>
  <c r="L171" i="14"/>
  <c r="W33" i="19" s="1"/>
  <c r="AG33" i="19" s="1"/>
  <c r="L155" i="14"/>
  <c r="L139" i="14"/>
  <c r="L123" i="14"/>
  <c r="L107" i="14"/>
  <c r="L91" i="14"/>
  <c r="L75" i="14"/>
  <c r="L59" i="14"/>
  <c r="W43" i="17" s="1"/>
  <c r="AG43" i="17" s="1"/>
  <c r="L43" i="14"/>
  <c r="L27" i="14"/>
  <c r="L11" i="14"/>
  <c r="L157" i="14"/>
  <c r="L141" i="14"/>
  <c r="L125" i="14"/>
  <c r="L109" i="14"/>
  <c r="L93" i="14"/>
  <c r="L77" i="14"/>
  <c r="L61" i="14"/>
  <c r="W25" i="17" s="1"/>
  <c r="AG25" i="17" s="1"/>
  <c r="L45" i="14"/>
  <c r="L29" i="14"/>
  <c r="L13" i="14"/>
  <c r="W39" i="17" s="1"/>
  <c r="AG39" i="17" s="1"/>
  <c r="L127" i="14"/>
  <c r="L111" i="14"/>
  <c r="W8" i="19" s="1"/>
  <c r="AG8" i="19" s="1"/>
  <c r="L95" i="14"/>
  <c r="L79" i="14"/>
  <c r="L63" i="14"/>
  <c r="L47" i="14"/>
  <c r="L31" i="14"/>
  <c r="L15" i="14"/>
  <c r="L17" i="14"/>
  <c r="L163" i="14"/>
  <c r="L147" i="14"/>
  <c r="L131" i="14"/>
  <c r="L115" i="14"/>
  <c r="L99" i="14"/>
  <c r="L83" i="14"/>
  <c r="L67" i="14"/>
  <c r="L51" i="14"/>
  <c r="L35" i="14"/>
  <c r="L19" i="14"/>
  <c r="W28" i="17" s="1"/>
  <c r="AG28" i="17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AD10" i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L16" i="17"/>
  <c r="M16" i="17"/>
  <c r="L17" i="17"/>
  <c r="M17" i="17"/>
  <c r="L18" i="17"/>
  <c r="M18" i="17"/>
  <c r="L20" i="17"/>
  <c r="M20" i="17"/>
  <c r="L21" i="17"/>
  <c r="M21" i="17"/>
  <c r="L22" i="17"/>
  <c r="M22" i="17"/>
  <c r="L23" i="17"/>
  <c r="M23" i="17"/>
  <c r="W16" i="17" l="1"/>
  <c r="AG16" i="17" s="1"/>
  <c r="W10" i="17"/>
  <c r="AG10" i="17" s="1"/>
  <c r="W36" i="17"/>
  <c r="AG36" i="17" s="1"/>
  <c r="W20" i="17"/>
  <c r="AG20" i="17" s="1"/>
  <c r="W34" i="17"/>
  <c r="AG34" i="17" s="1"/>
  <c r="W18" i="18"/>
  <c r="AG18" i="18" s="1"/>
  <c r="W12" i="18"/>
  <c r="AG12" i="18" s="1"/>
  <c r="W37" i="18"/>
  <c r="AG37" i="18" s="1"/>
  <c r="W15" i="18"/>
  <c r="AG15" i="18" s="1"/>
  <c r="AK15" i="18" s="1"/>
  <c r="W35" i="18"/>
  <c r="AG35" i="18" s="1"/>
  <c r="AK35" i="18" s="1"/>
  <c r="W38" i="3"/>
  <c r="AG38" i="3" s="1"/>
  <c r="W18" i="3"/>
  <c r="AG18" i="3" s="1"/>
  <c r="W32" i="3"/>
  <c r="AG32" i="3" s="1"/>
  <c r="W9" i="19"/>
  <c r="AG9" i="19" s="1"/>
  <c r="AK9" i="19" s="1"/>
  <c r="A125" i="16" s="1"/>
  <c r="W43" i="19"/>
  <c r="AG43" i="19" s="1"/>
  <c r="W23" i="19"/>
  <c r="AG23" i="19" s="1"/>
  <c r="W29" i="19"/>
  <c r="AG29" i="19" s="1"/>
  <c r="W37" i="19"/>
  <c r="AG37" i="19" s="1"/>
  <c r="W36" i="18"/>
  <c r="AG36" i="18" s="1"/>
  <c r="W14" i="18"/>
  <c r="AG14" i="18" s="1"/>
  <c r="AK14" i="18" s="1"/>
  <c r="W30" i="19"/>
  <c r="AG30" i="19" s="1"/>
  <c r="W40" i="19"/>
  <c r="AG40" i="19" s="1"/>
  <c r="W20" i="19"/>
  <c r="AG20" i="19" s="1"/>
  <c r="W33" i="17"/>
  <c r="AG33" i="17" s="1"/>
  <c r="W19" i="17"/>
  <c r="AG19" i="17" s="1"/>
  <c r="W39" i="3"/>
  <c r="AG39" i="3" s="1"/>
  <c r="W33" i="3"/>
  <c r="AG33" i="3" s="1"/>
  <c r="W40" i="18"/>
  <c r="AG40" i="18" s="1"/>
  <c r="W20" i="18"/>
  <c r="AG20" i="18" s="1"/>
  <c r="AK20" i="18" s="1"/>
  <c r="W7" i="19"/>
  <c r="AG7" i="19" s="1"/>
  <c r="W45" i="19"/>
  <c r="AG45" i="19" s="1"/>
  <c r="W27" i="19"/>
  <c r="AG27" i="19" s="1"/>
  <c r="W25" i="19"/>
  <c r="AG25" i="19" s="1"/>
  <c r="W24" i="17"/>
  <c r="AG24" i="17" s="1"/>
  <c r="W44" i="17"/>
  <c r="AG44" i="17" s="1"/>
  <c r="W13" i="19"/>
  <c r="AG13" i="19" s="1"/>
  <c r="W19" i="19"/>
  <c r="AG19" i="19" s="1"/>
  <c r="W39" i="19"/>
  <c r="AG39" i="19" s="1"/>
  <c r="W29" i="18"/>
  <c r="AG29" i="18" s="1"/>
  <c r="W43" i="18"/>
  <c r="AG43" i="18" s="1"/>
  <c r="W17" i="18"/>
  <c r="AG17" i="18" s="1"/>
  <c r="W23" i="18"/>
  <c r="AG23" i="18" s="1"/>
  <c r="W40" i="17"/>
  <c r="AG40" i="17" s="1"/>
  <c r="W14" i="17"/>
  <c r="AG14" i="17" s="1"/>
  <c r="W6" i="17"/>
  <c r="AG6" i="17" s="1"/>
  <c r="W31" i="18"/>
  <c r="AG31" i="18" s="1"/>
  <c r="W7" i="18"/>
  <c r="AG7" i="18" s="1"/>
  <c r="W21" i="18"/>
  <c r="AG21" i="18" s="1"/>
  <c r="W41" i="18"/>
  <c r="AG41" i="18" s="1"/>
  <c r="W44" i="18"/>
  <c r="AG44" i="18" s="1"/>
  <c r="W26" i="18"/>
  <c r="AG26" i="18" s="1"/>
  <c r="W6" i="18"/>
  <c r="AG6" i="18" s="1"/>
  <c r="AK6" i="18" s="1"/>
  <c r="W24" i="18"/>
  <c r="AG24" i="18" s="1"/>
  <c r="AK24" i="18" s="1"/>
  <c r="W21" i="17"/>
  <c r="AG21" i="17" s="1"/>
  <c r="W31" i="17"/>
  <c r="AG31" i="17" s="1"/>
  <c r="W41" i="19"/>
  <c r="AG41" i="19" s="1"/>
  <c r="W11" i="19"/>
  <c r="AG11" i="19" s="1"/>
  <c r="W21" i="19"/>
  <c r="AG21" i="19" s="1"/>
  <c r="W31" i="19"/>
  <c r="AG31" i="19" s="1"/>
  <c r="W38" i="17"/>
  <c r="AG38" i="17" s="1"/>
  <c r="W18" i="17"/>
  <c r="AG18" i="17" s="1"/>
  <c r="W12" i="17"/>
  <c r="AG12" i="17" s="1"/>
  <c r="W26" i="19"/>
  <c r="AG26" i="19" s="1"/>
  <c r="W6" i="19"/>
  <c r="AG6" i="19" s="1"/>
  <c r="W44" i="19"/>
  <c r="AG44" i="19" s="1"/>
  <c r="W7" i="17"/>
  <c r="AG7" i="17" s="1"/>
  <c r="W45" i="17"/>
  <c r="AG45" i="17" s="1"/>
  <c r="W27" i="17"/>
  <c r="AG27" i="17" s="1"/>
  <c r="W28" i="19"/>
  <c r="AG28" i="19" s="1"/>
  <c r="AK28" i="19" s="1"/>
  <c r="A144" i="16" s="1"/>
  <c r="W22" i="19"/>
  <c r="AG22" i="19" s="1"/>
  <c r="W36" i="19"/>
  <c r="AG36" i="19" s="1"/>
  <c r="AK36" i="19" s="1"/>
  <c r="A152" i="16" s="1"/>
  <c r="W34" i="19"/>
  <c r="AG34" i="19" s="1"/>
  <c r="W14" i="19"/>
  <c r="AG14" i="19" s="1"/>
  <c r="W16" i="19"/>
  <c r="AG16" i="19" s="1"/>
  <c r="W8" i="17"/>
  <c r="AG8" i="17" s="1"/>
  <c r="W22" i="17"/>
  <c r="AG22" i="17" s="1"/>
  <c r="W11" i="18"/>
  <c r="AG11" i="18" s="1"/>
  <c r="W25" i="18"/>
  <c r="AG25" i="18" s="1"/>
  <c r="E40" i="1"/>
  <c r="N90" i="19"/>
  <c r="N52" i="18"/>
  <c r="N63" i="18"/>
  <c r="O72" i="3"/>
  <c r="AH44" i="3" s="1"/>
  <c r="O33" i="7"/>
  <c r="P33" i="7" s="1"/>
  <c r="Q33" i="7"/>
  <c r="R33" i="7" s="1"/>
  <c r="S33" i="7"/>
  <c r="T33" i="7" s="1"/>
  <c r="U33" i="7"/>
  <c r="V33" i="7" s="1"/>
  <c r="O34" i="7"/>
  <c r="P34" i="7" s="1"/>
  <c r="Q34" i="7"/>
  <c r="R34" i="7" s="1"/>
  <c r="S34" i="7"/>
  <c r="T34" i="7" s="1"/>
  <c r="U34" i="7"/>
  <c r="V34" i="7" s="1"/>
  <c r="O35" i="7"/>
  <c r="P35" i="7" s="1"/>
  <c r="Q35" i="7"/>
  <c r="R35" i="7" s="1"/>
  <c r="S35" i="7"/>
  <c r="T35" i="7" s="1"/>
  <c r="U35" i="7"/>
  <c r="V35" i="7" s="1"/>
  <c r="O36" i="7"/>
  <c r="P36" i="7" s="1"/>
  <c r="Q36" i="7"/>
  <c r="R36" i="7" s="1"/>
  <c r="S36" i="7"/>
  <c r="T36" i="7" s="1"/>
  <c r="U36" i="7"/>
  <c r="V36" i="7" s="1"/>
  <c r="O37" i="7"/>
  <c r="P37" i="7" s="1"/>
  <c r="Q37" i="7"/>
  <c r="R37" i="7" s="1"/>
  <c r="S37" i="7"/>
  <c r="T37" i="7" s="1"/>
  <c r="U37" i="7"/>
  <c r="V37" i="7" s="1"/>
  <c r="O38" i="7"/>
  <c r="P38" i="7" s="1"/>
  <c r="Q38" i="7"/>
  <c r="R38" i="7" s="1"/>
  <c r="S38" i="7"/>
  <c r="T38" i="7" s="1"/>
  <c r="U38" i="7"/>
  <c r="V38" i="7" s="1"/>
  <c r="O39" i="7"/>
  <c r="P39" i="7" s="1"/>
  <c r="Q39" i="7"/>
  <c r="R39" i="7" s="1"/>
  <c r="S39" i="7"/>
  <c r="T39" i="7" s="1"/>
  <c r="U39" i="7"/>
  <c r="V39" i="7" s="1"/>
  <c r="O40" i="7"/>
  <c r="P40" i="7" s="1"/>
  <c r="Q40" i="7"/>
  <c r="R40" i="7" s="1"/>
  <c r="S40" i="7"/>
  <c r="T40" i="7" s="1"/>
  <c r="U40" i="7"/>
  <c r="V40" i="7" s="1"/>
  <c r="O41" i="7"/>
  <c r="P41" i="7" s="1"/>
  <c r="Q41" i="7"/>
  <c r="R41" i="7" s="1"/>
  <c r="S41" i="7"/>
  <c r="T41" i="7" s="1"/>
  <c r="U41" i="7"/>
  <c r="V41" i="7" s="1"/>
  <c r="O42" i="7"/>
  <c r="P42" i="7" s="1"/>
  <c r="Q42" i="7"/>
  <c r="R42" i="7" s="1"/>
  <c r="S42" i="7"/>
  <c r="T42" i="7" s="1"/>
  <c r="U42" i="7"/>
  <c r="V42" i="7" s="1"/>
  <c r="O43" i="7"/>
  <c r="P43" i="7" s="1"/>
  <c r="Q43" i="7"/>
  <c r="R43" i="7" s="1"/>
  <c r="S43" i="7"/>
  <c r="T43" i="7" s="1"/>
  <c r="U43" i="7"/>
  <c r="V43" i="7" s="1"/>
  <c r="O44" i="7"/>
  <c r="P44" i="7" s="1"/>
  <c r="Q44" i="7"/>
  <c r="R44" i="7" s="1"/>
  <c r="S44" i="7"/>
  <c r="T44" i="7" s="1"/>
  <c r="U44" i="7"/>
  <c r="V44" i="7" s="1"/>
  <c r="O45" i="7"/>
  <c r="P45" i="7" s="1"/>
  <c r="Q45" i="7"/>
  <c r="R45" i="7" s="1"/>
  <c r="S45" i="7"/>
  <c r="T45" i="7" s="1"/>
  <c r="U45" i="7"/>
  <c r="V45" i="7" s="1"/>
  <c r="O46" i="7"/>
  <c r="P46" i="7" s="1"/>
  <c r="Q46" i="7"/>
  <c r="R46" i="7" s="1"/>
  <c r="S46" i="7"/>
  <c r="T46" i="7" s="1"/>
  <c r="U46" i="7"/>
  <c r="V46" i="7" s="1"/>
  <c r="O47" i="7"/>
  <c r="P47" i="7" s="1"/>
  <c r="Q47" i="7"/>
  <c r="R47" i="7" s="1"/>
  <c r="S47" i="7"/>
  <c r="T47" i="7" s="1"/>
  <c r="U47" i="7"/>
  <c r="V47" i="7" s="1"/>
  <c r="O48" i="7"/>
  <c r="P48" i="7" s="1"/>
  <c r="Q48" i="7"/>
  <c r="R48" i="7" s="1"/>
  <c r="S48" i="7"/>
  <c r="T48" i="7" s="1"/>
  <c r="U48" i="7"/>
  <c r="V48" i="7" s="1"/>
  <c r="O49" i="7"/>
  <c r="P49" i="7" s="1"/>
  <c r="Q49" i="7"/>
  <c r="R49" i="7" s="1"/>
  <c r="S49" i="7"/>
  <c r="T49" i="7" s="1"/>
  <c r="U49" i="7"/>
  <c r="V49" i="7" s="1"/>
  <c r="O50" i="7"/>
  <c r="P50" i="7" s="1"/>
  <c r="Q50" i="7"/>
  <c r="R50" i="7" s="1"/>
  <c r="S50" i="7"/>
  <c r="T50" i="7" s="1"/>
  <c r="U50" i="7"/>
  <c r="V50" i="7" s="1"/>
  <c r="O51" i="7"/>
  <c r="P51" i="7" s="1"/>
  <c r="Q51" i="7"/>
  <c r="R51" i="7" s="1"/>
  <c r="S51" i="7"/>
  <c r="T51" i="7" s="1"/>
  <c r="U51" i="7"/>
  <c r="V51" i="7" s="1"/>
  <c r="O52" i="7"/>
  <c r="P52" i="7" s="1"/>
  <c r="Q52" i="7"/>
  <c r="R52" i="7" s="1"/>
  <c r="S52" i="7"/>
  <c r="T52" i="7" s="1"/>
  <c r="U52" i="7"/>
  <c r="V52" i="7" s="1"/>
  <c r="O53" i="7"/>
  <c r="P53" i="7" s="1"/>
  <c r="Q53" i="7"/>
  <c r="R53" i="7" s="1"/>
  <c r="S53" i="7"/>
  <c r="T53" i="7" s="1"/>
  <c r="U53" i="7"/>
  <c r="V53" i="7" s="1"/>
  <c r="O54" i="7"/>
  <c r="P54" i="7" s="1"/>
  <c r="Q54" i="7"/>
  <c r="R54" i="7" s="1"/>
  <c r="S54" i="7"/>
  <c r="T54" i="7" s="1"/>
  <c r="U54" i="7"/>
  <c r="V54" i="7" s="1"/>
  <c r="O55" i="7"/>
  <c r="P55" i="7" s="1"/>
  <c r="Q55" i="7"/>
  <c r="R55" i="7" s="1"/>
  <c r="S55" i="7"/>
  <c r="T55" i="7" s="1"/>
  <c r="U55" i="7"/>
  <c r="V55" i="7" s="1"/>
  <c r="O56" i="7"/>
  <c r="P56" i="7" s="1"/>
  <c r="Q56" i="7"/>
  <c r="R56" i="7" s="1"/>
  <c r="S56" i="7"/>
  <c r="T56" i="7" s="1"/>
  <c r="U56" i="7"/>
  <c r="V56" i="7" s="1"/>
  <c r="O57" i="7"/>
  <c r="P57" i="7" s="1"/>
  <c r="Q57" i="7"/>
  <c r="R57" i="7" s="1"/>
  <c r="S57" i="7"/>
  <c r="T57" i="7" s="1"/>
  <c r="U57" i="7"/>
  <c r="V57" i="7" s="1"/>
  <c r="O58" i="7"/>
  <c r="P58" i="7" s="1"/>
  <c r="Q58" i="7"/>
  <c r="R58" i="7" s="1"/>
  <c r="S58" i="7"/>
  <c r="T58" i="7" s="1"/>
  <c r="U58" i="7"/>
  <c r="V58" i="7" s="1"/>
  <c r="O59" i="7"/>
  <c r="P59" i="7" s="1"/>
  <c r="Q59" i="7"/>
  <c r="R59" i="7" s="1"/>
  <c r="S59" i="7"/>
  <c r="T59" i="7" s="1"/>
  <c r="U59" i="7"/>
  <c r="V59" i="7" s="1"/>
  <c r="O60" i="7"/>
  <c r="P60" i="7" s="1"/>
  <c r="Q60" i="7"/>
  <c r="R60" i="7" s="1"/>
  <c r="S60" i="7"/>
  <c r="T60" i="7" s="1"/>
  <c r="U60" i="7"/>
  <c r="V60" i="7" s="1"/>
  <c r="O61" i="7"/>
  <c r="P61" i="7" s="1"/>
  <c r="Q61" i="7"/>
  <c r="R61" i="7" s="1"/>
  <c r="S61" i="7"/>
  <c r="T61" i="7" s="1"/>
  <c r="U61" i="7"/>
  <c r="V61" i="7" s="1"/>
  <c r="O62" i="7"/>
  <c r="P62" i="7" s="1"/>
  <c r="Q62" i="7"/>
  <c r="R62" i="7" s="1"/>
  <c r="S62" i="7"/>
  <c r="T62" i="7" s="1"/>
  <c r="U62" i="7"/>
  <c r="V62" i="7" s="1"/>
  <c r="O63" i="7"/>
  <c r="P63" i="7" s="1"/>
  <c r="Q63" i="7"/>
  <c r="R63" i="7" s="1"/>
  <c r="S63" i="7"/>
  <c r="T63" i="7" s="1"/>
  <c r="U63" i="7"/>
  <c r="V63" i="7" s="1"/>
  <c r="O64" i="7"/>
  <c r="P64" i="7" s="1"/>
  <c r="Q64" i="7"/>
  <c r="R64" i="7" s="1"/>
  <c r="S64" i="7"/>
  <c r="T64" i="7" s="1"/>
  <c r="U64" i="7"/>
  <c r="V64" i="7" s="1"/>
  <c r="O65" i="7"/>
  <c r="P65" i="7" s="1"/>
  <c r="Q65" i="7"/>
  <c r="R65" i="7" s="1"/>
  <c r="S65" i="7"/>
  <c r="T65" i="7" s="1"/>
  <c r="U65" i="7"/>
  <c r="V65" i="7" s="1"/>
  <c r="O30" i="7"/>
  <c r="P30" i="7" s="1"/>
  <c r="Q30" i="7"/>
  <c r="R30" i="7" s="1"/>
  <c r="S30" i="7"/>
  <c r="T30" i="7" s="1"/>
  <c r="U30" i="7"/>
  <c r="V30" i="7" s="1"/>
  <c r="O31" i="7"/>
  <c r="P31" i="7" s="1"/>
  <c r="Q31" i="7"/>
  <c r="R31" i="7" s="1"/>
  <c r="S31" i="7"/>
  <c r="T31" i="7" s="1"/>
  <c r="U31" i="7"/>
  <c r="V31" i="7" s="1"/>
  <c r="O32" i="7"/>
  <c r="P32" i="7" s="1"/>
  <c r="Q32" i="7"/>
  <c r="R32" i="7" s="1"/>
  <c r="S32" i="7"/>
  <c r="T32" i="7" s="1"/>
  <c r="U32" i="7"/>
  <c r="V32" i="7" s="1"/>
  <c r="O14" i="7"/>
  <c r="P14" i="7" s="1"/>
  <c r="Q14" i="7"/>
  <c r="R14" i="7" s="1"/>
  <c r="S14" i="7"/>
  <c r="T14" i="7" s="1"/>
  <c r="U14" i="7"/>
  <c r="V14" i="7" s="1"/>
  <c r="O15" i="7"/>
  <c r="P15" i="7" s="1"/>
  <c r="Q15" i="7"/>
  <c r="R15" i="7" s="1"/>
  <c r="S15" i="7"/>
  <c r="T15" i="7" s="1"/>
  <c r="U15" i="7"/>
  <c r="V15" i="7" s="1"/>
  <c r="O16" i="7"/>
  <c r="P16" i="7" s="1"/>
  <c r="Q16" i="7"/>
  <c r="R16" i="7" s="1"/>
  <c r="S16" i="7"/>
  <c r="T16" i="7" s="1"/>
  <c r="U16" i="7"/>
  <c r="V16" i="7" s="1"/>
  <c r="O17" i="7"/>
  <c r="P17" i="7" s="1"/>
  <c r="Q17" i="7"/>
  <c r="R17" i="7" s="1"/>
  <c r="S17" i="7"/>
  <c r="T17" i="7" s="1"/>
  <c r="U17" i="7"/>
  <c r="V17" i="7" s="1"/>
  <c r="O18" i="7"/>
  <c r="P18" i="7" s="1"/>
  <c r="Q18" i="7"/>
  <c r="R18" i="7" s="1"/>
  <c r="S18" i="7"/>
  <c r="T18" i="7" s="1"/>
  <c r="U18" i="7"/>
  <c r="V18" i="7" s="1"/>
  <c r="O19" i="7"/>
  <c r="P19" i="7" s="1"/>
  <c r="Q19" i="7"/>
  <c r="R19" i="7" s="1"/>
  <c r="S19" i="7"/>
  <c r="T19" i="7" s="1"/>
  <c r="U19" i="7"/>
  <c r="V19" i="7" s="1"/>
  <c r="O20" i="7"/>
  <c r="P20" i="7" s="1"/>
  <c r="Q20" i="7"/>
  <c r="R20" i="7" s="1"/>
  <c r="S20" i="7"/>
  <c r="T20" i="7" s="1"/>
  <c r="U20" i="7"/>
  <c r="V20" i="7" s="1"/>
  <c r="O21" i="7"/>
  <c r="P21" i="7" s="1"/>
  <c r="Q21" i="7"/>
  <c r="R21" i="7" s="1"/>
  <c r="S21" i="7"/>
  <c r="T21" i="7" s="1"/>
  <c r="U21" i="7"/>
  <c r="V21" i="7" s="1"/>
  <c r="O22" i="7"/>
  <c r="P22" i="7" s="1"/>
  <c r="Q22" i="7"/>
  <c r="R22" i="7" s="1"/>
  <c r="S22" i="7"/>
  <c r="T22" i="7" s="1"/>
  <c r="U22" i="7"/>
  <c r="V22" i="7" s="1"/>
  <c r="O23" i="7"/>
  <c r="P23" i="7" s="1"/>
  <c r="Q23" i="7"/>
  <c r="R23" i="7" s="1"/>
  <c r="S23" i="7"/>
  <c r="T23" i="7" s="1"/>
  <c r="U23" i="7"/>
  <c r="V23" i="7" s="1"/>
  <c r="O24" i="7"/>
  <c r="P24" i="7" s="1"/>
  <c r="Q24" i="7"/>
  <c r="R24" i="7" s="1"/>
  <c r="S24" i="7"/>
  <c r="T24" i="7" s="1"/>
  <c r="U24" i="7"/>
  <c r="V24" i="7" s="1"/>
  <c r="O25" i="7"/>
  <c r="P25" i="7" s="1"/>
  <c r="Q25" i="7"/>
  <c r="R25" i="7" s="1"/>
  <c r="S25" i="7"/>
  <c r="T25" i="7" s="1"/>
  <c r="U25" i="7"/>
  <c r="V25" i="7" s="1"/>
  <c r="O26" i="7"/>
  <c r="P26" i="7" s="1"/>
  <c r="Q26" i="7"/>
  <c r="R26" i="7" s="1"/>
  <c r="S26" i="7"/>
  <c r="T26" i="7" s="1"/>
  <c r="U26" i="7"/>
  <c r="V26" i="7" s="1"/>
  <c r="O27" i="7"/>
  <c r="P27" i="7" s="1"/>
  <c r="Q27" i="7"/>
  <c r="R27" i="7" s="1"/>
  <c r="S27" i="7"/>
  <c r="T27" i="7" s="1"/>
  <c r="U27" i="7"/>
  <c r="V27" i="7" s="1"/>
  <c r="O28" i="7"/>
  <c r="P28" i="7" s="1"/>
  <c r="Q28" i="7"/>
  <c r="R28" i="7" s="1"/>
  <c r="S28" i="7"/>
  <c r="T28" i="7" s="1"/>
  <c r="U28" i="7"/>
  <c r="V28" i="7" s="1"/>
  <c r="O29" i="7"/>
  <c r="P29" i="7" s="1"/>
  <c r="Q29" i="7"/>
  <c r="R29" i="7" s="1"/>
  <c r="S29" i="7"/>
  <c r="T29" i="7" s="1"/>
  <c r="U29" i="7"/>
  <c r="V29" i="7" s="1"/>
  <c r="N49" i="18"/>
  <c r="N39" i="18"/>
  <c r="N61" i="17"/>
  <c r="AF10" i="1"/>
  <c r="AG10" i="1"/>
  <c r="AH10" i="1"/>
  <c r="AI10" i="1"/>
  <c r="AF11" i="1"/>
  <c r="AG11" i="1"/>
  <c r="AH11" i="1"/>
  <c r="AI11" i="1"/>
  <c r="AF12" i="1"/>
  <c r="AG12" i="1"/>
  <c r="AH12" i="1"/>
  <c r="AI12" i="1"/>
  <c r="AF13" i="1"/>
  <c r="AG13" i="1"/>
  <c r="AH13" i="1"/>
  <c r="AI13" i="1"/>
  <c r="AF14" i="1"/>
  <c r="AG14" i="1"/>
  <c r="AH14" i="1"/>
  <c r="AI14" i="1"/>
  <c r="AF15" i="1"/>
  <c r="AG15" i="1"/>
  <c r="AH15" i="1"/>
  <c r="AI15" i="1"/>
  <c r="AF16" i="1"/>
  <c r="AG16" i="1"/>
  <c r="AH16" i="1"/>
  <c r="AI16" i="1"/>
  <c r="AF17" i="1"/>
  <c r="AG17" i="1"/>
  <c r="AH17" i="1"/>
  <c r="AI17" i="1"/>
  <c r="AF18" i="1"/>
  <c r="AG18" i="1"/>
  <c r="AH18" i="1"/>
  <c r="AI18" i="1"/>
  <c r="AF19" i="1"/>
  <c r="AG19" i="1"/>
  <c r="AH19" i="1"/>
  <c r="AI19" i="1"/>
  <c r="AF20" i="1"/>
  <c r="AG20" i="1"/>
  <c r="AH20" i="1"/>
  <c r="AI20" i="1"/>
  <c r="AF21" i="1"/>
  <c r="AG21" i="1"/>
  <c r="AH21" i="1"/>
  <c r="AI21" i="1"/>
  <c r="AF22" i="1"/>
  <c r="AG22" i="1"/>
  <c r="AH22" i="1"/>
  <c r="AI22" i="1"/>
  <c r="AF23" i="1"/>
  <c r="AG23" i="1"/>
  <c r="AH23" i="1"/>
  <c r="AI23" i="1"/>
  <c r="AF24" i="1"/>
  <c r="AG24" i="1"/>
  <c r="AH24" i="1"/>
  <c r="AI24" i="1"/>
  <c r="AF25" i="1"/>
  <c r="AG25" i="1"/>
  <c r="AH25" i="1"/>
  <c r="AI25" i="1"/>
  <c r="AF26" i="1"/>
  <c r="AG26" i="1"/>
  <c r="AH26" i="1"/>
  <c r="AI26" i="1"/>
  <c r="AF27" i="1"/>
  <c r="AG27" i="1"/>
  <c r="AH27" i="1"/>
  <c r="AI27" i="1"/>
  <c r="AF28" i="1"/>
  <c r="AG28" i="1"/>
  <c r="AH28" i="1"/>
  <c r="AI28" i="1"/>
  <c r="AF29" i="1"/>
  <c r="AG29" i="1"/>
  <c r="AH29" i="1"/>
  <c r="AI29" i="1"/>
  <c r="AF30" i="1"/>
  <c r="AG30" i="1"/>
  <c r="AH30" i="1"/>
  <c r="AI30" i="1"/>
  <c r="AF31" i="1"/>
  <c r="AG31" i="1"/>
  <c r="AH31" i="1"/>
  <c r="AI31" i="1"/>
  <c r="AF32" i="1"/>
  <c r="AG32" i="1"/>
  <c r="AH32" i="1"/>
  <c r="AI32" i="1"/>
  <c r="AF33" i="1"/>
  <c r="AG33" i="1"/>
  <c r="AH33" i="1"/>
  <c r="AI33" i="1"/>
  <c r="AF34" i="1"/>
  <c r="AG34" i="1"/>
  <c r="AH34" i="1"/>
  <c r="AI34" i="1"/>
  <c r="AF35" i="1"/>
  <c r="AG35" i="1"/>
  <c r="AH35" i="1"/>
  <c r="N39" i="17" s="1"/>
  <c r="AI35" i="1"/>
  <c r="AF36" i="1"/>
  <c r="AG36" i="1"/>
  <c r="AH36" i="1"/>
  <c r="AI36" i="1"/>
  <c r="AF37" i="1"/>
  <c r="AG37" i="1"/>
  <c r="AH37" i="1"/>
  <c r="AI37" i="1"/>
  <c r="AF38" i="1"/>
  <c r="AG38" i="1"/>
  <c r="AH38" i="1"/>
  <c r="AI38" i="1"/>
  <c r="AF39" i="1"/>
  <c r="AG39" i="1"/>
  <c r="AH39" i="1"/>
  <c r="AI39" i="1"/>
  <c r="N46" i="18" s="1"/>
  <c r="AF40" i="1"/>
  <c r="AG40" i="1"/>
  <c r="AH40" i="1"/>
  <c r="AI40" i="1"/>
  <c r="AF41" i="1"/>
  <c r="AG41" i="1"/>
  <c r="AH41" i="1"/>
  <c r="AI41" i="1"/>
  <c r="AF42" i="1"/>
  <c r="AG42" i="1"/>
  <c r="AH42" i="1"/>
  <c r="AI42" i="1"/>
  <c r="AF43" i="1"/>
  <c r="AG43" i="1"/>
  <c r="AH43" i="1"/>
  <c r="AI43" i="1"/>
  <c r="AF44" i="1"/>
  <c r="AG44" i="1"/>
  <c r="AH44" i="1"/>
  <c r="AI44" i="1"/>
  <c r="AF45" i="1"/>
  <c r="AG45" i="1"/>
  <c r="AH45" i="1"/>
  <c r="AI45" i="1"/>
  <c r="AF46" i="1"/>
  <c r="AG46" i="1"/>
  <c r="AH46" i="1"/>
  <c r="AI46" i="1"/>
  <c r="AF47" i="1"/>
  <c r="AG47" i="1"/>
  <c r="AH47" i="1"/>
  <c r="AI47" i="1"/>
  <c r="AF48" i="1"/>
  <c r="AG48" i="1"/>
  <c r="AH48" i="1"/>
  <c r="AI48" i="1"/>
  <c r="AF49" i="1"/>
  <c r="AG49" i="1"/>
  <c r="AH49" i="1"/>
  <c r="AI49" i="1"/>
  <c r="AF50" i="1"/>
  <c r="AG50" i="1"/>
  <c r="AH50" i="1"/>
  <c r="AI50" i="1"/>
  <c r="AF51" i="1"/>
  <c r="AG51" i="1"/>
  <c r="AH51" i="1"/>
  <c r="AI51" i="1"/>
  <c r="AF52" i="1"/>
  <c r="AG52" i="1"/>
  <c r="AH52" i="1"/>
  <c r="AI52" i="1"/>
  <c r="AF53" i="1"/>
  <c r="AG53" i="1"/>
  <c r="AH53" i="1"/>
  <c r="AI53" i="1"/>
  <c r="AF54" i="1"/>
  <c r="AG54" i="1"/>
  <c r="AH54" i="1"/>
  <c r="AI54" i="1"/>
  <c r="AF55" i="1"/>
  <c r="AG55" i="1"/>
  <c r="AH55" i="1"/>
  <c r="AI55" i="1"/>
  <c r="AF56" i="1"/>
  <c r="AG56" i="1"/>
  <c r="AH56" i="1"/>
  <c r="AI56" i="1"/>
  <c r="AF57" i="1"/>
  <c r="AG57" i="1"/>
  <c r="AH57" i="1"/>
  <c r="AI57" i="1"/>
  <c r="AF58" i="1"/>
  <c r="AG58" i="1"/>
  <c r="AH58" i="1"/>
  <c r="AI58" i="1"/>
  <c r="AF59" i="1"/>
  <c r="AG59" i="1"/>
  <c r="AH59" i="1"/>
  <c r="AI59" i="1"/>
  <c r="AF60" i="1"/>
  <c r="AG60" i="1"/>
  <c r="AH60" i="1"/>
  <c r="AI60" i="1"/>
  <c r="AF61" i="1"/>
  <c r="AG61" i="1"/>
  <c r="AH61" i="1"/>
  <c r="AI61" i="1"/>
  <c r="AF62" i="1"/>
  <c r="AG62" i="1"/>
  <c r="AH62" i="1"/>
  <c r="AI62" i="1"/>
  <c r="AF63" i="1"/>
  <c r="AG63" i="1"/>
  <c r="AH63" i="1"/>
  <c r="AI63" i="1"/>
  <c r="AF64" i="1"/>
  <c r="AG64" i="1"/>
  <c r="AH64" i="1"/>
  <c r="AI64" i="1"/>
  <c r="AF65" i="1"/>
  <c r="AG65" i="1"/>
  <c r="AH65" i="1"/>
  <c r="AI65" i="1"/>
  <c r="AF66" i="1"/>
  <c r="AG66" i="1"/>
  <c r="AH66" i="1"/>
  <c r="AI66" i="1"/>
  <c r="AF67" i="1"/>
  <c r="AG67" i="1"/>
  <c r="AH67" i="1"/>
  <c r="AI67" i="1"/>
  <c r="AF68" i="1"/>
  <c r="AG68" i="1"/>
  <c r="AH68" i="1"/>
  <c r="AI68" i="1"/>
  <c r="AF69" i="1"/>
  <c r="AG69" i="1"/>
  <c r="AH69" i="1"/>
  <c r="AI69" i="1"/>
  <c r="N17" i="17"/>
  <c r="AI9" i="1"/>
  <c r="AH9" i="1"/>
  <c r="AG9" i="1"/>
  <c r="AF9" i="1"/>
  <c r="U5" i="7"/>
  <c r="V5" i="7" s="1"/>
  <c r="U6" i="7"/>
  <c r="V6" i="7" s="1"/>
  <c r="U7" i="7"/>
  <c r="V7" i="7" s="1"/>
  <c r="U8" i="7"/>
  <c r="V8" i="7" s="1"/>
  <c r="U9" i="7"/>
  <c r="V9" i="7" s="1"/>
  <c r="U10" i="7"/>
  <c r="V10" i="7" s="1"/>
  <c r="U11" i="7"/>
  <c r="V11" i="7" s="1"/>
  <c r="U12" i="7"/>
  <c r="V12" i="7" s="1"/>
  <c r="U13" i="7"/>
  <c r="V13" i="7" s="1"/>
  <c r="U4" i="7"/>
  <c r="V4" i="7" s="1"/>
  <c r="S5" i="7"/>
  <c r="T5" i="7" s="1"/>
  <c r="S6" i="7"/>
  <c r="T6" i="7" s="1"/>
  <c r="S7" i="7"/>
  <c r="T7" i="7" s="1"/>
  <c r="S8" i="7"/>
  <c r="T8" i="7" s="1"/>
  <c r="S9" i="7"/>
  <c r="T9" i="7" s="1"/>
  <c r="S10" i="7"/>
  <c r="T10" i="7" s="1"/>
  <c r="S11" i="7"/>
  <c r="T11" i="7" s="1"/>
  <c r="S12" i="7"/>
  <c r="T12" i="7" s="1"/>
  <c r="S13" i="7"/>
  <c r="T13" i="7" s="1"/>
  <c r="S4" i="7"/>
  <c r="T4" i="7" s="1"/>
  <c r="Q5" i="7"/>
  <c r="R5" i="7" s="1"/>
  <c r="Q6" i="7"/>
  <c r="R6" i="7" s="1"/>
  <c r="Q7" i="7"/>
  <c r="R7" i="7" s="1"/>
  <c r="Q8" i="7"/>
  <c r="R8" i="7" s="1"/>
  <c r="Q9" i="7"/>
  <c r="R9" i="7" s="1"/>
  <c r="Q10" i="7"/>
  <c r="R10" i="7" s="1"/>
  <c r="Q11" i="7"/>
  <c r="R11" i="7" s="1"/>
  <c r="Q12" i="7"/>
  <c r="R12" i="7" s="1"/>
  <c r="Q13" i="7"/>
  <c r="R13" i="7" s="1"/>
  <c r="Q4" i="7"/>
  <c r="R4" i="7" s="1"/>
  <c r="O4" i="7"/>
  <c r="P4" i="7" s="1"/>
  <c r="O5" i="7"/>
  <c r="P5" i="7" s="1"/>
  <c r="O6" i="7"/>
  <c r="P6" i="7" s="1"/>
  <c r="O7" i="7"/>
  <c r="P7" i="7" s="1"/>
  <c r="O8" i="7"/>
  <c r="P8" i="7" s="1"/>
  <c r="O9" i="7"/>
  <c r="P9" i="7" s="1"/>
  <c r="O10" i="7"/>
  <c r="P10" i="7" s="1"/>
  <c r="O11" i="7"/>
  <c r="P11" i="7" s="1"/>
  <c r="O12" i="7"/>
  <c r="P12" i="7" s="1"/>
  <c r="O13" i="7"/>
  <c r="P13" i="7" s="1"/>
  <c r="O90" i="19"/>
  <c r="O85" i="19"/>
  <c r="O83" i="19"/>
  <c r="O81" i="19"/>
  <c r="O79" i="19"/>
  <c r="O77" i="19"/>
  <c r="O75" i="19"/>
  <c r="O73" i="19"/>
  <c r="AH45" i="19" s="1"/>
  <c r="O72" i="19"/>
  <c r="AH44" i="19" s="1"/>
  <c r="O71" i="19"/>
  <c r="AH43" i="19" s="1"/>
  <c r="O70" i="19"/>
  <c r="AH42" i="19" s="1"/>
  <c r="AK42" i="19" s="1"/>
  <c r="A158" i="16" s="1"/>
  <c r="O69" i="19"/>
  <c r="AH41" i="19" s="1"/>
  <c r="O68" i="19"/>
  <c r="AH40" i="19" s="1"/>
  <c r="O67" i="19"/>
  <c r="AH39" i="19" s="1"/>
  <c r="O66" i="19"/>
  <c r="AH38" i="19" s="1"/>
  <c r="AK38" i="19" s="1"/>
  <c r="A154" i="16" s="1"/>
  <c r="E154" i="16" s="1"/>
  <c r="O65" i="19"/>
  <c r="AH37" i="19" s="1"/>
  <c r="O64" i="19"/>
  <c r="AH36" i="19" s="1"/>
  <c r="O63" i="19"/>
  <c r="O61" i="19"/>
  <c r="O59" i="19"/>
  <c r="O57" i="19"/>
  <c r="O55" i="19"/>
  <c r="AH35" i="19" s="1"/>
  <c r="AK35" i="19" s="1"/>
  <c r="A151" i="16" s="1"/>
  <c r="O54" i="19"/>
  <c r="AH34" i="19" s="1"/>
  <c r="O53" i="19"/>
  <c r="AH33" i="19" s="1"/>
  <c r="AK33" i="19" s="1"/>
  <c r="A149" i="16" s="1"/>
  <c r="O52" i="19"/>
  <c r="AH32" i="19" s="1"/>
  <c r="AK32" i="19" s="1"/>
  <c r="A148" i="16" s="1"/>
  <c r="C148" i="16" s="1"/>
  <c r="O51" i="19"/>
  <c r="AH31" i="19" s="1"/>
  <c r="O50" i="19"/>
  <c r="AH30" i="19" s="1"/>
  <c r="O49" i="19"/>
  <c r="AH29" i="19" s="1"/>
  <c r="O48" i="19"/>
  <c r="AH28" i="19" s="1"/>
  <c r="O47" i="19"/>
  <c r="AH27" i="19" s="1"/>
  <c r="O46" i="19"/>
  <c r="AH26" i="19" s="1"/>
  <c r="O45" i="19"/>
  <c r="O43" i="19"/>
  <c r="O41" i="19"/>
  <c r="O39" i="19"/>
  <c r="O37" i="19"/>
  <c r="O35" i="19"/>
  <c r="O33" i="19"/>
  <c r="AH25" i="19" s="1"/>
  <c r="AK25" i="19" s="1"/>
  <c r="A141" i="16" s="1"/>
  <c r="O32" i="19"/>
  <c r="AH24" i="19" s="1"/>
  <c r="AK24" i="19" s="1"/>
  <c r="A140" i="16" s="1"/>
  <c r="O31" i="19"/>
  <c r="AH23" i="19" s="1"/>
  <c r="O30" i="19"/>
  <c r="AH22" i="19" s="1"/>
  <c r="O29" i="19"/>
  <c r="AH21" i="19" s="1"/>
  <c r="O28" i="19"/>
  <c r="AH20" i="19" s="1"/>
  <c r="O27" i="19"/>
  <c r="AH19" i="19" s="1"/>
  <c r="O26" i="19"/>
  <c r="AH18" i="19" s="1"/>
  <c r="AK18" i="19" s="1"/>
  <c r="A134" i="16" s="1"/>
  <c r="O25" i="19"/>
  <c r="AH17" i="19" s="1"/>
  <c r="AK17" i="19" s="1"/>
  <c r="A133" i="16" s="1"/>
  <c r="E133" i="16" s="1"/>
  <c r="O24" i="19"/>
  <c r="AH16" i="19" s="1"/>
  <c r="O23" i="19"/>
  <c r="O21" i="19"/>
  <c r="O19" i="19"/>
  <c r="O17" i="19"/>
  <c r="O15" i="19"/>
  <c r="AH15" i="19" s="1"/>
  <c r="AK15" i="19" s="1"/>
  <c r="A131" i="16" s="1"/>
  <c r="O14" i="19"/>
  <c r="AH14" i="19" s="1"/>
  <c r="O13" i="19"/>
  <c r="AH13" i="19" s="1"/>
  <c r="O12" i="19"/>
  <c r="AH12" i="19" s="1"/>
  <c r="AK12" i="19" s="1"/>
  <c r="A128" i="16" s="1"/>
  <c r="C128" i="16" s="1"/>
  <c r="O11" i="19"/>
  <c r="AH11" i="19" s="1"/>
  <c r="O10" i="19"/>
  <c r="AH10" i="19" s="1"/>
  <c r="AK10" i="19" s="1"/>
  <c r="A126" i="16" s="1"/>
  <c r="O9" i="19"/>
  <c r="AH9" i="19" s="1"/>
  <c r="O8" i="19"/>
  <c r="AH8" i="19" s="1"/>
  <c r="AK8" i="19" s="1"/>
  <c r="A124" i="16" s="1"/>
  <c r="C124" i="16" s="1"/>
  <c r="O7" i="19"/>
  <c r="AH7" i="19" s="1"/>
  <c r="O6" i="19"/>
  <c r="AH6" i="19" s="1"/>
  <c r="O90" i="18"/>
  <c r="O85" i="18"/>
  <c r="O83" i="18"/>
  <c r="O81" i="18"/>
  <c r="O79" i="18"/>
  <c r="O77" i="18"/>
  <c r="O75" i="18"/>
  <c r="O73" i="18"/>
  <c r="AH45" i="18" s="1"/>
  <c r="AK45" i="18" s="1"/>
  <c r="A121" i="16" s="1"/>
  <c r="C121" i="16" s="1"/>
  <c r="O72" i="18"/>
  <c r="AH44" i="18" s="1"/>
  <c r="O71" i="18"/>
  <c r="AH43" i="18" s="1"/>
  <c r="O70" i="18"/>
  <c r="AH42" i="18" s="1"/>
  <c r="AK42" i="18" s="1"/>
  <c r="A118" i="16" s="1"/>
  <c r="C118" i="16" s="1"/>
  <c r="O69" i="18"/>
  <c r="AH41" i="18" s="1"/>
  <c r="O68" i="18"/>
  <c r="AH40" i="18" s="1"/>
  <c r="O67" i="18"/>
  <c r="AH39" i="18" s="1"/>
  <c r="AK39" i="18" s="1"/>
  <c r="A115" i="16" s="1"/>
  <c r="O66" i="18"/>
  <c r="AH38" i="18" s="1"/>
  <c r="AK38" i="18" s="1"/>
  <c r="A114" i="16" s="1"/>
  <c r="O65" i="18"/>
  <c r="AH37" i="18" s="1"/>
  <c r="O64" i="18"/>
  <c r="AH36" i="18" s="1"/>
  <c r="O63" i="18"/>
  <c r="O61" i="18"/>
  <c r="O59" i="18"/>
  <c r="O57" i="18"/>
  <c r="O55" i="18"/>
  <c r="AH35" i="18" s="1"/>
  <c r="O54" i="18"/>
  <c r="AH34" i="18" s="1"/>
  <c r="AK34" i="18" s="1"/>
  <c r="O53" i="18"/>
  <c r="AH33" i="18" s="1"/>
  <c r="AK33" i="18" s="1"/>
  <c r="O52" i="18"/>
  <c r="AH32" i="18" s="1"/>
  <c r="AK32" i="18" s="1"/>
  <c r="O51" i="18"/>
  <c r="AH31" i="18" s="1"/>
  <c r="O50" i="18"/>
  <c r="AH30" i="18" s="1"/>
  <c r="AK30" i="18" s="1"/>
  <c r="O49" i="18"/>
  <c r="AH29" i="18" s="1"/>
  <c r="O48" i="18"/>
  <c r="AH28" i="18" s="1"/>
  <c r="AK28" i="18" s="1"/>
  <c r="O47" i="18"/>
  <c r="AH27" i="18" s="1"/>
  <c r="AK27" i="18" s="1"/>
  <c r="O46" i="18"/>
  <c r="AH26" i="18" s="1"/>
  <c r="O45" i="18"/>
  <c r="O43" i="18"/>
  <c r="O41" i="18"/>
  <c r="O39" i="18"/>
  <c r="O37" i="18"/>
  <c r="O35" i="18"/>
  <c r="O33" i="18"/>
  <c r="AH25" i="18" s="1"/>
  <c r="O32" i="18"/>
  <c r="AH24" i="18" s="1"/>
  <c r="O31" i="18"/>
  <c r="AH23" i="18" s="1"/>
  <c r="O30" i="18"/>
  <c r="AH22" i="18" s="1"/>
  <c r="AK22" i="18" s="1"/>
  <c r="O29" i="18"/>
  <c r="AH21" i="18" s="1"/>
  <c r="O28" i="18"/>
  <c r="AH20" i="18" s="1"/>
  <c r="O27" i="18"/>
  <c r="AH19" i="18" s="1"/>
  <c r="AK19" i="18" s="1"/>
  <c r="O26" i="18"/>
  <c r="AH18" i="18" s="1"/>
  <c r="O25" i="18"/>
  <c r="AH17" i="18" s="1"/>
  <c r="O24" i="18"/>
  <c r="AH16" i="18" s="1"/>
  <c r="AK16" i="18" s="1"/>
  <c r="O23" i="18"/>
  <c r="O21" i="18"/>
  <c r="O19" i="18"/>
  <c r="O17" i="18"/>
  <c r="O15" i="18"/>
  <c r="AH15" i="18" s="1"/>
  <c r="O14" i="18"/>
  <c r="AH14" i="18" s="1"/>
  <c r="O13" i="18"/>
  <c r="AH13" i="18" s="1"/>
  <c r="AK13" i="18" s="1"/>
  <c r="O12" i="18"/>
  <c r="AH12" i="18" s="1"/>
  <c r="O11" i="18"/>
  <c r="AH11" i="18" s="1"/>
  <c r="O10" i="18"/>
  <c r="AH10" i="18" s="1"/>
  <c r="AK10" i="18" s="1"/>
  <c r="O9" i="18"/>
  <c r="AH9" i="18" s="1"/>
  <c r="AK9" i="18" s="1"/>
  <c r="O8" i="18"/>
  <c r="AH8" i="18" s="1"/>
  <c r="AK8" i="18" s="1"/>
  <c r="O7" i="18"/>
  <c r="AH7" i="18" s="1"/>
  <c r="O6" i="18"/>
  <c r="AH6" i="18" s="1"/>
  <c r="O90" i="17"/>
  <c r="O85" i="17"/>
  <c r="O83" i="17"/>
  <c r="O81" i="17"/>
  <c r="O79" i="17"/>
  <c r="O77" i="17"/>
  <c r="O75" i="17"/>
  <c r="O73" i="17"/>
  <c r="AH45" i="17" s="1"/>
  <c r="O72" i="17"/>
  <c r="AH44" i="17" s="1"/>
  <c r="O71" i="17"/>
  <c r="AH43" i="17" s="1"/>
  <c r="AK43" i="17" s="1"/>
  <c r="A79" i="16" s="1"/>
  <c r="D79" i="16" s="1"/>
  <c r="O70" i="17"/>
  <c r="AH42" i="17" s="1"/>
  <c r="AK42" i="17" s="1"/>
  <c r="A78" i="16" s="1"/>
  <c r="D78" i="16" s="1"/>
  <c r="O69" i="17"/>
  <c r="AH41" i="17" s="1"/>
  <c r="AK41" i="17" s="1"/>
  <c r="A77" i="16" s="1"/>
  <c r="O68" i="17"/>
  <c r="AH40" i="17" s="1"/>
  <c r="O67" i="17"/>
  <c r="AH39" i="17" s="1"/>
  <c r="AK39" i="17" s="1"/>
  <c r="A75" i="16" s="1"/>
  <c r="O66" i="17"/>
  <c r="AH38" i="17" s="1"/>
  <c r="O65" i="17"/>
  <c r="AH37" i="17" s="1"/>
  <c r="AK37" i="17" s="1"/>
  <c r="A73" i="16" s="1"/>
  <c r="O64" i="17"/>
  <c r="AH36" i="17" s="1"/>
  <c r="O63" i="17"/>
  <c r="O61" i="17"/>
  <c r="O59" i="17"/>
  <c r="O57" i="17"/>
  <c r="O55" i="17"/>
  <c r="AH35" i="17" s="1"/>
  <c r="AK35" i="17" s="1"/>
  <c r="A71" i="16" s="1"/>
  <c r="O54" i="17"/>
  <c r="AH34" i="17" s="1"/>
  <c r="O53" i="17"/>
  <c r="AH33" i="17" s="1"/>
  <c r="O52" i="17"/>
  <c r="AH32" i="17" s="1"/>
  <c r="AK32" i="17" s="1"/>
  <c r="A68" i="16" s="1"/>
  <c r="O51" i="17"/>
  <c r="AH31" i="17" s="1"/>
  <c r="O50" i="17"/>
  <c r="AH30" i="17" s="1"/>
  <c r="AK30" i="17" s="1"/>
  <c r="A66" i="16" s="1"/>
  <c r="O49" i="17"/>
  <c r="AH29" i="17" s="1"/>
  <c r="AK29" i="17" s="1"/>
  <c r="A65" i="16" s="1"/>
  <c r="O48" i="17"/>
  <c r="AH28" i="17" s="1"/>
  <c r="AK28" i="17" s="1"/>
  <c r="A64" i="16" s="1"/>
  <c r="O47" i="17"/>
  <c r="AH27" i="17" s="1"/>
  <c r="O46" i="17"/>
  <c r="AH26" i="17" s="1"/>
  <c r="AK26" i="17" s="1"/>
  <c r="A62" i="16" s="1"/>
  <c r="O45" i="17"/>
  <c r="O43" i="17"/>
  <c r="O41" i="17"/>
  <c r="O39" i="17"/>
  <c r="O37" i="17"/>
  <c r="O35" i="17"/>
  <c r="O33" i="17"/>
  <c r="AH25" i="17" s="1"/>
  <c r="AK25" i="17" s="1"/>
  <c r="A61" i="16" s="1"/>
  <c r="O32" i="17"/>
  <c r="AH24" i="17" s="1"/>
  <c r="O31" i="17"/>
  <c r="AH23" i="17" s="1"/>
  <c r="AK23" i="17" s="1"/>
  <c r="A59" i="16" s="1"/>
  <c r="O30" i="17"/>
  <c r="AH22" i="17" s="1"/>
  <c r="AK22" i="17" s="1"/>
  <c r="A58" i="16" s="1"/>
  <c r="O29" i="17"/>
  <c r="AH21" i="17" s="1"/>
  <c r="O28" i="17"/>
  <c r="AH20" i="17" s="1"/>
  <c r="O27" i="17"/>
  <c r="AH19" i="17" s="1"/>
  <c r="O26" i="17"/>
  <c r="AH18" i="17" s="1"/>
  <c r="O25" i="17"/>
  <c r="AH17" i="17" s="1"/>
  <c r="AK17" i="17" s="1"/>
  <c r="A53" i="16" s="1"/>
  <c r="O24" i="17"/>
  <c r="AH16" i="17" s="1"/>
  <c r="AK16" i="17" s="1"/>
  <c r="A52" i="16" s="1"/>
  <c r="O23" i="17"/>
  <c r="O21" i="17"/>
  <c r="O19" i="17"/>
  <c r="O17" i="17"/>
  <c r="O15" i="17"/>
  <c r="AH15" i="17" s="1"/>
  <c r="AK15" i="17" s="1"/>
  <c r="A51" i="16" s="1"/>
  <c r="O14" i="17"/>
  <c r="AH14" i="17" s="1"/>
  <c r="O13" i="17"/>
  <c r="AH13" i="17" s="1"/>
  <c r="AK13" i="17" s="1"/>
  <c r="A49" i="16" s="1"/>
  <c r="O12" i="17"/>
  <c r="AH12" i="17" s="1"/>
  <c r="O11" i="17"/>
  <c r="AH11" i="17" s="1"/>
  <c r="AK11" i="17" s="1"/>
  <c r="A47" i="16" s="1"/>
  <c r="O10" i="17"/>
  <c r="AH10" i="17" s="1"/>
  <c r="O9" i="17"/>
  <c r="AH9" i="17" s="1"/>
  <c r="AK9" i="17" s="1"/>
  <c r="A45" i="16" s="1"/>
  <c r="O8" i="17"/>
  <c r="AH8" i="17" s="1"/>
  <c r="O7" i="17"/>
  <c r="AH7" i="17" s="1"/>
  <c r="O6" i="17"/>
  <c r="AH6" i="17" s="1"/>
  <c r="M1" i="19"/>
  <c r="U2" i="7" s="1"/>
  <c r="M1" i="18"/>
  <c r="S2" i="7" s="1"/>
  <c r="M1" i="17"/>
  <c r="Q2" i="7" s="1"/>
  <c r="M1" i="3"/>
  <c r="O2" i="7" s="1"/>
  <c r="M90" i="19"/>
  <c r="L90" i="19"/>
  <c r="M89" i="19"/>
  <c r="L89" i="19"/>
  <c r="M88" i="19"/>
  <c r="L88" i="19"/>
  <c r="M87" i="19"/>
  <c r="L87" i="19"/>
  <c r="M86" i="19"/>
  <c r="L86" i="19"/>
  <c r="M85" i="19"/>
  <c r="L85" i="19"/>
  <c r="M84" i="19"/>
  <c r="L84" i="19"/>
  <c r="M83" i="19"/>
  <c r="L83" i="19"/>
  <c r="M82" i="19"/>
  <c r="L82" i="19"/>
  <c r="M81" i="19"/>
  <c r="L81" i="19"/>
  <c r="M80" i="19"/>
  <c r="L80" i="19"/>
  <c r="M79" i="19"/>
  <c r="L79" i="19"/>
  <c r="M78" i="19"/>
  <c r="L78" i="19"/>
  <c r="M77" i="19"/>
  <c r="L77" i="19"/>
  <c r="M76" i="19"/>
  <c r="L76" i="19"/>
  <c r="M75" i="19"/>
  <c r="L75" i="19"/>
  <c r="M74" i="19"/>
  <c r="L74" i="19"/>
  <c r="M63" i="19"/>
  <c r="L63" i="19"/>
  <c r="M62" i="19"/>
  <c r="L62" i="19"/>
  <c r="M61" i="19"/>
  <c r="L61" i="19"/>
  <c r="M60" i="19"/>
  <c r="L60" i="19"/>
  <c r="M59" i="19"/>
  <c r="L59" i="19"/>
  <c r="M57" i="19"/>
  <c r="L57" i="19"/>
  <c r="M56" i="19"/>
  <c r="L56" i="19"/>
  <c r="M45" i="19"/>
  <c r="L45" i="19"/>
  <c r="M44" i="19"/>
  <c r="L44" i="19"/>
  <c r="M43" i="19"/>
  <c r="L43" i="19"/>
  <c r="M42" i="19"/>
  <c r="L42" i="19"/>
  <c r="M41" i="19"/>
  <c r="L41" i="19"/>
  <c r="M40" i="19"/>
  <c r="L40" i="19"/>
  <c r="M39" i="19"/>
  <c r="L39" i="19"/>
  <c r="M38" i="19"/>
  <c r="L38" i="19"/>
  <c r="M37" i="19"/>
  <c r="L37" i="19"/>
  <c r="M36" i="19"/>
  <c r="L36" i="19"/>
  <c r="M35" i="19"/>
  <c r="L35" i="19"/>
  <c r="M34" i="19"/>
  <c r="L34" i="19"/>
  <c r="M23" i="19"/>
  <c r="L23" i="19"/>
  <c r="M22" i="19"/>
  <c r="L22" i="19"/>
  <c r="M21" i="19"/>
  <c r="L21" i="19"/>
  <c r="M20" i="19"/>
  <c r="L20" i="19"/>
  <c r="M19" i="19"/>
  <c r="L19" i="19"/>
  <c r="M18" i="19"/>
  <c r="L18" i="19"/>
  <c r="M17" i="19"/>
  <c r="L17" i="19"/>
  <c r="M16" i="19"/>
  <c r="L16" i="19"/>
  <c r="M2" i="19"/>
  <c r="C2" i="19"/>
  <c r="M90" i="18"/>
  <c r="L90" i="18"/>
  <c r="M89" i="18"/>
  <c r="L89" i="18"/>
  <c r="M88" i="18"/>
  <c r="L88" i="18"/>
  <c r="M87" i="18"/>
  <c r="L87" i="18"/>
  <c r="M86" i="18"/>
  <c r="L86" i="18"/>
  <c r="M85" i="18"/>
  <c r="L85" i="18"/>
  <c r="M84" i="18"/>
  <c r="L84" i="18"/>
  <c r="M83" i="18"/>
  <c r="L83" i="18"/>
  <c r="M82" i="18"/>
  <c r="L82" i="18"/>
  <c r="M81" i="18"/>
  <c r="L81" i="18"/>
  <c r="M80" i="18"/>
  <c r="L80" i="18"/>
  <c r="M79" i="18"/>
  <c r="L79" i="18"/>
  <c r="M78" i="18"/>
  <c r="L78" i="18"/>
  <c r="M77" i="18"/>
  <c r="L77" i="18"/>
  <c r="M76" i="18"/>
  <c r="L76" i="18"/>
  <c r="M75" i="18"/>
  <c r="L75" i="18"/>
  <c r="M74" i="18"/>
  <c r="L74" i="18"/>
  <c r="M63" i="18"/>
  <c r="L63" i="18"/>
  <c r="M62" i="18"/>
  <c r="L62" i="18"/>
  <c r="M61" i="18"/>
  <c r="L61" i="18"/>
  <c r="M60" i="18"/>
  <c r="L60" i="18"/>
  <c r="M59" i="18"/>
  <c r="L59" i="18"/>
  <c r="M57" i="18"/>
  <c r="L57" i="18"/>
  <c r="M56" i="18"/>
  <c r="L56" i="18"/>
  <c r="M45" i="18"/>
  <c r="L45" i="18"/>
  <c r="M44" i="18"/>
  <c r="L44" i="18"/>
  <c r="M43" i="18"/>
  <c r="L43" i="18"/>
  <c r="M42" i="18"/>
  <c r="L42" i="18"/>
  <c r="M38" i="18"/>
  <c r="L38" i="18"/>
  <c r="M37" i="18"/>
  <c r="L37" i="18"/>
  <c r="M36" i="18"/>
  <c r="L36" i="18"/>
  <c r="M35" i="18"/>
  <c r="L35" i="18"/>
  <c r="M34" i="18"/>
  <c r="L34" i="18"/>
  <c r="M23" i="18"/>
  <c r="L23" i="18"/>
  <c r="M22" i="18"/>
  <c r="L22" i="18"/>
  <c r="M21" i="18"/>
  <c r="L21" i="18"/>
  <c r="M20" i="18"/>
  <c r="L20" i="18"/>
  <c r="M19" i="18"/>
  <c r="L19" i="18"/>
  <c r="M18" i="18"/>
  <c r="L18" i="18"/>
  <c r="M17" i="18"/>
  <c r="L17" i="18"/>
  <c r="M2" i="18"/>
  <c r="C2" i="18"/>
  <c r="M90" i="17"/>
  <c r="L90" i="17"/>
  <c r="M89" i="17"/>
  <c r="L89" i="17"/>
  <c r="M88" i="17"/>
  <c r="L88" i="17"/>
  <c r="M87" i="17"/>
  <c r="L87" i="17"/>
  <c r="M86" i="17"/>
  <c r="L86" i="17"/>
  <c r="M85" i="17"/>
  <c r="L85" i="17"/>
  <c r="M84" i="17"/>
  <c r="L84" i="17"/>
  <c r="M83" i="17"/>
  <c r="L83" i="17"/>
  <c r="M82" i="17"/>
  <c r="L82" i="17"/>
  <c r="M81" i="17"/>
  <c r="L81" i="17"/>
  <c r="M80" i="17"/>
  <c r="L80" i="17"/>
  <c r="M79" i="17"/>
  <c r="L79" i="17"/>
  <c r="M78" i="17"/>
  <c r="L78" i="17"/>
  <c r="M77" i="17"/>
  <c r="L77" i="17"/>
  <c r="M76" i="17"/>
  <c r="L76" i="17"/>
  <c r="M75" i="17"/>
  <c r="L75" i="17"/>
  <c r="M74" i="17"/>
  <c r="L74" i="17"/>
  <c r="M63" i="17"/>
  <c r="L63" i="17"/>
  <c r="M62" i="17"/>
  <c r="L62" i="17"/>
  <c r="M61" i="17"/>
  <c r="L61" i="17"/>
  <c r="M60" i="17"/>
  <c r="L60" i="17"/>
  <c r="M59" i="17"/>
  <c r="L59" i="17"/>
  <c r="M58" i="17"/>
  <c r="L58" i="17"/>
  <c r="M57" i="17"/>
  <c r="L57" i="17"/>
  <c r="M56" i="17"/>
  <c r="L56" i="17"/>
  <c r="M45" i="17"/>
  <c r="L45" i="17"/>
  <c r="M44" i="17"/>
  <c r="L44" i="17"/>
  <c r="M43" i="17"/>
  <c r="L43" i="17"/>
  <c r="M42" i="17"/>
  <c r="L42" i="17"/>
  <c r="M41" i="17"/>
  <c r="L41" i="17"/>
  <c r="M40" i="17"/>
  <c r="L40" i="17"/>
  <c r="M39" i="17"/>
  <c r="L39" i="17"/>
  <c r="M38" i="17"/>
  <c r="L38" i="17"/>
  <c r="M37" i="17"/>
  <c r="L37" i="17"/>
  <c r="M36" i="17"/>
  <c r="L36" i="17"/>
  <c r="M35" i="17"/>
  <c r="L35" i="17"/>
  <c r="M34" i="17"/>
  <c r="L34" i="17"/>
  <c r="M2" i="17"/>
  <c r="C2" i="17"/>
  <c r="X27" i="3"/>
  <c r="AC27" i="3" s="1"/>
  <c r="X44" i="3"/>
  <c r="AC44" i="3" s="1"/>
  <c r="X20" i="3"/>
  <c r="AC20" i="3" s="1"/>
  <c r="X41" i="3"/>
  <c r="AC41" i="3" s="1"/>
  <c r="X16" i="3"/>
  <c r="AC16" i="3" s="1"/>
  <c r="X43" i="3"/>
  <c r="AC43" i="3" s="1"/>
  <c r="X8" i="3"/>
  <c r="AC8" i="3" s="1"/>
  <c r="X17" i="3"/>
  <c r="AC17" i="3" s="1"/>
  <c r="X23" i="3"/>
  <c r="AC23" i="3" s="1"/>
  <c r="X42" i="3"/>
  <c r="AC42" i="3" s="1"/>
  <c r="X22" i="3"/>
  <c r="AC22" i="3" s="1"/>
  <c r="X35" i="3"/>
  <c r="AC35" i="3" s="1"/>
  <c r="X28" i="3"/>
  <c r="AC28" i="3" s="1"/>
  <c r="X30" i="3"/>
  <c r="AC30" i="3" s="1"/>
  <c r="T7" i="3"/>
  <c r="U7" i="3"/>
  <c r="AD7" i="3" s="1"/>
  <c r="V7" i="3"/>
  <c r="AE7" i="3" s="1"/>
  <c r="X7" i="3"/>
  <c r="AC7" i="3" s="1"/>
  <c r="Y7" i="3"/>
  <c r="Z7" i="3"/>
  <c r="AA7" i="3"/>
  <c r="AI7" i="3" s="1"/>
  <c r="AB7" i="3"/>
  <c r="AF7" i="3"/>
  <c r="T8" i="3"/>
  <c r="U8" i="3"/>
  <c r="AD8" i="3" s="1"/>
  <c r="V8" i="3"/>
  <c r="AE8" i="3" s="1"/>
  <c r="Y8" i="3"/>
  <c r="AA8" i="3" s="1"/>
  <c r="AI8" i="3" s="1"/>
  <c r="Z8" i="3"/>
  <c r="AB8" i="3"/>
  <c r="AF8" i="3"/>
  <c r="T9" i="3"/>
  <c r="U9" i="3"/>
  <c r="AD9" i="3" s="1"/>
  <c r="V9" i="3"/>
  <c r="AE9" i="3" s="1"/>
  <c r="X9" i="3"/>
  <c r="AC9" i="3" s="1"/>
  <c r="Y9" i="3"/>
  <c r="AA9" i="3" s="1"/>
  <c r="AI9" i="3" s="1"/>
  <c r="Z9" i="3"/>
  <c r="AB9" i="3"/>
  <c r="AF9" i="3"/>
  <c r="T10" i="3"/>
  <c r="U10" i="3"/>
  <c r="AD10" i="3" s="1"/>
  <c r="V10" i="3"/>
  <c r="AE10" i="3" s="1"/>
  <c r="Y10" i="3"/>
  <c r="Z10" i="3"/>
  <c r="AA10" i="3" s="1"/>
  <c r="AI10" i="3" s="1"/>
  <c r="AB10" i="3"/>
  <c r="AF10" i="3"/>
  <c r="T11" i="3"/>
  <c r="U11" i="3"/>
  <c r="AD11" i="3" s="1"/>
  <c r="V11" i="3"/>
  <c r="AE11" i="3" s="1"/>
  <c r="Y11" i="3"/>
  <c r="Z11" i="3"/>
  <c r="AA11" i="3"/>
  <c r="AI11" i="3" s="1"/>
  <c r="AB11" i="3"/>
  <c r="AF11" i="3"/>
  <c r="T14" i="3"/>
  <c r="U14" i="3"/>
  <c r="AD14" i="3" s="1"/>
  <c r="V14" i="3"/>
  <c r="AE14" i="3" s="1"/>
  <c r="Y14" i="3"/>
  <c r="Z14" i="3"/>
  <c r="AA14" i="3" s="1"/>
  <c r="AI14" i="3" s="1"/>
  <c r="AB14" i="3"/>
  <c r="T15" i="3"/>
  <c r="U15" i="3"/>
  <c r="AD15" i="3" s="1"/>
  <c r="V15" i="3"/>
  <c r="AE15" i="3" s="1"/>
  <c r="Y15" i="3"/>
  <c r="Z15" i="3"/>
  <c r="AA15" i="3"/>
  <c r="AB15" i="3"/>
  <c r="AI15" i="3"/>
  <c r="T16" i="3"/>
  <c r="U16" i="3"/>
  <c r="AD16" i="3" s="1"/>
  <c r="V16" i="3"/>
  <c r="AE16" i="3" s="1"/>
  <c r="Y16" i="3"/>
  <c r="Z16" i="3"/>
  <c r="AA16" i="3"/>
  <c r="AI16" i="3" s="1"/>
  <c r="AB16" i="3"/>
  <c r="T17" i="3"/>
  <c r="U17" i="3"/>
  <c r="AD17" i="3" s="1"/>
  <c r="V17" i="3"/>
  <c r="AE17" i="3" s="1"/>
  <c r="Y17" i="3"/>
  <c r="Z17" i="3"/>
  <c r="AB17" i="3"/>
  <c r="T20" i="3"/>
  <c r="U20" i="3"/>
  <c r="AD20" i="3" s="1"/>
  <c r="V20" i="3"/>
  <c r="AE20" i="3" s="1"/>
  <c r="Y20" i="3"/>
  <c r="Z20" i="3"/>
  <c r="AA20" i="3"/>
  <c r="AI20" i="3" s="1"/>
  <c r="AB20" i="3"/>
  <c r="T21" i="3"/>
  <c r="U21" i="3"/>
  <c r="AD21" i="3" s="1"/>
  <c r="V21" i="3"/>
  <c r="AE21" i="3" s="1"/>
  <c r="Y21" i="3"/>
  <c r="AA21" i="3" s="1"/>
  <c r="AI21" i="3" s="1"/>
  <c r="Z21" i="3"/>
  <c r="AB21" i="3"/>
  <c r="T22" i="3"/>
  <c r="U22" i="3"/>
  <c r="AD22" i="3" s="1"/>
  <c r="V22" i="3"/>
  <c r="AE22" i="3" s="1"/>
  <c r="Y22" i="3"/>
  <c r="AA22" i="3" s="1"/>
  <c r="AI22" i="3" s="1"/>
  <c r="Z22" i="3"/>
  <c r="AB22" i="3"/>
  <c r="T23" i="3"/>
  <c r="U23" i="3"/>
  <c r="AD23" i="3" s="1"/>
  <c r="V23" i="3"/>
  <c r="AE23" i="3" s="1"/>
  <c r="Y23" i="3"/>
  <c r="Z23" i="3"/>
  <c r="AA23" i="3"/>
  <c r="AI23" i="3" s="1"/>
  <c r="AB23" i="3"/>
  <c r="T24" i="3"/>
  <c r="U24" i="3"/>
  <c r="AD24" i="3" s="1"/>
  <c r="V24" i="3"/>
  <c r="AE24" i="3" s="1"/>
  <c r="W24" i="3"/>
  <c r="AG24" i="3" s="1"/>
  <c r="X24" i="3"/>
  <c r="AC24" i="3" s="1"/>
  <c r="Y24" i="3"/>
  <c r="Z24" i="3"/>
  <c r="AA24" i="3"/>
  <c r="AI24" i="3" s="1"/>
  <c r="AB24" i="3"/>
  <c r="T25" i="3"/>
  <c r="U25" i="3"/>
  <c r="AD25" i="3" s="1"/>
  <c r="V25" i="3"/>
  <c r="AE25" i="3" s="1"/>
  <c r="X25" i="3"/>
  <c r="AC25" i="3" s="1"/>
  <c r="Y25" i="3"/>
  <c r="Z25" i="3"/>
  <c r="AA25" i="3"/>
  <c r="AI25" i="3" s="1"/>
  <c r="AB25" i="3"/>
  <c r="T26" i="3"/>
  <c r="U26" i="3"/>
  <c r="AD26" i="3" s="1"/>
  <c r="V26" i="3"/>
  <c r="AE26" i="3" s="1"/>
  <c r="W26" i="3"/>
  <c r="AG26" i="3" s="1"/>
  <c r="X26" i="3"/>
  <c r="AC26" i="3" s="1"/>
  <c r="Y26" i="3"/>
  <c r="AA26" i="3" s="1"/>
  <c r="AI26" i="3" s="1"/>
  <c r="Z26" i="3"/>
  <c r="AB26" i="3"/>
  <c r="T27" i="3"/>
  <c r="U27" i="3"/>
  <c r="AD27" i="3" s="1"/>
  <c r="V27" i="3"/>
  <c r="AE27" i="3" s="1"/>
  <c r="Y27" i="3"/>
  <c r="Z27" i="3"/>
  <c r="AA27" i="3"/>
  <c r="AI27" i="3" s="1"/>
  <c r="AB27" i="3"/>
  <c r="T28" i="3"/>
  <c r="U28" i="3"/>
  <c r="AD28" i="3" s="1"/>
  <c r="V28" i="3"/>
  <c r="AE28" i="3" s="1"/>
  <c r="Y28" i="3"/>
  <c r="Z28" i="3"/>
  <c r="AA28" i="3"/>
  <c r="AI28" i="3" s="1"/>
  <c r="AB28" i="3"/>
  <c r="T29" i="3"/>
  <c r="U29" i="3"/>
  <c r="AD29" i="3" s="1"/>
  <c r="V29" i="3"/>
  <c r="AE29" i="3" s="1"/>
  <c r="Y29" i="3"/>
  <c r="Z29" i="3"/>
  <c r="AA29" i="3"/>
  <c r="AI29" i="3" s="1"/>
  <c r="AB29" i="3"/>
  <c r="T30" i="3"/>
  <c r="U30" i="3"/>
  <c r="AD30" i="3" s="1"/>
  <c r="V30" i="3"/>
  <c r="AE30" i="3" s="1"/>
  <c r="Y30" i="3"/>
  <c r="Z30" i="3"/>
  <c r="AB30" i="3"/>
  <c r="T31" i="3"/>
  <c r="U31" i="3"/>
  <c r="AD31" i="3" s="1"/>
  <c r="V31" i="3"/>
  <c r="AE31" i="3" s="1"/>
  <c r="Y31" i="3"/>
  <c r="AA31" i="3" s="1"/>
  <c r="AI31" i="3" s="1"/>
  <c r="Z31" i="3"/>
  <c r="AB31" i="3"/>
  <c r="T34" i="3"/>
  <c r="U34" i="3"/>
  <c r="AD34" i="3" s="1"/>
  <c r="V34" i="3"/>
  <c r="AE34" i="3" s="1"/>
  <c r="Y34" i="3"/>
  <c r="Z34" i="3"/>
  <c r="AB34" i="3"/>
  <c r="T35" i="3"/>
  <c r="U35" i="3"/>
  <c r="AD35" i="3" s="1"/>
  <c r="V35" i="3"/>
  <c r="AE35" i="3" s="1"/>
  <c r="Y35" i="3"/>
  <c r="AA35" i="3" s="1"/>
  <c r="AI35" i="3" s="1"/>
  <c r="Z35" i="3"/>
  <c r="AB35" i="3"/>
  <c r="T36" i="3"/>
  <c r="U36" i="3"/>
  <c r="AD36" i="3" s="1"/>
  <c r="V36" i="3"/>
  <c r="AE36" i="3" s="1"/>
  <c r="Y36" i="3"/>
  <c r="AA36" i="3" s="1"/>
  <c r="AI36" i="3" s="1"/>
  <c r="Z36" i="3"/>
  <c r="AB36" i="3"/>
  <c r="T37" i="3"/>
  <c r="U37" i="3"/>
  <c r="AD37" i="3" s="1"/>
  <c r="V37" i="3"/>
  <c r="AE37" i="3" s="1"/>
  <c r="Y37" i="3"/>
  <c r="Z37" i="3"/>
  <c r="AA37" i="3"/>
  <c r="AI37" i="3" s="1"/>
  <c r="AB37" i="3"/>
  <c r="T40" i="3"/>
  <c r="U40" i="3"/>
  <c r="AD40" i="3" s="1"/>
  <c r="V40" i="3"/>
  <c r="AE40" i="3" s="1"/>
  <c r="Y40" i="3"/>
  <c r="AA40" i="3" s="1"/>
  <c r="AI40" i="3" s="1"/>
  <c r="Z40" i="3"/>
  <c r="AB40" i="3"/>
  <c r="T41" i="3"/>
  <c r="U41" i="3"/>
  <c r="AD41" i="3" s="1"/>
  <c r="V41" i="3"/>
  <c r="AE41" i="3" s="1"/>
  <c r="Y41" i="3"/>
  <c r="Z41" i="3"/>
  <c r="AA41" i="3"/>
  <c r="AI41" i="3" s="1"/>
  <c r="AB41" i="3"/>
  <c r="AF41" i="3"/>
  <c r="T42" i="3"/>
  <c r="U42" i="3"/>
  <c r="AD42" i="3" s="1"/>
  <c r="V42" i="3"/>
  <c r="AE42" i="3" s="1"/>
  <c r="Y42" i="3"/>
  <c r="Z42" i="3"/>
  <c r="AA42" i="3"/>
  <c r="AI42" i="3" s="1"/>
  <c r="AB42" i="3"/>
  <c r="AF42" i="3"/>
  <c r="T43" i="3"/>
  <c r="U43" i="3"/>
  <c r="AD43" i="3" s="1"/>
  <c r="V43" i="3"/>
  <c r="AE43" i="3" s="1"/>
  <c r="Y43" i="3"/>
  <c r="Z43" i="3"/>
  <c r="AB43" i="3"/>
  <c r="AF43" i="3"/>
  <c r="T44" i="3"/>
  <c r="U44" i="3"/>
  <c r="AD44" i="3" s="1"/>
  <c r="V44" i="3"/>
  <c r="AE44" i="3" s="1"/>
  <c r="Y44" i="3"/>
  <c r="AA44" i="3" s="1"/>
  <c r="AI44" i="3" s="1"/>
  <c r="Z44" i="3"/>
  <c r="AB44" i="3"/>
  <c r="AF44" i="3"/>
  <c r="T45" i="3"/>
  <c r="U45" i="3"/>
  <c r="AD45" i="3" s="1"/>
  <c r="V45" i="3"/>
  <c r="AE45" i="3" s="1"/>
  <c r="W45" i="3"/>
  <c r="AG45" i="3" s="1"/>
  <c r="X45" i="3"/>
  <c r="AC45" i="3" s="1"/>
  <c r="Y45" i="3"/>
  <c r="Z45" i="3"/>
  <c r="AA45" i="3"/>
  <c r="AI45" i="3" s="1"/>
  <c r="AB45" i="3"/>
  <c r="AF45" i="3"/>
  <c r="AB6" i="3"/>
  <c r="AF6" i="3"/>
  <c r="AI6" i="3"/>
  <c r="E3" i="13"/>
  <c r="E4" i="13"/>
  <c r="E5" i="13"/>
  <c r="E2" i="13"/>
  <c r="C3" i="13"/>
  <c r="C4" i="13"/>
  <c r="C5" i="13"/>
  <c r="C2" i="13"/>
  <c r="AA6" i="3"/>
  <c r="Z6" i="3"/>
  <c r="Y6" i="3"/>
  <c r="V6" i="3"/>
  <c r="AE6" i="3" s="1"/>
  <c r="U6" i="3"/>
  <c r="AD6" i="3" s="1"/>
  <c r="H6" i="3"/>
  <c r="T6" i="3"/>
  <c r="N39" i="3"/>
  <c r="O90" i="3"/>
  <c r="O85" i="3"/>
  <c r="O83" i="3"/>
  <c r="O81" i="3"/>
  <c r="O79" i="3"/>
  <c r="O77" i="3"/>
  <c r="O75" i="3"/>
  <c r="O73" i="3"/>
  <c r="AH45" i="3" s="1"/>
  <c r="O71" i="3"/>
  <c r="AH43" i="3" s="1"/>
  <c r="O70" i="3"/>
  <c r="AH42" i="3" s="1"/>
  <c r="O69" i="3"/>
  <c r="AH41" i="3" s="1"/>
  <c r="O68" i="3"/>
  <c r="AH40" i="3" s="1"/>
  <c r="O67" i="3"/>
  <c r="AH39" i="3" s="1"/>
  <c r="O66" i="3"/>
  <c r="AH38" i="3" s="1"/>
  <c r="O65" i="3"/>
  <c r="AH37" i="3" s="1"/>
  <c r="O64" i="3"/>
  <c r="AH36" i="3" s="1"/>
  <c r="O63" i="3"/>
  <c r="O61" i="3"/>
  <c r="O59" i="3"/>
  <c r="O57" i="3"/>
  <c r="O55" i="3"/>
  <c r="AH35" i="3" s="1"/>
  <c r="O54" i="3"/>
  <c r="AH34" i="3" s="1"/>
  <c r="O53" i="3"/>
  <c r="AH33" i="3" s="1"/>
  <c r="O52" i="3"/>
  <c r="AH32" i="3" s="1"/>
  <c r="O51" i="3"/>
  <c r="AH31" i="3" s="1"/>
  <c r="O50" i="3"/>
  <c r="AH30" i="3" s="1"/>
  <c r="O49" i="3"/>
  <c r="AH29" i="3" s="1"/>
  <c r="O48" i="3"/>
  <c r="AH28" i="3" s="1"/>
  <c r="O47" i="3"/>
  <c r="AH27" i="3" s="1"/>
  <c r="O46" i="3"/>
  <c r="AH26" i="3" s="1"/>
  <c r="O45" i="3"/>
  <c r="O43" i="3"/>
  <c r="O41" i="3"/>
  <c r="O39" i="3"/>
  <c r="O37" i="3"/>
  <c r="O35" i="3"/>
  <c r="O33" i="3"/>
  <c r="AH25" i="3" s="1"/>
  <c r="O32" i="3"/>
  <c r="AH24" i="3" s="1"/>
  <c r="O31" i="3"/>
  <c r="AH23" i="3" s="1"/>
  <c r="O30" i="3"/>
  <c r="AH22" i="3" s="1"/>
  <c r="O29" i="3"/>
  <c r="AH21" i="3" s="1"/>
  <c r="O28" i="3"/>
  <c r="AH20" i="3" s="1"/>
  <c r="O27" i="3"/>
  <c r="AH19" i="3" s="1"/>
  <c r="AK19" i="3" s="1"/>
  <c r="A15" i="16" s="1"/>
  <c r="D15" i="16" s="1"/>
  <c r="O26" i="3"/>
  <c r="AH18" i="3" s="1"/>
  <c r="O25" i="3"/>
  <c r="AH17" i="3" s="1"/>
  <c r="O24" i="3"/>
  <c r="AH16" i="3" s="1"/>
  <c r="O23" i="3"/>
  <c r="O21" i="3"/>
  <c r="O19" i="3"/>
  <c r="O17" i="3"/>
  <c r="O15" i="3"/>
  <c r="AH15" i="3" s="1"/>
  <c r="O14" i="3"/>
  <c r="AH14" i="3" s="1"/>
  <c r="O13" i="3"/>
  <c r="AH13" i="3" s="1"/>
  <c r="AK13" i="3" s="1"/>
  <c r="A9" i="16" s="1"/>
  <c r="D9" i="16" s="1"/>
  <c r="O12" i="3"/>
  <c r="AH12" i="3" s="1"/>
  <c r="AK12" i="3" s="1"/>
  <c r="A8" i="16" s="1"/>
  <c r="D8" i="16" s="1"/>
  <c r="O11" i="3"/>
  <c r="AH11" i="3" s="1"/>
  <c r="O10" i="3"/>
  <c r="AH10" i="3" s="1"/>
  <c r="O9" i="3"/>
  <c r="AH9" i="3" s="1"/>
  <c r="O8" i="3"/>
  <c r="AH8" i="3" s="1"/>
  <c r="O7" i="3"/>
  <c r="AH7" i="3" s="1"/>
  <c r="O6" i="3"/>
  <c r="AH6" i="3" s="1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45" i="3"/>
  <c r="L45" i="3"/>
  <c r="M44" i="3"/>
  <c r="L44" i="3"/>
  <c r="M43" i="3"/>
  <c r="L43" i="3"/>
  <c r="M42" i="3"/>
  <c r="L42" i="3"/>
  <c r="M41" i="3"/>
  <c r="L41" i="3"/>
  <c r="M40" i="3"/>
  <c r="L40" i="3"/>
  <c r="M39" i="3"/>
  <c r="L39" i="3"/>
  <c r="M38" i="3"/>
  <c r="L38" i="3"/>
  <c r="M37" i="3"/>
  <c r="L37" i="3"/>
  <c r="M36" i="3"/>
  <c r="L36" i="3"/>
  <c r="M35" i="3"/>
  <c r="L35" i="3"/>
  <c r="M34" i="3"/>
  <c r="L34" i="3"/>
  <c r="M63" i="3"/>
  <c r="L63" i="3"/>
  <c r="M62" i="3"/>
  <c r="L62" i="3"/>
  <c r="M61" i="3"/>
  <c r="L61" i="3"/>
  <c r="M60" i="3"/>
  <c r="L60" i="3"/>
  <c r="M59" i="3"/>
  <c r="L59" i="3"/>
  <c r="M58" i="3"/>
  <c r="L58" i="3"/>
  <c r="M57" i="3"/>
  <c r="L57" i="3"/>
  <c r="M56" i="3"/>
  <c r="L56" i="3"/>
  <c r="M90" i="3"/>
  <c r="L90" i="3"/>
  <c r="M89" i="3"/>
  <c r="L89" i="3"/>
  <c r="M88" i="3"/>
  <c r="L88" i="3"/>
  <c r="M87" i="3"/>
  <c r="L87" i="3"/>
  <c r="M86" i="3"/>
  <c r="L86" i="3"/>
  <c r="M85" i="3"/>
  <c r="L85" i="3"/>
  <c r="M84" i="3"/>
  <c r="L84" i="3"/>
  <c r="M83" i="3"/>
  <c r="L83" i="3"/>
  <c r="M82" i="3"/>
  <c r="L82" i="3"/>
  <c r="M81" i="3"/>
  <c r="L81" i="3"/>
  <c r="M80" i="3"/>
  <c r="L80" i="3"/>
  <c r="M79" i="3"/>
  <c r="L79" i="3"/>
  <c r="M78" i="3"/>
  <c r="L78" i="3"/>
  <c r="M77" i="3"/>
  <c r="L77" i="3"/>
  <c r="M76" i="3"/>
  <c r="L76" i="3"/>
  <c r="M75" i="3"/>
  <c r="L75" i="3"/>
  <c r="M74" i="3"/>
  <c r="L74" i="3"/>
  <c r="H7" i="3"/>
  <c r="I7" i="3"/>
  <c r="H8" i="3"/>
  <c r="I8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7" i="3"/>
  <c r="I17" i="3"/>
  <c r="H18" i="3"/>
  <c r="I18" i="3"/>
  <c r="H19" i="3"/>
  <c r="I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H41" i="3"/>
  <c r="I41" i="3"/>
  <c r="H42" i="3"/>
  <c r="I42" i="3"/>
  <c r="H43" i="3"/>
  <c r="I43" i="3"/>
  <c r="H44" i="3"/>
  <c r="I44" i="3"/>
  <c r="H45" i="3"/>
  <c r="I45" i="3"/>
  <c r="H46" i="3"/>
  <c r="I46" i="3"/>
  <c r="H47" i="3"/>
  <c r="I47" i="3"/>
  <c r="H48" i="3"/>
  <c r="I48" i="3"/>
  <c r="H49" i="3"/>
  <c r="I49" i="3"/>
  <c r="H50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H66" i="3"/>
  <c r="I66" i="3"/>
  <c r="H67" i="3"/>
  <c r="I67" i="3"/>
  <c r="H68" i="3"/>
  <c r="I68" i="3"/>
  <c r="H69" i="3"/>
  <c r="I69" i="3"/>
  <c r="H70" i="3"/>
  <c r="I70" i="3"/>
  <c r="H71" i="3"/>
  <c r="I71" i="3"/>
  <c r="H72" i="3"/>
  <c r="I72" i="3"/>
  <c r="H73" i="3"/>
  <c r="I73" i="3"/>
  <c r="H74" i="3"/>
  <c r="I74" i="3"/>
  <c r="H75" i="3"/>
  <c r="I75" i="3"/>
  <c r="H76" i="3"/>
  <c r="I76" i="3"/>
  <c r="H77" i="3"/>
  <c r="I77" i="3"/>
  <c r="H78" i="3"/>
  <c r="I78" i="3"/>
  <c r="H79" i="3"/>
  <c r="I79" i="3"/>
  <c r="H80" i="3"/>
  <c r="I80" i="3"/>
  <c r="H81" i="3"/>
  <c r="I81" i="3"/>
  <c r="H82" i="3"/>
  <c r="I82" i="3"/>
  <c r="H83" i="3"/>
  <c r="I83" i="3"/>
  <c r="H84" i="3"/>
  <c r="I84" i="3"/>
  <c r="H85" i="3"/>
  <c r="I85" i="3"/>
  <c r="H86" i="3"/>
  <c r="I86" i="3"/>
  <c r="H87" i="3"/>
  <c r="I87" i="3"/>
  <c r="H88" i="3"/>
  <c r="I88" i="3"/>
  <c r="H89" i="3"/>
  <c r="I89" i="3"/>
  <c r="H90" i="3"/>
  <c r="I90" i="3"/>
  <c r="I6" i="3"/>
  <c r="AK21" i="18" l="1"/>
  <c r="AK13" i="19"/>
  <c r="A129" i="16" s="1"/>
  <c r="D129" i="16" s="1"/>
  <c r="AK34" i="19"/>
  <c r="A150" i="16" s="1"/>
  <c r="C150" i="16" s="1"/>
  <c r="AK6" i="19"/>
  <c r="AK38" i="3"/>
  <c r="A34" i="16" s="1"/>
  <c r="C34" i="16" s="1"/>
  <c r="AK39" i="3"/>
  <c r="A35" i="16" s="1"/>
  <c r="E35" i="16" s="1"/>
  <c r="AK29" i="18"/>
  <c r="D121" i="16"/>
  <c r="AK31" i="18"/>
  <c r="A107" i="16" s="1"/>
  <c r="D107" i="16" s="1"/>
  <c r="AK31" i="17"/>
  <c r="A67" i="16" s="1"/>
  <c r="AK21" i="17"/>
  <c r="A57" i="16" s="1"/>
  <c r="AK36" i="17"/>
  <c r="A72" i="16" s="1"/>
  <c r="D72" i="16" s="1"/>
  <c r="AK34" i="17"/>
  <c r="A70" i="16" s="1"/>
  <c r="D70" i="16" s="1"/>
  <c r="AK12" i="17"/>
  <c r="A48" i="16" s="1"/>
  <c r="AK33" i="17"/>
  <c r="A69" i="16" s="1"/>
  <c r="D69" i="16" s="1"/>
  <c r="AK38" i="17"/>
  <c r="A74" i="16" s="1"/>
  <c r="C74" i="16" s="1"/>
  <c r="AK45" i="17"/>
  <c r="A81" i="16" s="1"/>
  <c r="D81" i="16" s="1"/>
  <c r="D154" i="16"/>
  <c r="C154" i="16"/>
  <c r="D128" i="16"/>
  <c r="E128" i="16"/>
  <c r="AK26" i="19"/>
  <c r="A142" i="16" s="1"/>
  <c r="E142" i="16" s="1"/>
  <c r="D118" i="16"/>
  <c r="E79" i="16"/>
  <c r="C151" i="16"/>
  <c r="E151" i="16"/>
  <c r="D151" i="16"/>
  <c r="E134" i="16"/>
  <c r="C134" i="16"/>
  <c r="D134" i="16"/>
  <c r="C149" i="16"/>
  <c r="D149" i="16"/>
  <c r="E149" i="16"/>
  <c r="E131" i="16"/>
  <c r="D131" i="16"/>
  <c r="C131" i="16"/>
  <c r="D158" i="16"/>
  <c r="E158" i="16"/>
  <c r="C158" i="16"/>
  <c r="D140" i="16"/>
  <c r="E140" i="16"/>
  <c r="C140" i="16"/>
  <c r="D124" i="16"/>
  <c r="AK30" i="19"/>
  <c r="A146" i="16" s="1"/>
  <c r="C146" i="16" s="1"/>
  <c r="E148" i="16"/>
  <c r="D148" i="16"/>
  <c r="AK22" i="19"/>
  <c r="A138" i="16" s="1"/>
  <c r="C138" i="16" s="1"/>
  <c r="AK44" i="19"/>
  <c r="A160" i="16" s="1"/>
  <c r="C160" i="16" s="1"/>
  <c r="AK31" i="19"/>
  <c r="A147" i="16" s="1"/>
  <c r="C147" i="16" s="1"/>
  <c r="E124" i="16"/>
  <c r="AK11" i="19"/>
  <c r="A127" i="16" s="1"/>
  <c r="C127" i="16" s="1"/>
  <c r="AK27" i="19"/>
  <c r="A143" i="16" s="1"/>
  <c r="C143" i="16" s="1"/>
  <c r="AK37" i="19"/>
  <c r="A153" i="16" s="1"/>
  <c r="C153" i="16" s="1"/>
  <c r="C133" i="16"/>
  <c r="D133" i="16"/>
  <c r="AK41" i="19"/>
  <c r="A157" i="16" s="1"/>
  <c r="C157" i="16" s="1"/>
  <c r="AK39" i="19"/>
  <c r="A155" i="16" s="1"/>
  <c r="D155" i="16" s="1"/>
  <c r="AK45" i="19"/>
  <c r="A161" i="16" s="1"/>
  <c r="D161" i="16" s="1"/>
  <c r="AK29" i="19"/>
  <c r="A145" i="16" s="1"/>
  <c r="C145" i="16" s="1"/>
  <c r="AK21" i="19"/>
  <c r="A137" i="16" s="1"/>
  <c r="D137" i="16" s="1"/>
  <c r="AK16" i="19"/>
  <c r="A132" i="16" s="1"/>
  <c r="E132" i="16" s="1"/>
  <c r="AK19" i="19"/>
  <c r="A135" i="16" s="1"/>
  <c r="D135" i="16" s="1"/>
  <c r="AK7" i="19"/>
  <c r="A123" i="16" s="1"/>
  <c r="C123" i="16" s="1"/>
  <c r="AK20" i="19"/>
  <c r="A136" i="16" s="1"/>
  <c r="C136" i="16" s="1"/>
  <c r="AK23" i="19"/>
  <c r="A139" i="16" s="1"/>
  <c r="D139" i="16" s="1"/>
  <c r="AK14" i="19"/>
  <c r="A130" i="16" s="1"/>
  <c r="E130" i="16" s="1"/>
  <c r="AK40" i="19"/>
  <c r="A156" i="16" s="1"/>
  <c r="C156" i="16" s="1"/>
  <c r="AK43" i="19"/>
  <c r="A159" i="16" s="1"/>
  <c r="C159" i="16" s="1"/>
  <c r="D115" i="16"/>
  <c r="C115" i="16"/>
  <c r="E115" i="16"/>
  <c r="AK26" i="18"/>
  <c r="AK11" i="18"/>
  <c r="AK41" i="18"/>
  <c r="A117" i="16" s="1"/>
  <c r="C117" i="16" s="1"/>
  <c r="AK23" i="18"/>
  <c r="A99" i="16" s="1"/>
  <c r="D99" i="16" s="1"/>
  <c r="AK12" i="18"/>
  <c r="E121" i="16"/>
  <c r="AK17" i="18"/>
  <c r="E118" i="16"/>
  <c r="AK18" i="18"/>
  <c r="AK36" i="18"/>
  <c r="C114" i="16"/>
  <c r="D114" i="16"/>
  <c r="AK25" i="18"/>
  <c r="A101" i="16" s="1"/>
  <c r="D101" i="16" s="1"/>
  <c r="AK44" i="18"/>
  <c r="A120" i="16" s="1"/>
  <c r="E120" i="16" s="1"/>
  <c r="AK40" i="18"/>
  <c r="A116" i="16" s="1"/>
  <c r="E116" i="16" s="1"/>
  <c r="AK37" i="18"/>
  <c r="A113" i="16" s="1"/>
  <c r="D113" i="16" s="1"/>
  <c r="AK7" i="18"/>
  <c r="A83" i="16" s="1"/>
  <c r="D83" i="16" s="1"/>
  <c r="AK43" i="18"/>
  <c r="A119" i="16" s="1"/>
  <c r="C119" i="16" s="1"/>
  <c r="E114" i="16"/>
  <c r="C77" i="16"/>
  <c r="E77" i="16"/>
  <c r="D77" i="16"/>
  <c r="E75" i="16"/>
  <c r="D75" i="16"/>
  <c r="C75" i="16"/>
  <c r="C78" i="16"/>
  <c r="E78" i="16"/>
  <c r="AK8" i="17"/>
  <c r="A44" i="16" s="1"/>
  <c r="D44" i="16" s="1"/>
  <c r="AK27" i="17"/>
  <c r="A63" i="16" s="1"/>
  <c r="AK6" i="17"/>
  <c r="A42" i="16" s="1"/>
  <c r="D42" i="16" s="1"/>
  <c r="AK20" i="17"/>
  <c r="A56" i="16" s="1"/>
  <c r="D56" i="16" s="1"/>
  <c r="C79" i="16"/>
  <c r="AK18" i="17"/>
  <c r="A54" i="16" s="1"/>
  <c r="D54" i="16" s="1"/>
  <c r="AK14" i="17"/>
  <c r="A50" i="16" s="1"/>
  <c r="D50" i="16" s="1"/>
  <c r="AK19" i="17"/>
  <c r="A55" i="16" s="1"/>
  <c r="D55" i="16" s="1"/>
  <c r="AK7" i="17"/>
  <c r="A43" i="16" s="1"/>
  <c r="D43" i="16" s="1"/>
  <c r="AK40" i="17"/>
  <c r="A76" i="16" s="1"/>
  <c r="E76" i="16" s="1"/>
  <c r="AK10" i="17"/>
  <c r="A46" i="16" s="1"/>
  <c r="D46" i="16" s="1"/>
  <c r="AK44" i="17"/>
  <c r="A80" i="16" s="1"/>
  <c r="C80" i="16" s="1"/>
  <c r="AK24" i="17"/>
  <c r="A60" i="16" s="1"/>
  <c r="D60" i="16" s="1"/>
  <c r="AK32" i="3"/>
  <c r="A28" i="16" s="1"/>
  <c r="D28" i="16" s="1"/>
  <c r="AK33" i="3"/>
  <c r="A29" i="16" s="1"/>
  <c r="D29" i="16" s="1"/>
  <c r="AK18" i="3"/>
  <c r="A14" i="16" s="1"/>
  <c r="D14" i="16" s="1"/>
  <c r="D126" i="16"/>
  <c r="C126" i="16"/>
  <c r="E126" i="16"/>
  <c r="C125" i="16"/>
  <c r="D125" i="16"/>
  <c r="E125" i="16"/>
  <c r="C141" i="16"/>
  <c r="E141" i="16"/>
  <c r="D141" i="16"/>
  <c r="D150" i="16"/>
  <c r="C152" i="16"/>
  <c r="E152" i="16"/>
  <c r="D152" i="16"/>
  <c r="E161" i="16"/>
  <c r="C129" i="16"/>
  <c r="C144" i="16"/>
  <c r="E144" i="16"/>
  <c r="D144" i="16"/>
  <c r="X14" i="3"/>
  <c r="AC14" i="3" s="1"/>
  <c r="X6" i="3"/>
  <c r="AC6" i="3" s="1"/>
  <c r="X15" i="3"/>
  <c r="AC15" i="3" s="1"/>
  <c r="X31" i="3"/>
  <c r="AC31" i="3" s="1"/>
  <c r="X29" i="3"/>
  <c r="AC29" i="3" s="1"/>
  <c r="X11" i="3"/>
  <c r="AC11" i="3" s="1"/>
  <c r="X40" i="3"/>
  <c r="AC40" i="3" s="1"/>
  <c r="X21" i="3"/>
  <c r="AC21" i="3" s="1"/>
  <c r="W22" i="3"/>
  <c r="AG22" i="3" s="1"/>
  <c r="AK22" i="3" s="1"/>
  <c r="A18" i="16" s="1"/>
  <c r="D18" i="16" s="1"/>
  <c r="W42" i="3"/>
  <c r="AG42" i="3" s="1"/>
  <c r="AK42" i="3" s="1"/>
  <c r="A38" i="16" s="1"/>
  <c r="W23" i="3"/>
  <c r="AG23" i="3" s="1"/>
  <c r="AK23" i="3" s="1"/>
  <c r="A19" i="16" s="1"/>
  <c r="D19" i="16" s="1"/>
  <c r="W9" i="3"/>
  <c r="AG9" i="3" s="1"/>
  <c r="AK9" i="3" s="1"/>
  <c r="A5" i="16" s="1"/>
  <c r="D5" i="16" s="1"/>
  <c r="X10" i="3"/>
  <c r="AC10" i="3" s="1"/>
  <c r="A84" i="16"/>
  <c r="D84" i="16" s="1"/>
  <c r="A110" i="16"/>
  <c r="D110" i="16" s="1"/>
  <c r="X37" i="3"/>
  <c r="AC37" i="3" s="1"/>
  <c r="X36" i="3"/>
  <c r="AC36" i="3" s="1"/>
  <c r="X34" i="3"/>
  <c r="AC34" i="3" s="1"/>
  <c r="W28" i="3"/>
  <c r="AG28" i="3" s="1"/>
  <c r="AK28" i="3" s="1"/>
  <c r="A24" i="16" s="1"/>
  <c r="D24" i="16" s="1"/>
  <c r="W8" i="3"/>
  <c r="AG8" i="3" s="1"/>
  <c r="AK8" i="3" s="1"/>
  <c r="A4" i="16" s="1"/>
  <c r="D4" i="16" s="1"/>
  <c r="N35" i="3"/>
  <c r="N85" i="3"/>
  <c r="N47" i="3"/>
  <c r="N23" i="17"/>
  <c r="E22" i="1"/>
  <c r="N13" i="3"/>
  <c r="N50" i="3"/>
  <c r="N37" i="3"/>
  <c r="N6" i="17"/>
  <c r="N17" i="3"/>
  <c r="N85" i="17"/>
  <c r="N83" i="17"/>
  <c r="I66" i="1"/>
  <c r="P81" i="17" s="1"/>
  <c r="N75" i="17"/>
  <c r="N73" i="17"/>
  <c r="N70" i="17"/>
  <c r="N69" i="17"/>
  <c r="N68" i="17"/>
  <c r="I55" i="1"/>
  <c r="P66" i="17" s="1"/>
  <c r="N65" i="17"/>
  <c r="N64" i="17"/>
  <c r="I50" i="1"/>
  <c r="P59" i="17" s="1"/>
  <c r="N57" i="17"/>
  <c r="N53" i="17"/>
  <c r="N52" i="17"/>
  <c r="I44" i="1"/>
  <c r="P51" i="17" s="1"/>
  <c r="N48" i="3"/>
  <c r="N47" i="17"/>
  <c r="N46" i="17"/>
  <c r="N41" i="17"/>
  <c r="N37" i="17"/>
  <c r="N35" i="17"/>
  <c r="I31" i="1"/>
  <c r="P32" i="17" s="1"/>
  <c r="N31" i="17"/>
  <c r="N30" i="17"/>
  <c r="N28" i="17"/>
  <c r="N27" i="17"/>
  <c r="I25" i="1"/>
  <c r="P26" i="17" s="1"/>
  <c r="N24" i="17"/>
  <c r="N21" i="17"/>
  <c r="I20" i="1"/>
  <c r="P19" i="17" s="1"/>
  <c r="N14" i="17"/>
  <c r="N13" i="17"/>
  <c r="N12" i="17"/>
  <c r="N10" i="17"/>
  <c r="N8" i="17"/>
  <c r="N7" i="17"/>
  <c r="N6" i="19"/>
  <c r="N81" i="19"/>
  <c r="N75" i="19"/>
  <c r="N68" i="19"/>
  <c r="N66" i="19"/>
  <c r="N51" i="19"/>
  <c r="N39" i="19"/>
  <c r="N37" i="19"/>
  <c r="N35" i="18"/>
  <c r="N33" i="18"/>
  <c r="N29" i="19"/>
  <c r="N19" i="19"/>
  <c r="N10" i="19"/>
  <c r="N48" i="17"/>
  <c r="N69" i="18"/>
  <c r="N57" i="18"/>
  <c r="N30" i="18"/>
  <c r="N27" i="18"/>
  <c r="N25" i="18"/>
  <c r="N11" i="18"/>
  <c r="N81" i="18"/>
  <c r="N85" i="19"/>
  <c r="N47" i="18"/>
  <c r="N63" i="17"/>
  <c r="N85" i="18"/>
  <c r="N51" i="18"/>
  <c r="N47" i="19"/>
  <c r="N83" i="19"/>
  <c r="N73" i="19"/>
  <c r="N72" i="18"/>
  <c r="N71" i="19"/>
  <c r="N70" i="19"/>
  <c r="N69" i="19"/>
  <c r="N67" i="19"/>
  <c r="N65" i="19"/>
  <c r="N64" i="19"/>
  <c r="N63" i="19"/>
  <c r="N61" i="19"/>
  <c r="N59" i="19"/>
  <c r="N57" i="19"/>
  <c r="N55" i="19"/>
  <c r="N54" i="19"/>
  <c r="N53" i="18"/>
  <c r="N52" i="19"/>
  <c r="N50" i="19"/>
  <c r="N48" i="18"/>
  <c r="N45" i="19"/>
  <c r="N43" i="18"/>
  <c r="N41" i="19"/>
  <c r="N35" i="19"/>
  <c r="N33" i="19"/>
  <c r="N32" i="19"/>
  <c r="N31" i="19"/>
  <c r="N30" i="19"/>
  <c r="N29" i="18"/>
  <c r="N28" i="19"/>
  <c r="N27" i="19"/>
  <c r="N26" i="19"/>
  <c r="N25" i="19"/>
  <c r="N23" i="19"/>
  <c r="N21" i="19"/>
  <c r="N15" i="18"/>
  <c r="N90" i="18"/>
  <c r="N90" i="17"/>
  <c r="N90" i="3"/>
  <c r="N83" i="18"/>
  <c r="N83" i="3"/>
  <c r="N77" i="18"/>
  <c r="N81" i="3"/>
  <c r="N79" i="3"/>
  <c r="N79" i="18"/>
  <c r="N79" i="17"/>
  <c r="N79" i="19"/>
  <c r="N77" i="19"/>
  <c r="N77" i="17"/>
  <c r="N77" i="3"/>
  <c r="N75" i="18"/>
  <c r="N75" i="3"/>
  <c r="N73" i="18"/>
  <c r="N73" i="3"/>
  <c r="N72" i="19"/>
  <c r="N72" i="17"/>
  <c r="N72" i="3"/>
  <c r="N71" i="18"/>
  <c r="N71" i="3"/>
  <c r="N71" i="17"/>
  <c r="N70" i="18"/>
  <c r="N70" i="3"/>
  <c r="N69" i="3"/>
  <c r="N68" i="18"/>
  <c r="N68" i="3"/>
  <c r="N67" i="17"/>
  <c r="N67" i="18"/>
  <c r="N67" i="3"/>
  <c r="N66" i="3"/>
  <c r="N66" i="18"/>
  <c r="N65" i="18"/>
  <c r="N65" i="3"/>
  <c r="N64" i="18"/>
  <c r="N64" i="3"/>
  <c r="N63" i="3"/>
  <c r="N61" i="18"/>
  <c r="N61" i="3"/>
  <c r="N59" i="18"/>
  <c r="N59" i="3"/>
  <c r="N57" i="3"/>
  <c r="N49" i="3"/>
  <c r="N49" i="19"/>
  <c r="N52" i="3"/>
  <c r="N55" i="18"/>
  <c r="N55" i="17"/>
  <c r="N55" i="3"/>
  <c r="N54" i="18"/>
  <c r="N54" i="17"/>
  <c r="N54" i="3"/>
  <c r="N53" i="19"/>
  <c r="N53" i="3"/>
  <c r="N51" i="3"/>
  <c r="N50" i="17"/>
  <c r="N50" i="18"/>
  <c r="N49" i="17"/>
  <c r="N48" i="19"/>
  <c r="N46" i="19"/>
  <c r="N46" i="3"/>
  <c r="N41" i="18"/>
  <c r="N41" i="3"/>
  <c r="N37" i="18"/>
  <c r="N45" i="17"/>
  <c r="N45" i="18"/>
  <c r="N45" i="3"/>
  <c r="N43" i="19"/>
  <c r="N43" i="3"/>
  <c r="N43" i="17"/>
  <c r="N33" i="17"/>
  <c r="N33" i="3"/>
  <c r="N32" i="18"/>
  <c r="N32" i="3"/>
  <c r="N31" i="18"/>
  <c r="N31" i="3"/>
  <c r="N30" i="3"/>
  <c r="N29" i="17"/>
  <c r="N29" i="3"/>
  <c r="N28" i="18"/>
  <c r="N28" i="3"/>
  <c r="N27" i="3"/>
  <c r="N26" i="18"/>
  <c r="N26" i="3"/>
  <c r="N25" i="17"/>
  <c r="N25" i="3"/>
  <c r="N24" i="18"/>
  <c r="N24" i="19"/>
  <c r="N24" i="3"/>
  <c r="N23" i="18"/>
  <c r="N21" i="18"/>
  <c r="N21" i="3"/>
  <c r="N19" i="18"/>
  <c r="N19" i="3"/>
  <c r="N17" i="19"/>
  <c r="N17" i="18"/>
  <c r="N14" i="19"/>
  <c r="N15" i="17"/>
  <c r="N15" i="19"/>
  <c r="N15" i="3"/>
  <c r="N14" i="3"/>
  <c r="N14" i="18"/>
  <c r="N13" i="19"/>
  <c r="N11" i="19"/>
  <c r="N8" i="19"/>
  <c r="N11" i="3"/>
  <c r="N12" i="18"/>
  <c r="N11" i="17"/>
  <c r="N10" i="3"/>
  <c r="N13" i="18"/>
  <c r="N12" i="19"/>
  <c r="N12" i="3"/>
  <c r="N10" i="18"/>
  <c r="N7" i="3"/>
  <c r="N9" i="19"/>
  <c r="N7" i="19"/>
  <c r="N9" i="18"/>
  <c r="N9" i="17"/>
  <c r="N9" i="3"/>
  <c r="N7" i="18"/>
  <c r="E10" i="1"/>
  <c r="N8" i="18"/>
  <c r="N8" i="3"/>
  <c r="D53" i="16"/>
  <c r="D66" i="16"/>
  <c r="A97" i="16"/>
  <c r="D97" i="16" s="1"/>
  <c r="N6" i="18"/>
  <c r="D52" i="16"/>
  <c r="D61" i="16"/>
  <c r="D65" i="16"/>
  <c r="A100" i="16"/>
  <c r="D100" i="16" s="1"/>
  <c r="D58" i="16"/>
  <c r="D64" i="16"/>
  <c r="D49" i="16"/>
  <c r="D45" i="16"/>
  <c r="D48" i="16"/>
  <c r="D62" i="16"/>
  <c r="D63" i="16"/>
  <c r="D51" i="16"/>
  <c r="D59" i="16"/>
  <c r="D47" i="16"/>
  <c r="D68" i="16"/>
  <c r="D73" i="16"/>
  <c r="D57" i="16"/>
  <c r="D67" i="16"/>
  <c r="D71" i="16"/>
  <c r="W35" i="3"/>
  <c r="AG35" i="3" s="1"/>
  <c r="AK35" i="3" s="1"/>
  <c r="A31" i="16" s="1"/>
  <c r="D31" i="16" s="1"/>
  <c r="W43" i="3"/>
  <c r="AG43" i="3" s="1"/>
  <c r="AK24" i="3"/>
  <c r="A20" i="16" s="1"/>
  <c r="D20" i="16" s="1"/>
  <c r="AK26" i="3"/>
  <c r="A22" i="16" s="1"/>
  <c r="D22" i="16" s="1"/>
  <c r="AK45" i="3"/>
  <c r="A41" i="16" s="1"/>
  <c r="AA43" i="3"/>
  <c r="AI43" i="3" s="1"/>
  <c r="AA17" i="3"/>
  <c r="AI17" i="3" s="1"/>
  <c r="AA34" i="3"/>
  <c r="AI34" i="3" s="1"/>
  <c r="AA30" i="3"/>
  <c r="AI30" i="3" s="1"/>
  <c r="E41" i="1"/>
  <c r="E39" i="1"/>
  <c r="E68" i="1"/>
  <c r="C2" i="3"/>
  <c r="M2" i="3"/>
  <c r="M19" i="1"/>
  <c r="P17" i="18" s="1"/>
  <c r="M33" i="1"/>
  <c r="P35" i="18" s="1"/>
  <c r="M35" i="1"/>
  <c r="P39" i="18" s="1"/>
  <c r="M39" i="1"/>
  <c r="P46" i="18" s="1"/>
  <c r="M42" i="1"/>
  <c r="P49" i="18" s="1"/>
  <c r="M43" i="1"/>
  <c r="P50" i="18" s="1"/>
  <c r="M45" i="1"/>
  <c r="P52" i="18" s="1"/>
  <c r="M49" i="1"/>
  <c r="P57" i="18" s="1"/>
  <c r="M52" i="1"/>
  <c r="P63" i="18" s="1"/>
  <c r="M66" i="1"/>
  <c r="P81" i="18" s="1"/>
  <c r="Q13" i="1"/>
  <c r="P10" i="19" s="1"/>
  <c r="Q22" i="1"/>
  <c r="P23" i="19" s="1"/>
  <c r="Q42" i="1"/>
  <c r="P49" i="19" s="1"/>
  <c r="Q54" i="1"/>
  <c r="P65" i="19" s="1"/>
  <c r="Q55" i="1"/>
  <c r="P66" i="19" s="1"/>
  <c r="Q57" i="1"/>
  <c r="P68" i="19" s="1"/>
  <c r="Q59" i="1"/>
  <c r="P70" i="19" s="1"/>
  <c r="Q69" i="1"/>
  <c r="P90" i="19" s="1"/>
  <c r="E13" i="1"/>
  <c r="I14" i="1"/>
  <c r="P11" i="17" s="1"/>
  <c r="E16" i="1"/>
  <c r="I18" i="1"/>
  <c r="P15" i="17" s="1"/>
  <c r="E19" i="1"/>
  <c r="I19" i="1"/>
  <c r="P17" i="17" s="1"/>
  <c r="E20" i="1"/>
  <c r="E21" i="1"/>
  <c r="E23" i="1"/>
  <c r="E24" i="1"/>
  <c r="E27" i="1"/>
  <c r="E29" i="1"/>
  <c r="I32" i="1"/>
  <c r="P33" i="17" s="1"/>
  <c r="E33" i="1"/>
  <c r="E34" i="1"/>
  <c r="E35" i="1"/>
  <c r="I35" i="1"/>
  <c r="P39" i="17" s="1"/>
  <c r="E38" i="1"/>
  <c r="I38" i="1"/>
  <c r="P45" i="17" s="1"/>
  <c r="E42" i="1"/>
  <c r="E43" i="1"/>
  <c r="E47" i="1"/>
  <c r="I47" i="1"/>
  <c r="P54" i="17" s="1"/>
  <c r="I48" i="1"/>
  <c r="P55" i="17" s="1"/>
  <c r="E51" i="1"/>
  <c r="I51" i="1"/>
  <c r="P61" i="17" s="1"/>
  <c r="E52" i="1"/>
  <c r="I52" i="1"/>
  <c r="P63" i="17" s="1"/>
  <c r="E54" i="1"/>
  <c r="I56" i="1"/>
  <c r="P67" i="17" s="1"/>
  <c r="E58" i="1"/>
  <c r="I60" i="1"/>
  <c r="P71" i="17" s="1"/>
  <c r="E61" i="1"/>
  <c r="E66" i="1"/>
  <c r="E69" i="1"/>
  <c r="I69" i="1"/>
  <c r="P90" i="17" s="1"/>
  <c r="U86" i="1"/>
  <c r="V86" i="1"/>
  <c r="W86" i="1"/>
  <c r="X86" i="1"/>
  <c r="C2" i="7"/>
  <c r="J2" i="7"/>
  <c r="C3" i="2"/>
  <c r="L3" i="2"/>
  <c r="C6" i="2"/>
  <c r="G6" i="2"/>
  <c r="K6" i="2"/>
  <c r="O6" i="2"/>
  <c r="D138" i="16" l="1"/>
  <c r="D142" i="16"/>
  <c r="C142" i="16"/>
  <c r="D76" i="16"/>
  <c r="D80" i="16"/>
  <c r="E34" i="16"/>
  <c r="D35" i="16"/>
  <c r="D34" i="16"/>
  <c r="C35" i="16"/>
  <c r="D127" i="16"/>
  <c r="E129" i="16"/>
  <c r="E127" i="16"/>
  <c r="E123" i="16"/>
  <c r="E150" i="16"/>
  <c r="D120" i="16"/>
  <c r="D74" i="16"/>
  <c r="E74" i="16"/>
  <c r="C81" i="16"/>
  <c r="E81" i="16"/>
  <c r="D123" i="16"/>
  <c r="E138" i="16"/>
  <c r="E135" i="16"/>
  <c r="C139" i="16"/>
  <c r="D160" i="16"/>
  <c r="E155" i="16"/>
  <c r="E139" i="16"/>
  <c r="D136" i="16"/>
  <c r="C155" i="16"/>
  <c r="E119" i="16"/>
  <c r="E159" i="16"/>
  <c r="D143" i="16"/>
  <c r="E145" i="16"/>
  <c r="E137" i="16"/>
  <c r="D147" i="16"/>
  <c r="C161" i="16"/>
  <c r="D130" i="16"/>
  <c r="E146" i="16"/>
  <c r="D156" i="16"/>
  <c r="E153" i="16"/>
  <c r="D145" i="16"/>
  <c r="C137" i="16"/>
  <c r="E147" i="16"/>
  <c r="C130" i="16"/>
  <c r="D146" i="16"/>
  <c r="D132" i="16"/>
  <c r="E156" i="16"/>
  <c r="E143" i="16"/>
  <c r="D159" i="16"/>
  <c r="D153" i="16"/>
  <c r="C120" i="16"/>
  <c r="C116" i="16"/>
  <c r="D116" i="16"/>
  <c r="E80" i="16"/>
  <c r="C76" i="16"/>
  <c r="C135" i="16"/>
  <c r="E136" i="16"/>
  <c r="C132" i="16"/>
  <c r="D157" i="16"/>
  <c r="E160" i="16"/>
  <c r="E157" i="16"/>
  <c r="D119" i="16"/>
  <c r="D117" i="16"/>
  <c r="E117" i="16"/>
  <c r="C38" i="16"/>
  <c r="D38" i="16"/>
  <c r="E38" i="16"/>
  <c r="E41" i="16"/>
  <c r="C41" i="16"/>
  <c r="D41" i="16"/>
  <c r="A95" i="16"/>
  <c r="D95" i="16" s="1"/>
  <c r="A103" i="16"/>
  <c r="W37" i="3"/>
  <c r="AG37" i="3" s="1"/>
  <c r="AK37" i="3" s="1"/>
  <c r="A33" i="16" s="1"/>
  <c r="D33" i="16" s="1"/>
  <c r="A94" i="16"/>
  <c r="A85" i="16"/>
  <c r="D85" i="16" s="1"/>
  <c r="A111" i="16"/>
  <c r="A91" i="16"/>
  <c r="D91" i="16" s="1"/>
  <c r="W29" i="3"/>
  <c r="AG29" i="3" s="1"/>
  <c r="AK29" i="3" s="1"/>
  <c r="A87" i="16"/>
  <c r="A122" i="16"/>
  <c r="D122" i="16" s="1"/>
  <c r="W25" i="3"/>
  <c r="AG25" i="3" s="1"/>
  <c r="AK25" i="3" s="1"/>
  <c r="W27" i="3"/>
  <c r="AG27" i="3" s="1"/>
  <c r="AK27" i="3" s="1"/>
  <c r="W7" i="3"/>
  <c r="AG7" i="3" s="1"/>
  <c r="AK7" i="3" s="1"/>
  <c r="A3" i="16" s="1"/>
  <c r="D3" i="16" s="1"/>
  <c r="W44" i="3"/>
  <c r="AG44" i="3" s="1"/>
  <c r="AK44" i="3" s="1"/>
  <c r="A40" i="16" s="1"/>
  <c r="W6" i="3"/>
  <c r="AG6" i="3" s="1"/>
  <c r="AK6" i="3" s="1"/>
  <c r="A2" i="16" s="1"/>
  <c r="D2" i="16" s="1"/>
  <c r="AK43" i="3"/>
  <c r="A89" i="16"/>
  <c r="A105" i="16"/>
  <c r="D105" i="16" s="1"/>
  <c r="W20" i="3"/>
  <c r="AG20" i="3" s="1"/>
  <c r="AK20" i="3" s="1"/>
  <c r="W40" i="3"/>
  <c r="AG40" i="3" s="1"/>
  <c r="AK40" i="3" s="1"/>
  <c r="W17" i="3"/>
  <c r="AG17" i="3" s="1"/>
  <c r="AK17" i="3" s="1"/>
  <c r="A13" i="16" s="1"/>
  <c r="D13" i="16" s="1"/>
  <c r="W15" i="3"/>
  <c r="AG15" i="3" s="1"/>
  <c r="AK15" i="3" s="1"/>
  <c r="W30" i="3"/>
  <c r="AG30" i="3" s="1"/>
  <c r="AK30" i="3" s="1"/>
  <c r="A26" i="16" s="1"/>
  <c r="D26" i="16" s="1"/>
  <c r="W10" i="3"/>
  <c r="AG10" i="3" s="1"/>
  <c r="AK10" i="3" s="1"/>
  <c r="A92" i="16"/>
  <c r="A108" i="16"/>
  <c r="D108" i="16" s="1"/>
  <c r="W11" i="3"/>
  <c r="AG11" i="3" s="1"/>
  <c r="AK11" i="3" s="1"/>
  <c r="A7" i="16" s="1"/>
  <c r="D7" i="16" s="1"/>
  <c r="W31" i="3"/>
  <c r="AG31" i="3" s="1"/>
  <c r="AK31" i="3" s="1"/>
  <c r="W41" i="3"/>
  <c r="AG41" i="3" s="1"/>
  <c r="AK41" i="3" s="1"/>
  <c r="A37" i="16" s="1"/>
  <c r="W21" i="3"/>
  <c r="AG21" i="3" s="1"/>
  <c r="AK21" i="3" s="1"/>
  <c r="A17" i="16" s="1"/>
  <c r="D17" i="16" s="1"/>
  <c r="A88" i="16"/>
  <c r="A86" i="16"/>
  <c r="D86" i="16" s="1"/>
  <c r="A104" i="16"/>
  <c r="D104" i="16" s="1"/>
  <c r="W36" i="3"/>
  <c r="AG36" i="3" s="1"/>
  <c r="AK36" i="3" s="1"/>
  <c r="A32" i="16" s="1"/>
  <c r="D32" i="16" s="1"/>
  <c r="W34" i="3"/>
  <c r="AG34" i="3" s="1"/>
  <c r="AK34" i="3" s="1"/>
  <c r="A30" i="16" s="1"/>
  <c r="D30" i="16" s="1"/>
  <c r="W14" i="3"/>
  <c r="AG14" i="3" s="1"/>
  <c r="AK14" i="3" s="1"/>
  <c r="A10" i="16" s="1"/>
  <c r="D10" i="16" s="1"/>
  <c r="W16" i="3"/>
  <c r="AG16" i="3" s="1"/>
  <c r="AK16" i="3" s="1"/>
  <c r="A98" i="16"/>
  <c r="A82" i="16"/>
  <c r="D82" i="16" s="1"/>
  <c r="A96" i="16"/>
  <c r="A112" i="16"/>
  <c r="D112" i="16" s="1"/>
  <c r="A102" i="16"/>
  <c r="D102" i="16" s="1"/>
  <c r="A106" i="16"/>
  <c r="D106" i="16" s="1"/>
  <c r="A90" i="16"/>
  <c r="D90" i="16" s="1"/>
  <c r="A109" i="16"/>
  <c r="D109" i="16" s="1"/>
  <c r="A93" i="16"/>
  <c r="D93" i="16" s="1"/>
  <c r="M57" i="1"/>
  <c r="P68" i="18" s="1"/>
  <c r="I36" i="1"/>
  <c r="P41" i="17" s="1"/>
  <c r="N51" i="17"/>
  <c r="I21" i="1"/>
  <c r="P21" i="17" s="1"/>
  <c r="Q56" i="1"/>
  <c r="P67" i="19" s="1"/>
  <c r="I54" i="1"/>
  <c r="P65" i="17" s="1"/>
  <c r="M18" i="1"/>
  <c r="P15" i="18" s="1"/>
  <c r="E100" i="16"/>
  <c r="C100" i="16"/>
  <c r="C97" i="16"/>
  <c r="E97" i="16"/>
  <c r="C84" i="16"/>
  <c r="E84" i="16"/>
  <c r="Q48" i="1"/>
  <c r="P55" i="19" s="1"/>
  <c r="E83" i="16"/>
  <c r="C83" i="16"/>
  <c r="C99" i="16"/>
  <c r="E99" i="16"/>
  <c r="E110" i="16"/>
  <c r="C110" i="16"/>
  <c r="I58" i="1"/>
  <c r="P69" i="17" s="1"/>
  <c r="I62" i="1"/>
  <c r="P73" i="17" s="1"/>
  <c r="I23" i="1"/>
  <c r="P24" i="17" s="1"/>
  <c r="Q33" i="1"/>
  <c r="P35" i="19" s="1"/>
  <c r="M51" i="1"/>
  <c r="P61" i="18" s="1"/>
  <c r="M32" i="1"/>
  <c r="P33" i="18" s="1"/>
  <c r="N23" i="3"/>
  <c r="I27" i="1"/>
  <c r="P28" i="17" s="1"/>
  <c r="Q52" i="1"/>
  <c r="P63" i="19" s="1"/>
  <c r="Q26" i="1"/>
  <c r="P27" i="19" s="1"/>
  <c r="M63" i="1"/>
  <c r="P75" i="18" s="1"/>
  <c r="M30" i="1"/>
  <c r="P31" i="18" s="1"/>
  <c r="N32" i="17"/>
  <c r="Q39" i="1"/>
  <c r="P46" i="19" s="1"/>
  <c r="I22" i="1"/>
  <c r="P23" i="17" s="1"/>
  <c r="Q66" i="1"/>
  <c r="P81" i="19" s="1"/>
  <c r="M55" i="1"/>
  <c r="P66" i="18" s="1"/>
  <c r="M48" i="1"/>
  <c r="P55" i="18" s="1"/>
  <c r="N59" i="17"/>
  <c r="N66" i="17"/>
  <c r="I59" i="1"/>
  <c r="P70" i="17" s="1"/>
  <c r="Q63" i="1"/>
  <c r="P75" i="19" s="1"/>
  <c r="Q44" i="1"/>
  <c r="P51" i="19" s="1"/>
  <c r="Q32" i="1"/>
  <c r="P33" i="19" s="1"/>
  <c r="M28" i="1"/>
  <c r="P29" i="18" s="1"/>
  <c r="N26" i="17"/>
  <c r="Q30" i="1"/>
  <c r="P31" i="19" s="1"/>
  <c r="N19" i="17"/>
  <c r="N81" i="17"/>
  <c r="I40" i="1"/>
  <c r="P47" i="17" s="1"/>
  <c r="Q61" i="1"/>
  <c r="P72" i="19" s="1"/>
  <c r="Q36" i="1"/>
  <c r="P41" i="19" s="1"/>
  <c r="Q19" i="1"/>
  <c r="P17" i="19" s="1"/>
  <c r="M41" i="1"/>
  <c r="P48" i="18" s="1"/>
  <c r="M26" i="1"/>
  <c r="P27" i="18" s="1"/>
  <c r="I39" i="1"/>
  <c r="P46" i="17" s="1"/>
  <c r="Q43" i="1"/>
  <c r="P50" i="19" s="1"/>
  <c r="Q35" i="1"/>
  <c r="P39" i="19" s="1"/>
  <c r="Q28" i="1"/>
  <c r="P29" i="19" s="1"/>
  <c r="Q18" i="1"/>
  <c r="P15" i="19" s="1"/>
  <c r="M61" i="1"/>
  <c r="P72" i="18" s="1"/>
  <c r="M44" i="1"/>
  <c r="P51" i="18" s="1"/>
  <c r="M31" i="1"/>
  <c r="P32" i="18" s="1"/>
  <c r="M23" i="1"/>
  <c r="P24" i="18" s="1"/>
  <c r="Q51" i="1"/>
  <c r="P61" i="19" s="1"/>
  <c r="Q21" i="1"/>
  <c r="P21" i="19" s="1"/>
  <c r="M58" i="1"/>
  <c r="P69" i="18" s="1"/>
  <c r="M24" i="1"/>
  <c r="P25" i="18" s="1"/>
  <c r="Q68" i="1"/>
  <c r="P85" i="19" s="1"/>
  <c r="Q60" i="1"/>
  <c r="P71" i="19" s="1"/>
  <c r="Q25" i="1"/>
  <c r="P26" i="19" s="1"/>
  <c r="Q20" i="1"/>
  <c r="P19" i="19" s="1"/>
  <c r="Q47" i="1"/>
  <c r="P54" i="19" s="1"/>
  <c r="Q40" i="1"/>
  <c r="P47" i="19" s="1"/>
  <c r="Q34" i="1"/>
  <c r="P37" i="19" s="1"/>
  <c r="Q29" i="1"/>
  <c r="P30" i="19" s="1"/>
  <c r="Q23" i="1"/>
  <c r="P24" i="19" s="1"/>
  <c r="M20" i="1"/>
  <c r="P19" i="18" s="1"/>
  <c r="E71" i="16"/>
  <c r="C71" i="16"/>
  <c r="C54" i="16"/>
  <c r="E54" i="16"/>
  <c r="C62" i="16"/>
  <c r="E62" i="16"/>
  <c r="C60" i="16"/>
  <c r="E60" i="16"/>
  <c r="C66" i="16"/>
  <c r="E66" i="16"/>
  <c r="Q14" i="1"/>
  <c r="P11" i="19" s="1"/>
  <c r="E67" i="16"/>
  <c r="C67" i="16"/>
  <c r="E47" i="16"/>
  <c r="C47" i="16"/>
  <c r="C64" i="16"/>
  <c r="E64" i="16"/>
  <c r="C61" i="16"/>
  <c r="E61" i="16"/>
  <c r="Q24" i="1"/>
  <c r="P25" i="19" s="1"/>
  <c r="M53" i="1"/>
  <c r="P64" i="18" s="1"/>
  <c r="M37" i="1"/>
  <c r="P43" i="18" s="1"/>
  <c r="M22" i="1"/>
  <c r="P23" i="18" s="1"/>
  <c r="M14" i="1"/>
  <c r="P11" i="18" s="1"/>
  <c r="E57" i="16"/>
  <c r="C57" i="16"/>
  <c r="C70" i="16"/>
  <c r="E70" i="16"/>
  <c r="E45" i="16"/>
  <c r="C45" i="16"/>
  <c r="C58" i="16"/>
  <c r="E58" i="16"/>
  <c r="C46" i="16"/>
  <c r="E46" i="16"/>
  <c r="E65" i="16"/>
  <c r="C65" i="16"/>
  <c r="E52" i="16"/>
  <c r="C52" i="16"/>
  <c r="E43" i="16"/>
  <c r="C43" i="16"/>
  <c r="E51" i="16"/>
  <c r="C51" i="16"/>
  <c r="C49" i="16"/>
  <c r="E49" i="16"/>
  <c r="E55" i="16"/>
  <c r="C55" i="16"/>
  <c r="C42" i="16"/>
  <c r="E42" i="16"/>
  <c r="C48" i="16"/>
  <c r="E48" i="16"/>
  <c r="C50" i="16"/>
  <c r="E50" i="16"/>
  <c r="E53" i="16"/>
  <c r="C53" i="16"/>
  <c r="Q67" i="1"/>
  <c r="P83" i="19" s="1"/>
  <c r="Q50" i="1"/>
  <c r="P59" i="19" s="1"/>
  <c r="Q38" i="1"/>
  <c r="P45" i="19" s="1"/>
  <c r="M67" i="1"/>
  <c r="P83" i="18" s="1"/>
  <c r="M46" i="1"/>
  <c r="P53" i="18" s="1"/>
  <c r="M36" i="1"/>
  <c r="P41" i="18" s="1"/>
  <c r="M25" i="1"/>
  <c r="P26" i="18" s="1"/>
  <c r="M10" i="1"/>
  <c r="P7" i="18" s="1"/>
  <c r="E56" i="16"/>
  <c r="C56" i="16"/>
  <c r="E68" i="16"/>
  <c r="C68" i="16"/>
  <c r="E59" i="16"/>
  <c r="C59" i="16"/>
  <c r="E63" i="16"/>
  <c r="C63" i="16"/>
  <c r="E44" i="16"/>
  <c r="C44" i="16"/>
  <c r="E69" i="16"/>
  <c r="C69" i="16"/>
  <c r="I13" i="1"/>
  <c r="P10" i="17" s="1"/>
  <c r="Q62" i="1"/>
  <c r="P73" i="19" s="1"/>
  <c r="Q27" i="1"/>
  <c r="P28" i="19" s="1"/>
  <c r="M60" i="1"/>
  <c r="P71" i="18" s="1"/>
  <c r="M27" i="1"/>
  <c r="P28" i="18" s="1"/>
  <c r="E4" i="16"/>
  <c r="C4" i="16"/>
  <c r="C14" i="16"/>
  <c r="E14" i="16"/>
  <c r="C5" i="16"/>
  <c r="E5" i="16"/>
  <c r="E18" i="16"/>
  <c r="C18" i="16"/>
  <c r="E20" i="16"/>
  <c r="C20" i="16"/>
  <c r="Q58" i="1"/>
  <c r="P69" i="19" s="1"/>
  <c r="Q45" i="1"/>
  <c r="P52" i="19" s="1"/>
  <c r="Q31" i="1"/>
  <c r="P32" i="19" s="1"/>
  <c r="M13" i="1"/>
  <c r="P10" i="18" s="1"/>
  <c r="I33" i="1"/>
  <c r="P35" i="17" s="1"/>
  <c r="I29" i="1"/>
  <c r="P30" i="17" s="1"/>
  <c r="Q53" i="1"/>
  <c r="P64" i="19" s="1"/>
  <c r="Q49" i="1"/>
  <c r="P57" i="19" s="1"/>
  <c r="M69" i="1"/>
  <c r="P90" i="18" s="1"/>
  <c r="M59" i="1"/>
  <c r="P70" i="18" s="1"/>
  <c r="I68" i="1"/>
  <c r="P85" i="17" s="1"/>
  <c r="Q64" i="1"/>
  <c r="P77" i="19" s="1"/>
  <c r="Q16" i="1"/>
  <c r="P13" i="19" s="1"/>
  <c r="M68" i="1"/>
  <c r="P85" i="18" s="1"/>
  <c r="M62" i="1"/>
  <c r="P73" i="18" s="1"/>
  <c r="M47" i="1"/>
  <c r="P54" i="18" s="1"/>
  <c r="M38" i="1"/>
  <c r="P45" i="18" s="1"/>
  <c r="M29" i="1"/>
  <c r="P30" i="18" s="1"/>
  <c r="M21" i="1"/>
  <c r="P21" i="18" s="1"/>
  <c r="M16" i="1"/>
  <c r="P13" i="18" s="1"/>
  <c r="E15" i="16"/>
  <c r="C15" i="16"/>
  <c r="E107" i="16"/>
  <c r="C107" i="16"/>
  <c r="I67" i="1"/>
  <c r="P83" i="17" s="1"/>
  <c r="E67" i="1"/>
  <c r="P83" i="3" s="1"/>
  <c r="E65" i="1"/>
  <c r="P79" i="3" s="1"/>
  <c r="I64" i="1"/>
  <c r="P77" i="17" s="1"/>
  <c r="E64" i="1"/>
  <c r="P77" i="3" s="1"/>
  <c r="M64" i="1"/>
  <c r="P77" i="18" s="1"/>
  <c r="I65" i="1"/>
  <c r="P79" i="17" s="1"/>
  <c r="M65" i="1"/>
  <c r="P79" i="18" s="1"/>
  <c r="Q65" i="1"/>
  <c r="P79" i="19" s="1"/>
  <c r="I63" i="1"/>
  <c r="P75" i="17" s="1"/>
  <c r="E63" i="1"/>
  <c r="P75" i="3" s="1"/>
  <c r="E62" i="1"/>
  <c r="P73" i="3" s="1"/>
  <c r="E113" i="16"/>
  <c r="C113" i="16"/>
  <c r="E73" i="16"/>
  <c r="C73" i="16"/>
  <c r="I61" i="1"/>
  <c r="P72" i="17" s="1"/>
  <c r="C72" i="16"/>
  <c r="E72" i="16"/>
  <c r="C101" i="16"/>
  <c r="E101" i="16"/>
  <c r="E60" i="1"/>
  <c r="P71" i="3" s="1"/>
  <c r="E59" i="1"/>
  <c r="P70" i="3" s="1"/>
  <c r="I57" i="1"/>
  <c r="P68" i="17" s="1"/>
  <c r="E57" i="1"/>
  <c r="P68" i="3" s="1"/>
  <c r="M56" i="1"/>
  <c r="P67" i="18" s="1"/>
  <c r="E56" i="1"/>
  <c r="P67" i="3" s="1"/>
  <c r="E55" i="1"/>
  <c r="P66" i="3" s="1"/>
  <c r="M54" i="1"/>
  <c r="P65" i="18" s="1"/>
  <c r="E53" i="1"/>
  <c r="P64" i="3" s="1"/>
  <c r="I53" i="1"/>
  <c r="P64" i="17" s="1"/>
  <c r="M50" i="1"/>
  <c r="P59" i="18" s="1"/>
  <c r="E50" i="1"/>
  <c r="P59" i="3" s="1"/>
  <c r="I49" i="1"/>
  <c r="P57" i="17" s="1"/>
  <c r="E49" i="1"/>
  <c r="P57" i="3" s="1"/>
  <c r="I45" i="1"/>
  <c r="P52" i="17" s="1"/>
  <c r="I42" i="1"/>
  <c r="P49" i="17" s="1"/>
  <c r="E45" i="1"/>
  <c r="P52" i="3" s="1"/>
  <c r="E48" i="1"/>
  <c r="P55" i="3" s="1"/>
  <c r="I46" i="1"/>
  <c r="P53" i="17" s="1"/>
  <c r="Q46" i="1"/>
  <c r="P53" i="19" s="1"/>
  <c r="E46" i="1"/>
  <c r="P53" i="3" s="1"/>
  <c r="E44" i="1"/>
  <c r="P51" i="3" s="1"/>
  <c r="I43" i="1"/>
  <c r="P50" i="17" s="1"/>
  <c r="I41" i="1"/>
  <c r="P48" i="17" s="1"/>
  <c r="Q41" i="1"/>
  <c r="P48" i="19" s="1"/>
  <c r="M40" i="1"/>
  <c r="P47" i="18" s="1"/>
  <c r="E36" i="1"/>
  <c r="P41" i="3" s="1"/>
  <c r="M34" i="1"/>
  <c r="P37" i="18" s="1"/>
  <c r="I34" i="1"/>
  <c r="P37" i="17" s="1"/>
  <c r="Q37" i="1"/>
  <c r="P43" i="19" s="1"/>
  <c r="E37" i="1"/>
  <c r="P43" i="3" s="1"/>
  <c r="I37" i="1"/>
  <c r="P43" i="17" s="1"/>
  <c r="E32" i="1"/>
  <c r="P33" i="3" s="1"/>
  <c r="E31" i="1"/>
  <c r="P32" i="3" s="1"/>
  <c r="I30" i="1"/>
  <c r="P31" i="17" s="1"/>
  <c r="E30" i="1"/>
  <c r="P31" i="3" s="1"/>
  <c r="I28" i="1"/>
  <c r="P29" i="17" s="1"/>
  <c r="E28" i="1"/>
  <c r="P29" i="3" s="1"/>
  <c r="I26" i="1"/>
  <c r="P27" i="17" s="1"/>
  <c r="E26" i="1"/>
  <c r="E25" i="1"/>
  <c r="P26" i="3" s="1"/>
  <c r="I24" i="1"/>
  <c r="P25" i="17" s="1"/>
  <c r="I17" i="1"/>
  <c r="P14" i="17" s="1"/>
  <c r="Q17" i="1"/>
  <c r="P14" i="19" s="1"/>
  <c r="E17" i="1"/>
  <c r="P14" i="3" s="1"/>
  <c r="E18" i="1"/>
  <c r="P15" i="3" s="1"/>
  <c r="M17" i="1"/>
  <c r="P14" i="18" s="1"/>
  <c r="I16" i="1"/>
  <c r="P13" i="17" s="1"/>
  <c r="Q11" i="1"/>
  <c r="P8" i="19" s="1"/>
  <c r="E14" i="1"/>
  <c r="P11" i="3" s="1"/>
  <c r="Q10" i="1"/>
  <c r="P7" i="19" s="1"/>
  <c r="P82" i="1"/>
  <c r="P80" i="1"/>
  <c r="I12" i="1"/>
  <c r="P9" i="17" s="1"/>
  <c r="Q9" i="1"/>
  <c r="P6" i="19" s="1"/>
  <c r="Q15" i="1"/>
  <c r="P12" i="19" s="1"/>
  <c r="M15" i="1"/>
  <c r="P12" i="18" s="1"/>
  <c r="P81" i="1"/>
  <c r="E15" i="1"/>
  <c r="P12" i="3" s="1"/>
  <c r="P78" i="1"/>
  <c r="P83" i="1"/>
  <c r="I15" i="1"/>
  <c r="P12" i="17" s="1"/>
  <c r="P77" i="1"/>
  <c r="Q12" i="1"/>
  <c r="P9" i="19" s="1"/>
  <c r="P79" i="1"/>
  <c r="I10" i="1"/>
  <c r="P7" i="17" s="1"/>
  <c r="H77" i="1"/>
  <c r="V87" i="1" s="1"/>
  <c r="L79" i="1"/>
  <c r="W89" i="1" s="1"/>
  <c r="I11" i="1"/>
  <c r="P8" i="17" s="1"/>
  <c r="M12" i="1"/>
  <c r="P9" i="18" s="1"/>
  <c r="H83" i="1"/>
  <c r="V93" i="1" s="1"/>
  <c r="D77" i="1"/>
  <c r="U87" i="1" s="1"/>
  <c r="E12" i="1"/>
  <c r="P9" i="3" s="1"/>
  <c r="H82" i="1"/>
  <c r="V92" i="1" s="1"/>
  <c r="M11" i="1"/>
  <c r="P8" i="18" s="1"/>
  <c r="E11" i="1"/>
  <c r="P8" i="3" s="1"/>
  <c r="H79" i="1"/>
  <c r="V89" i="1" s="1"/>
  <c r="L83" i="1"/>
  <c r="W93" i="1" s="1"/>
  <c r="L77" i="1"/>
  <c r="W87" i="1" s="1"/>
  <c r="D81" i="1"/>
  <c r="U91" i="1" s="1"/>
  <c r="L82" i="1"/>
  <c r="W92" i="1" s="1"/>
  <c r="L81" i="1"/>
  <c r="W91" i="1" s="1"/>
  <c r="H81" i="1"/>
  <c r="V91" i="1" s="1"/>
  <c r="L80" i="1"/>
  <c r="W90" i="1" s="1"/>
  <c r="L78" i="1"/>
  <c r="W88" i="1" s="1"/>
  <c r="H80" i="1"/>
  <c r="V90" i="1" s="1"/>
  <c r="H78" i="1"/>
  <c r="V88" i="1" s="1"/>
  <c r="I9" i="1"/>
  <c r="M9" i="1"/>
  <c r="N9" i="1" s="1"/>
  <c r="D82" i="1"/>
  <c r="U92" i="1" s="1"/>
  <c r="D83" i="1"/>
  <c r="U93" i="1" s="1"/>
  <c r="E9" i="1"/>
  <c r="P6" i="3" s="1"/>
  <c r="N6" i="3"/>
  <c r="D80" i="1"/>
  <c r="U90" i="1" s="1"/>
  <c r="D79" i="1"/>
  <c r="U89" i="1" s="1"/>
  <c r="D78" i="1"/>
  <c r="U88" i="1" s="1"/>
  <c r="P28" i="3"/>
  <c r="P69" i="3"/>
  <c r="P63" i="3"/>
  <c r="P27" i="3"/>
  <c r="P19" i="3"/>
  <c r="P21" i="3"/>
  <c r="P45" i="3"/>
  <c r="P61" i="3"/>
  <c r="P17" i="3"/>
  <c r="P10" i="3"/>
  <c r="P90" i="3"/>
  <c r="P48" i="3"/>
  <c r="P25" i="3"/>
  <c r="P85" i="3"/>
  <c r="P35" i="3"/>
  <c r="P72" i="3"/>
  <c r="P50" i="3"/>
  <c r="P39" i="3"/>
  <c r="P30" i="3"/>
  <c r="P24" i="3"/>
  <c r="P46" i="3"/>
  <c r="P47" i="3"/>
  <c r="P54" i="3"/>
  <c r="P81" i="3"/>
  <c r="P65" i="3"/>
  <c r="P49" i="3"/>
  <c r="P37" i="3"/>
  <c r="P23" i="3"/>
  <c r="P13" i="3"/>
  <c r="P7" i="3"/>
  <c r="E30" i="16" l="1"/>
  <c r="C33" i="16"/>
  <c r="C30" i="16"/>
  <c r="E33" i="16"/>
  <c r="A6" i="16"/>
  <c r="D6" i="16" s="1"/>
  <c r="C31" i="16"/>
  <c r="A39" i="16"/>
  <c r="A25" i="16"/>
  <c r="E9" i="16"/>
  <c r="A11" i="16"/>
  <c r="D11" i="16" s="1"/>
  <c r="C40" i="16"/>
  <c r="D40" i="16"/>
  <c r="E40" i="16"/>
  <c r="C10" i="16"/>
  <c r="A12" i="16"/>
  <c r="D12" i="16" s="1"/>
  <c r="E37" i="16"/>
  <c r="D37" i="16"/>
  <c r="C37" i="16"/>
  <c r="A27" i="16"/>
  <c r="D27" i="16" s="1"/>
  <c r="E28" i="16"/>
  <c r="A36" i="16"/>
  <c r="C19" i="16"/>
  <c r="A23" i="16"/>
  <c r="D23" i="16" s="1"/>
  <c r="A16" i="16"/>
  <c r="C17" i="16"/>
  <c r="A21" i="16"/>
  <c r="D21" i="16" s="1"/>
  <c r="C88" i="16"/>
  <c r="D88" i="16"/>
  <c r="E111" i="16"/>
  <c r="D111" i="16"/>
  <c r="E103" i="16"/>
  <c r="D103" i="16"/>
  <c r="E96" i="16"/>
  <c r="D96" i="16"/>
  <c r="C87" i="16"/>
  <c r="D87" i="16"/>
  <c r="C98" i="16"/>
  <c r="D98" i="16"/>
  <c r="E94" i="16"/>
  <c r="D94" i="16"/>
  <c r="E92" i="16"/>
  <c r="D92" i="16"/>
  <c r="E89" i="16"/>
  <c r="D89" i="16"/>
  <c r="C13" i="16"/>
  <c r="E95" i="16"/>
  <c r="C95" i="16"/>
  <c r="X91" i="1"/>
  <c r="AA91" i="1"/>
  <c r="X89" i="1"/>
  <c r="AA89" i="1"/>
  <c r="X93" i="1"/>
  <c r="AA93" i="1"/>
  <c r="X90" i="1"/>
  <c r="AA90" i="1"/>
  <c r="X88" i="1"/>
  <c r="AA88" i="1"/>
  <c r="X92" i="1"/>
  <c r="AA92" i="1"/>
  <c r="X87" i="1"/>
  <c r="AA87" i="1"/>
  <c r="C105" i="16"/>
  <c r="C94" i="16"/>
  <c r="N10" i="1"/>
  <c r="E82" i="16"/>
  <c r="C2" i="16"/>
  <c r="E7" i="16"/>
  <c r="C103" i="16"/>
  <c r="E90" i="16"/>
  <c r="E122" i="16"/>
  <c r="E2" i="16"/>
  <c r="C7" i="16"/>
  <c r="E31" i="16"/>
  <c r="E17" i="16"/>
  <c r="C82" i="16"/>
  <c r="C90" i="16"/>
  <c r="E88" i="16"/>
  <c r="E87" i="16"/>
  <c r="C122" i="16"/>
  <c r="E19" i="16"/>
  <c r="C111" i="16"/>
  <c r="C26" i="16"/>
  <c r="E98" i="16"/>
  <c r="E93" i="16"/>
  <c r="E106" i="16"/>
  <c r="C32" i="16"/>
  <c r="E26" i="16"/>
  <c r="C93" i="16"/>
  <c r="C106" i="16"/>
  <c r="E108" i="16"/>
  <c r="C8" i="16"/>
  <c r="C28" i="16"/>
  <c r="E91" i="16"/>
  <c r="C91" i="16"/>
  <c r="C85" i="16"/>
  <c r="E85" i="16"/>
  <c r="E29" i="16"/>
  <c r="C86" i="16"/>
  <c r="E86" i="16"/>
  <c r="E3" i="16"/>
  <c r="E8" i="16"/>
  <c r="C29" i="16"/>
  <c r="C96" i="16"/>
  <c r="C89" i="16"/>
  <c r="C92" i="16"/>
  <c r="C3" i="16"/>
  <c r="E32" i="16"/>
  <c r="C112" i="16"/>
  <c r="E10" i="16"/>
  <c r="E13" i="16"/>
  <c r="C9" i="16"/>
  <c r="E105" i="16"/>
  <c r="E104" i="16"/>
  <c r="E112" i="16"/>
  <c r="C104" i="16"/>
  <c r="C108" i="16"/>
  <c r="C24" i="16"/>
  <c r="E24" i="16"/>
  <c r="E109" i="16"/>
  <c r="C109" i="16"/>
  <c r="E22" i="16"/>
  <c r="C22" i="16"/>
  <c r="C102" i="16"/>
  <c r="E102" i="16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O71" i="1" s="1"/>
  <c r="O8" i="2" s="1"/>
  <c r="O91" i="19"/>
  <c r="N11" i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K71" i="1" s="1"/>
  <c r="K73" i="1" s="1"/>
  <c r="P84" i="1"/>
  <c r="P6" i="18"/>
  <c r="O91" i="18" s="1"/>
  <c r="S77" i="1"/>
  <c r="S81" i="1"/>
  <c r="L84" i="1"/>
  <c r="S79" i="1"/>
  <c r="H84" i="1"/>
  <c r="P6" i="17"/>
  <c r="O91" i="17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G71" i="1" s="1"/>
  <c r="G8" i="2" s="1"/>
  <c r="S82" i="1"/>
  <c r="S83" i="1"/>
  <c r="S80" i="1"/>
  <c r="D84" i="1"/>
  <c r="S78" i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C71" i="1" s="1"/>
  <c r="C73" i="1" s="1"/>
  <c r="O91" i="3"/>
  <c r="E6" i="16" l="1"/>
  <c r="C21" i="16"/>
  <c r="C27" i="16"/>
  <c r="E12" i="16"/>
  <c r="E27" i="16"/>
  <c r="E21" i="16"/>
  <c r="C12" i="16"/>
  <c r="D25" i="16"/>
  <c r="C25" i="16"/>
  <c r="E25" i="16"/>
  <c r="E11" i="16"/>
  <c r="D36" i="16"/>
  <c r="C36" i="16"/>
  <c r="E36" i="16"/>
  <c r="E39" i="16"/>
  <c r="D39" i="16"/>
  <c r="C39" i="16"/>
  <c r="C11" i="16"/>
  <c r="E23" i="16"/>
  <c r="D16" i="16"/>
  <c r="E16" i="16"/>
  <c r="C16" i="16"/>
  <c r="C23" i="16"/>
  <c r="C6" i="16"/>
  <c r="O73" i="1"/>
  <c r="K8" i="2"/>
  <c r="G73" i="1"/>
  <c r="D89" i="1"/>
  <c r="C8" i="2"/>
  <c r="D90" i="1"/>
  <c r="S84" i="1"/>
  <c r="D92" i="1"/>
  <c r="D91" i="1"/>
  <c r="G72" i="1" l="1"/>
  <c r="G9" i="2" s="1"/>
  <c r="O72" i="1"/>
  <c r="O9" i="2" s="1"/>
  <c r="K72" i="1"/>
  <c r="K9" i="2" s="1"/>
  <c r="C72" i="1"/>
  <c r="C9" i="2" s="1"/>
</calcChain>
</file>

<file path=xl/sharedStrings.xml><?xml version="1.0" encoding="utf-8"?>
<sst xmlns="http://schemas.openxmlformats.org/spreadsheetml/2006/main" count="14701" uniqueCount="2160">
  <si>
    <t>MOORS SWIMMING LEAGUE</t>
  </si>
  <si>
    <t>Venue</t>
  </si>
  <si>
    <t>Date</t>
  </si>
  <si>
    <t>EVENT</t>
  </si>
  <si>
    <t>Northallerton</t>
  </si>
  <si>
    <t>Guisborough</t>
  </si>
  <si>
    <t>Saltburn &amp; Marske</t>
  </si>
  <si>
    <t>Lane 1</t>
  </si>
  <si>
    <t>Lane 2</t>
  </si>
  <si>
    <t>Lane 3</t>
  </si>
  <si>
    <t>Lane 4</t>
  </si>
  <si>
    <t xml:space="preserve"> POSITION</t>
  </si>
  <si>
    <t xml:space="preserve"> TIME</t>
  </si>
  <si>
    <t xml:space="preserve"> POINTS</t>
  </si>
  <si>
    <t xml:space="preserve"> TOTAL</t>
  </si>
  <si>
    <t>Place</t>
  </si>
  <si>
    <t>Points</t>
  </si>
  <si>
    <t>Girls Open              50m Backstroke</t>
  </si>
  <si>
    <t>X</t>
  </si>
  <si>
    <t>Boys Open             50m Backstroke</t>
  </si>
  <si>
    <t>Girls 11 &amp; 12 years 50m Butterfly</t>
  </si>
  <si>
    <t>Boys 11 &amp; 12 years 50m Butterfly</t>
  </si>
  <si>
    <t>Girls 15 &amp; 16 years 50m Breaststroke</t>
  </si>
  <si>
    <t>DNS</t>
  </si>
  <si>
    <t>Boys 15 &amp; 16 years 50m Breaststroke</t>
  </si>
  <si>
    <t>DSQ</t>
  </si>
  <si>
    <t>T/O</t>
  </si>
  <si>
    <t>Girls 13 &amp; 14 years 50m Backstroke</t>
  </si>
  <si>
    <t>Boys 13 &amp; 14 years 50m Backstroke</t>
  </si>
  <si>
    <t>Girls 13 &amp; 14 years 50m Breaststroke</t>
  </si>
  <si>
    <t>Boys 13 &amp; 14 years 50m Breaststroke</t>
  </si>
  <si>
    <t>Girls 15 &amp; 16 years 50m Butterfly</t>
  </si>
  <si>
    <t>Boys 15 &amp; 16 years 50m Butterfly</t>
  </si>
  <si>
    <t>Girls 11 &amp; 12 years 50m Freestyle</t>
  </si>
  <si>
    <t>Boys 11 &amp; 12 years 50m Freestyle</t>
  </si>
  <si>
    <t>Girls Open              50m Breaststroke</t>
  </si>
  <si>
    <t>Boys Open             50m Breaststroke</t>
  </si>
  <si>
    <t>Girls 9 &amp; 10 years    4x1 Freestyle Relay</t>
  </si>
  <si>
    <t>Boys 9 &amp; 10 years    4x1 Freestyle Relay</t>
  </si>
  <si>
    <t>Girls Open              50m Butterfly</t>
  </si>
  <si>
    <t>Boys Open              50m Butterfly</t>
  </si>
  <si>
    <t>Girls 11 &amp; 12 years  50m Backstroke</t>
  </si>
  <si>
    <t>Boys 11 &amp; 12 years  50m Backstroke</t>
  </si>
  <si>
    <t>Girls 15 &amp; 16 years 50m Freestyle</t>
  </si>
  <si>
    <t>Boys 15 &amp; 16 years 50m Freestyle</t>
  </si>
  <si>
    <t>Girls 13 &amp; 14 years  50m Butterfly</t>
  </si>
  <si>
    <t>Boys 13 &amp; 14 years  50m Butterfly</t>
  </si>
  <si>
    <t>Girls 13 &amp; 14 years 50m Freestyle</t>
  </si>
  <si>
    <t>Boys 13 &amp; 14 years 50m Freestyle</t>
  </si>
  <si>
    <t>Girls 15 &amp; 16 years 50m Backstroke</t>
  </si>
  <si>
    <t>Boys 15 &amp; 16 years 50m Backstroke</t>
  </si>
  <si>
    <t>Girls 11 &amp; 12 years  50m Breaststroke</t>
  </si>
  <si>
    <t>Boys 11 &amp; 12 years  50m Breaststroke</t>
  </si>
  <si>
    <t>Girls Open             50m Freestyle</t>
  </si>
  <si>
    <t>Boys Open             50m Freestyle</t>
  </si>
  <si>
    <t>Girls 9 &amp; 10 years 4x1 Medley Relay</t>
  </si>
  <si>
    <t>Boys 9 &amp; 10 years 4x1 Medley Relay</t>
  </si>
  <si>
    <t>TOTAL POINTS</t>
  </si>
  <si>
    <t>POSITION</t>
  </si>
  <si>
    <t>1st</t>
  </si>
  <si>
    <t>2nd</t>
  </si>
  <si>
    <t>3rd</t>
  </si>
  <si>
    <t>4th</t>
  </si>
  <si>
    <t>Total</t>
  </si>
  <si>
    <t xml:space="preserve">Moors League Results </t>
  </si>
  <si>
    <t>Place Table</t>
  </si>
  <si>
    <t>Result</t>
  </si>
  <si>
    <t>Moors Swimming League</t>
  </si>
  <si>
    <t xml:space="preserve">Date:-  </t>
  </si>
  <si>
    <t>Back</t>
  </si>
  <si>
    <t>Breast</t>
  </si>
  <si>
    <t>Fly</t>
  </si>
  <si>
    <t>Yasmin Marshall</t>
  </si>
  <si>
    <t xml:space="preserve"> </t>
  </si>
  <si>
    <t>Kate Fraser</t>
  </si>
  <si>
    <t>Gabriel Martin</t>
  </si>
  <si>
    <t>Hannah Prouse</t>
  </si>
  <si>
    <t>Moors Records</t>
  </si>
  <si>
    <t xml:space="preserve">Records </t>
  </si>
  <si>
    <t>@</t>
  </si>
  <si>
    <t>Girls</t>
  </si>
  <si>
    <t>Open</t>
  </si>
  <si>
    <t>50m Backstroke</t>
  </si>
  <si>
    <t>Boys</t>
  </si>
  <si>
    <t>Joseph Richards</t>
  </si>
  <si>
    <t>11&amp;12</t>
  </si>
  <si>
    <t>50m Butterfly</t>
  </si>
  <si>
    <t xml:space="preserve"> Guisborough</t>
  </si>
  <si>
    <t xml:space="preserve"> Christopher Wilkinson</t>
  </si>
  <si>
    <t>15&amp;16</t>
  </si>
  <si>
    <t>50m Breaststroke</t>
  </si>
  <si>
    <t xml:space="preserve"> Matthew Young</t>
  </si>
  <si>
    <t>10 years</t>
  </si>
  <si>
    <t>25m Freestyle</t>
  </si>
  <si>
    <t xml:space="preserve"> Eston</t>
  </si>
  <si>
    <t xml:space="preserve"> Dannielle Dunn</t>
  </si>
  <si>
    <t xml:space="preserve"> Northallerton</t>
  </si>
  <si>
    <t>13&amp;14</t>
  </si>
  <si>
    <t xml:space="preserve"> Kate Fraser</t>
  </si>
  <si>
    <t>Medley Relay</t>
  </si>
  <si>
    <t xml:space="preserve"> Saltburn &amp; Marske</t>
  </si>
  <si>
    <t>Freestyle Relay</t>
  </si>
  <si>
    <t xml:space="preserve"> Ben Mendoza</t>
  </si>
  <si>
    <t>25m Backstroke</t>
  </si>
  <si>
    <t xml:space="preserve"> Stokesley</t>
  </si>
  <si>
    <t xml:space="preserve"> Holly Jackson</t>
  </si>
  <si>
    <t>50m Freestyle</t>
  </si>
  <si>
    <t>Stokesley</t>
  </si>
  <si>
    <t>9&amp;10</t>
  </si>
  <si>
    <t xml:space="preserve"> Alex Grundman</t>
  </si>
  <si>
    <t>25m Breaststroke</t>
  </si>
  <si>
    <t xml:space="preserve"> Ellie Berryman-Athey</t>
  </si>
  <si>
    <t xml:space="preserve"> Ben Wilbor</t>
  </si>
  <si>
    <t>25m Butterfly</t>
  </si>
  <si>
    <t>Chloe Oliver</t>
  </si>
  <si>
    <t>Mixed</t>
  </si>
  <si>
    <t>10x1</t>
  </si>
  <si>
    <t>Cannon Relay</t>
  </si>
  <si>
    <t>Simon Littlefair-Dryden</t>
  </si>
  <si>
    <t>James Wyllie</t>
  </si>
  <si>
    <t>Katie Thompson</t>
  </si>
  <si>
    <t>Changes to Teams</t>
  </si>
  <si>
    <t>Team</t>
  </si>
  <si>
    <t>Event</t>
  </si>
  <si>
    <t>Swimmer</t>
  </si>
  <si>
    <t>Elijah Stannard</t>
  </si>
  <si>
    <t>Simon Dryden</t>
  </si>
  <si>
    <t>Ethan Stannard</t>
  </si>
  <si>
    <t>Girls 13 &amp; 14 years 4x2  Medley Relay</t>
  </si>
  <si>
    <t>Boys 13 &amp; 14 years 4x2  Medley Relay</t>
  </si>
  <si>
    <t>Girls 15&amp;16 years  4x2 Medley Relay</t>
  </si>
  <si>
    <t>Boys 15&amp;16 years  4x2 Medley Relay</t>
  </si>
  <si>
    <t>Boys 11 &amp; 12 years 4x2 Medley Relay</t>
  </si>
  <si>
    <t>Girls 11 &amp; 12 years 4x2 Medley Relay</t>
  </si>
  <si>
    <t>Boys Open 4x2 Freestyle Relay</t>
  </si>
  <si>
    <t>Girls Open 4x2 Freestyle Relay</t>
  </si>
  <si>
    <t>Girls 13 &amp; 14 years 4x2 Freestyle Relay</t>
  </si>
  <si>
    <t>Boys 13 &amp; 14 years 4x2 Freestyle Relay</t>
  </si>
  <si>
    <t>Boys 15 &amp; 16 years 4x2 Freestyle Relay</t>
  </si>
  <si>
    <t>Girls 15 &amp; 16 years 4x2 Freestyle Relay</t>
  </si>
  <si>
    <t>Mixed Canon         10x2 Freestyle Relay</t>
  </si>
  <si>
    <t>Girls Open               4x2 Medley Relay</t>
  </si>
  <si>
    <t>Boys Open               4x2 Medley Relay</t>
  </si>
  <si>
    <t>Girls 11 &amp; 12 years 4x2 Freestyle Relay</t>
  </si>
  <si>
    <t>Boys 11 &amp; 12 years 4x2 Freestyle Relay</t>
  </si>
  <si>
    <t>Ethan Buchanan</t>
  </si>
  <si>
    <t>Ryan Woodcock</t>
  </si>
  <si>
    <t>Sam Leyland</t>
  </si>
  <si>
    <t>Louie Lynch</t>
  </si>
  <si>
    <t>Finlay Buchanan</t>
  </si>
  <si>
    <t>Samuel Hill</t>
  </si>
  <si>
    <t>Nathan Forster</t>
  </si>
  <si>
    <t>2.05.25</t>
  </si>
  <si>
    <t>2.05.77</t>
  </si>
  <si>
    <t>Swimmer 1</t>
  </si>
  <si>
    <t>Swimmer 2</t>
  </si>
  <si>
    <t>Swimmer 3</t>
  </si>
  <si>
    <t>Swimmer 4</t>
  </si>
  <si>
    <t>Free</t>
  </si>
  <si>
    <t>Club</t>
  </si>
  <si>
    <t>4 x 25m</t>
  </si>
  <si>
    <t>4 x 50m</t>
  </si>
  <si>
    <t>10x2</t>
  </si>
  <si>
    <t>Relay</t>
  </si>
  <si>
    <t>2.14.38</t>
  </si>
  <si>
    <t>1.41.74</t>
  </si>
  <si>
    <t>1.52.81</t>
  </si>
  <si>
    <t>50m Relay Teams</t>
  </si>
  <si>
    <t>Hannah Takacs</t>
  </si>
  <si>
    <t>Tiana Welikela</t>
  </si>
  <si>
    <t>Luke Richardson</t>
  </si>
  <si>
    <t>Scarlett Capaldi</t>
  </si>
  <si>
    <t>Olivia Felgate</t>
  </si>
  <si>
    <t>Olivia Wildridge</t>
  </si>
  <si>
    <t>Sophie Cree</t>
  </si>
  <si>
    <t>Emily Schofield</t>
  </si>
  <si>
    <t>Sefi Ormston</t>
  </si>
  <si>
    <t>Millie Cree</t>
  </si>
  <si>
    <t>Elija Stannard</t>
  </si>
  <si>
    <t>2.38.39</t>
  </si>
  <si>
    <t>Charlie Schofield</t>
  </si>
  <si>
    <t>6.4.1</t>
  </si>
  <si>
    <t>6.4.2</t>
  </si>
  <si>
    <t>6.4.3</t>
  </si>
  <si>
    <t>5.3.1</t>
  </si>
  <si>
    <t>5.3.2</t>
  </si>
  <si>
    <t>7.1.1</t>
  </si>
  <si>
    <t>7.1.2</t>
  </si>
  <si>
    <t>7.2.1</t>
  </si>
  <si>
    <t>7.2.2</t>
  </si>
  <si>
    <t>7.2.3</t>
  </si>
  <si>
    <t>7.3.1</t>
  </si>
  <si>
    <t>7.3.2</t>
  </si>
  <si>
    <t>7.3.3</t>
  </si>
  <si>
    <t>7.4.1</t>
  </si>
  <si>
    <t>7.4.2</t>
  </si>
  <si>
    <t>7.5.1</t>
  </si>
  <si>
    <t>7.5.2</t>
  </si>
  <si>
    <t>8.2.1</t>
  </si>
  <si>
    <t>8.2.2</t>
  </si>
  <si>
    <t>8.3.1</t>
  </si>
  <si>
    <t>8.3.2</t>
  </si>
  <si>
    <t>8.5.1</t>
  </si>
  <si>
    <t>8.5.2</t>
  </si>
  <si>
    <t>DQ RULE</t>
  </si>
  <si>
    <t>DQ Wording</t>
  </si>
  <si>
    <t>Details</t>
  </si>
  <si>
    <t>Seb Emmerson</t>
  </si>
  <si>
    <t>Emma Gettings</t>
  </si>
  <si>
    <t>Isobelle Martin</t>
  </si>
  <si>
    <t>Elja Stannard</t>
  </si>
  <si>
    <t>George Gittins</t>
  </si>
  <si>
    <t>Ava McGurk</t>
  </si>
  <si>
    <t>Beatrix Allcock</t>
  </si>
  <si>
    <t>Christian Cornell</t>
  </si>
  <si>
    <t>2.07.33</t>
  </si>
  <si>
    <t>Ella McNiell</t>
  </si>
  <si>
    <t>10.5.1</t>
  </si>
  <si>
    <t>10.5.2</t>
  </si>
  <si>
    <t>8.5.3</t>
  </si>
  <si>
    <t>Oliver Hart</t>
  </si>
  <si>
    <t>Owen Wilson</t>
  </si>
  <si>
    <t>Dylan Bowers</t>
  </si>
  <si>
    <t>Eston</t>
  </si>
  <si>
    <t>Finley Whitely</t>
  </si>
  <si>
    <t>Lane 5</t>
  </si>
  <si>
    <t>Bonus Team</t>
  </si>
  <si>
    <t>2.07.57</t>
  </si>
  <si>
    <t>5.21.30</t>
  </si>
  <si>
    <t>George Hazard</t>
  </si>
  <si>
    <t>Borocuda</t>
  </si>
  <si>
    <r>
      <rPr>
        <b/>
        <sz val="7.5"/>
        <color rgb="FFFFFFFF"/>
        <rFont val="Arial"/>
        <family val="2"/>
      </rPr>
      <t>THE START</t>
    </r>
  </si>
  <si>
    <r>
      <rPr>
        <sz val="7.5"/>
        <rFont val="Arial"/>
        <family val="2"/>
      </rPr>
      <t>Initiating a start before the signal</t>
    </r>
  </si>
  <si>
    <r>
      <rPr>
        <b/>
        <sz val="7.5"/>
        <color rgb="FFFFFFFF"/>
        <rFont val="Arial"/>
        <family val="2"/>
      </rPr>
      <t>FREESTYLE</t>
    </r>
  </si>
  <si>
    <r>
      <rPr>
        <sz val="7.5"/>
        <rFont val="Arial"/>
        <family val="2"/>
      </rPr>
      <t>Did not touch the wall at the turn or finish</t>
    </r>
  </si>
  <si>
    <r>
      <rPr>
        <sz val="7.5"/>
        <rFont val="Arial"/>
        <family val="2"/>
      </rPr>
      <t>Head did not break the surface of the water at or before the 15m mark following the start or turn</t>
    </r>
  </si>
  <si>
    <r>
      <rPr>
        <sz val="7.5"/>
        <rFont val="Arial"/>
        <family val="2"/>
      </rPr>
      <t>Completely submerged during stroke</t>
    </r>
  </si>
  <si>
    <r>
      <rPr>
        <b/>
        <sz val="7.5"/>
        <color rgb="FFFFFFFF"/>
        <rFont val="Arial"/>
        <family val="2"/>
      </rPr>
      <t>BACKSTROKE</t>
    </r>
  </si>
  <si>
    <r>
      <rPr>
        <sz val="7.5"/>
        <rFont val="Arial"/>
        <family val="2"/>
      </rPr>
      <t>Left position on the back except when executing a turn</t>
    </r>
  </si>
  <si>
    <r>
      <rPr>
        <sz val="7.5"/>
        <rFont val="Arial"/>
        <family val="2"/>
      </rPr>
      <t>Completely submerged during stroke, other than within 5m of the finish</t>
    </r>
  </si>
  <si>
    <r>
      <rPr>
        <sz val="7.5"/>
        <rFont val="Arial"/>
        <family val="2"/>
      </rPr>
      <t>Did not start executing the turn immediately after turning onto the breast</t>
    </r>
  </si>
  <si>
    <r>
      <rPr>
        <sz val="7.5"/>
        <rFont val="Arial"/>
        <family val="2"/>
      </rPr>
      <t>Turn not initiated at completion of the arm pull after leaving position on the back</t>
    </r>
  </si>
  <si>
    <r>
      <rPr>
        <sz val="7.5"/>
        <rFont val="Arial"/>
        <family val="2"/>
      </rPr>
      <t>Did not touch the wall during the turn</t>
    </r>
  </si>
  <si>
    <r>
      <rPr>
        <sz val="7.5"/>
        <rFont val="Arial"/>
        <family val="2"/>
      </rPr>
      <t>Not on the back upon leaving the wall after the turn</t>
    </r>
  </si>
  <si>
    <r>
      <rPr>
        <sz val="7.5"/>
        <rFont val="Arial"/>
        <family val="2"/>
      </rPr>
      <t>Did not finish the race while on the back</t>
    </r>
  </si>
  <si>
    <r>
      <rPr>
        <b/>
        <sz val="7.5"/>
        <color rgb="FFFFFFFF"/>
        <rFont val="Arial"/>
        <family val="2"/>
      </rPr>
      <t>BREASTSTROKE</t>
    </r>
  </si>
  <si>
    <r>
      <rPr>
        <sz val="7.5"/>
        <rFont val="Arial"/>
        <family val="2"/>
      </rPr>
      <t>More than one butterfly kick prior to first breaststroke kick after the start or turn</t>
    </r>
  </si>
  <si>
    <r>
      <rPr>
        <sz val="7.5"/>
        <rFont val="Arial"/>
        <family val="2"/>
      </rPr>
      <t>Head did not break the surface before the hands turned inward at the widest part of the second stroke after the start or turn</t>
    </r>
  </si>
  <si>
    <r>
      <rPr>
        <sz val="7.5"/>
        <rFont val="Arial"/>
        <family val="2"/>
      </rPr>
      <t>Body not on the breast during stroke</t>
    </r>
  </si>
  <si>
    <r>
      <rPr>
        <sz val="7.5"/>
        <rFont val="Arial"/>
        <family val="2"/>
      </rPr>
      <t>Stroke cycle not 1 arm stroke to 1 leg kick in that order</t>
    </r>
  </si>
  <si>
    <r>
      <rPr>
        <sz val="7.5"/>
        <rFont val="Arial"/>
        <family val="2"/>
      </rPr>
      <t>Arm movements not simultaneous</t>
    </r>
  </si>
  <si>
    <r>
      <rPr>
        <sz val="7.5"/>
        <rFont val="Arial"/>
        <family val="2"/>
      </rPr>
      <t>Hands not pushed forward together from the breast</t>
    </r>
  </si>
  <si>
    <r>
      <rPr>
        <sz val="7.5"/>
        <rFont val="Arial"/>
        <family val="2"/>
      </rPr>
      <t>Elbows not under the water during stroke</t>
    </r>
  </si>
  <si>
    <r>
      <rPr>
        <sz val="7.5"/>
        <rFont val="Arial"/>
        <family val="2"/>
      </rPr>
      <t>Hands brought back beyond the hip line during stroke</t>
    </r>
  </si>
  <si>
    <r>
      <rPr>
        <sz val="7.5"/>
        <rFont val="Arial"/>
        <family val="2"/>
      </rPr>
      <t>Head did not break the surface during each stroke cycle</t>
    </r>
  </si>
  <si>
    <r>
      <rPr>
        <sz val="7.5"/>
        <rFont val="Arial"/>
        <family val="2"/>
      </rPr>
      <t>Leg movements not simultaneous</t>
    </r>
  </si>
  <si>
    <r>
      <rPr>
        <sz val="7.5"/>
        <rFont val="Arial"/>
        <family val="2"/>
      </rPr>
      <t>Feet not turned out during propulsive part of the kick</t>
    </r>
  </si>
  <si>
    <r>
      <rPr>
        <sz val="7.5"/>
        <rFont val="Arial"/>
        <family val="2"/>
      </rPr>
      <t>Executed a downward butterfly kick during stroke</t>
    </r>
  </si>
  <si>
    <r>
      <rPr>
        <sz val="7.5"/>
        <rFont val="Arial"/>
        <family val="2"/>
      </rPr>
      <t>Did not touch at the turn or finish with both hands; separated; simultaneously</t>
    </r>
  </si>
  <si>
    <r>
      <rPr>
        <b/>
        <sz val="7.5"/>
        <color rgb="FFFFFFFF"/>
        <rFont val="Arial"/>
        <family val="2"/>
      </rPr>
      <t>BUTTERFLY</t>
    </r>
  </si>
  <si>
    <r>
      <rPr>
        <sz val="7.5"/>
        <rFont val="Arial"/>
        <family val="2"/>
      </rPr>
      <t>Arms not brought forward simultaneously over the water</t>
    </r>
  </si>
  <si>
    <r>
      <rPr>
        <sz val="7.5"/>
        <rFont val="Arial"/>
        <family val="2"/>
      </rPr>
      <t>Arms not brought backward simultaneously under the water</t>
    </r>
  </si>
  <si>
    <r>
      <rPr>
        <sz val="7.5"/>
        <rFont val="Arial"/>
        <family val="2"/>
      </rPr>
      <t>Alternating movement of legs or feet</t>
    </r>
  </si>
  <si>
    <r>
      <rPr>
        <sz val="7.5"/>
        <rFont val="Arial"/>
        <family val="2"/>
      </rPr>
      <t>Breaststroke kicking movement</t>
    </r>
  </si>
  <si>
    <r>
      <rPr>
        <sz val="7.5"/>
        <rFont val="Arial"/>
        <family val="2"/>
      </rPr>
      <t>More than one arm pull under water following the start or turn</t>
    </r>
  </si>
  <si>
    <r>
      <rPr>
        <sz val="7.5"/>
        <rFont val="Arial"/>
        <family val="2"/>
      </rPr>
      <t>Completely submerged during the stroke</t>
    </r>
  </si>
  <si>
    <r>
      <rPr>
        <b/>
        <sz val="7.5"/>
        <color rgb="FFFFFFFF"/>
        <rFont val="Arial"/>
        <family val="2"/>
      </rPr>
      <t>MEDLEY</t>
    </r>
  </si>
  <si>
    <r>
      <rPr>
        <sz val="7.5"/>
        <rFont val="Arial"/>
        <family val="2"/>
      </rPr>
      <t>Backstroke, breaststroke or butterfly swum in the freestyle section</t>
    </r>
  </si>
  <si>
    <r>
      <rPr>
        <sz val="7.5"/>
        <rFont val="Arial"/>
        <family val="2"/>
      </rPr>
      <t>Incorrect individual medley stroke order</t>
    </r>
  </si>
  <si>
    <r>
      <rPr>
        <sz val="7.5"/>
        <rFont val="Arial"/>
        <family val="2"/>
      </rPr>
      <t>In the freestyle section, did not return to the breast before any kick or stroke</t>
    </r>
  </si>
  <si>
    <r>
      <rPr>
        <sz val="7.5"/>
        <rFont val="Arial"/>
        <family val="2"/>
      </rPr>
      <t>Incorrect medley relay stroke order</t>
    </r>
  </si>
  <si>
    <r>
      <rPr>
        <sz val="7.5"/>
        <rFont val="Arial"/>
        <family val="2"/>
      </rPr>
      <t xml:space="preserve">Finish of section not in accordance with rule of the stroke concerned </t>
    </r>
    <r>
      <rPr>
        <i/>
        <sz val="7.5"/>
        <rFont val="Arial"/>
        <family val="2"/>
      </rPr>
      <t>(complete with stroke infraction above)</t>
    </r>
  </si>
  <si>
    <r>
      <rPr>
        <b/>
        <sz val="7.5"/>
        <color rgb="FFFFFFFF"/>
        <rFont val="Arial"/>
        <family val="2"/>
      </rPr>
      <t>THE RACE</t>
    </r>
  </si>
  <si>
    <r>
      <rPr>
        <sz val="7.5"/>
        <rFont val="Arial"/>
        <family val="2"/>
      </rPr>
      <t>Did not complete the whole distance</t>
    </r>
  </si>
  <si>
    <r>
      <rPr>
        <sz val="7.5"/>
        <rFont val="Arial"/>
        <family val="2"/>
      </rPr>
      <t>Did not remain in the same lane in which they started</t>
    </r>
  </si>
  <si>
    <r>
      <rPr>
        <sz val="7.5"/>
        <rFont val="Arial"/>
        <family val="2"/>
      </rPr>
      <t>When turning did not make contact with the end of the pool</t>
    </r>
  </si>
  <si>
    <r>
      <rPr>
        <sz val="7.5"/>
        <rFont val="Arial"/>
        <family val="2"/>
      </rPr>
      <t>Took a stride or step from the bottom of the pool</t>
    </r>
  </si>
  <si>
    <r>
      <rPr>
        <sz val="7.5"/>
        <rFont val="Arial"/>
        <family val="2"/>
      </rPr>
      <t>Stood on the bottom of the pool (except in freestyle)</t>
    </r>
  </si>
  <si>
    <r>
      <rPr>
        <sz val="7.5"/>
        <rFont val="Arial"/>
        <family val="2"/>
      </rPr>
      <t>Pulled on the lane rope</t>
    </r>
  </si>
  <si>
    <r>
      <rPr>
        <sz val="7.5"/>
        <rFont val="Arial"/>
        <family val="2"/>
      </rPr>
      <t>Obstructing another swimmer</t>
    </r>
  </si>
  <si>
    <r>
      <rPr>
        <sz val="7.5"/>
        <rFont val="Arial"/>
        <family val="2"/>
      </rPr>
      <t>Entered the water during a race not entered in</t>
    </r>
  </si>
  <si>
    <r>
      <rPr>
        <sz val="7.5"/>
        <rFont val="Arial"/>
        <family val="2"/>
      </rPr>
      <t>Relay exchange did not commence from the starting platform</t>
    </r>
  </si>
  <si>
    <r>
      <rPr>
        <sz val="7.5"/>
        <rFont val="Arial"/>
        <family val="2"/>
      </rPr>
      <t>Feet lost touch with the starting platform before the preceding team-mate touched the wall</t>
    </r>
  </si>
  <si>
    <r>
      <rPr>
        <sz val="7.5"/>
        <rFont val="Arial"/>
        <family val="2"/>
      </rPr>
      <t>Relay team member re-entered the water before all teams finished the race</t>
    </r>
  </si>
  <si>
    <r>
      <rPr>
        <sz val="7.5"/>
        <rFont val="Arial"/>
        <family val="2"/>
      </rPr>
      <t>Relay team did not swim in the order listed</t>
    </r>
  </si>
  <si>
    <r>
      <rPr>
        <sz val="7.5"/>
        <rFont val="Arial"/>
        <family val="2"/>
      </rPr>
      <t>Failed to leave the pool as soon as possible at the end of the race or section in a relay</t>
    </r>
  </si>
  <si>
    <r>
      <rPr>
        <sz val="7.5"/>
        <rFont val="Arial"/>
        <family val="2"/>
      </rPr>
      <t>Device or plan used for pace-making</t>
    </r>
  </si>
  <si>
    <r>
      <rPr>
        <b/>
        <sz val="7.5"/>
        <color rgb="FFFFFFFF"/>
        <rFont val="Arial"/>
        <family val="2"/>
      </rPr>
      <t>SWIMWEAR AND WEARABLES</t>
    </r>
  </si>
  <si>
    <r>
      <rPr>
        <sz val="7.5"/>
        <rFont val="Arial"/>
        <family val="2"/>
      </rPr>
      <t>Use of non-approved device, swimsuit, adhesive substance or body tape</t>
    </r>
  </si>
  <si>
    <t>6.3.1</t>
  </si>
  <si>
    <t>6.3.2</t>
  </si>
  <si>
    <t>6.4.4</t>
  </si>
  <si>
    <t>11/12yrs</t>
  </si>
  <si>
    <t>Female</t>
  </si>
  <si>
    <t>Male/Open</t>
  </si>
  <si>
    <t>15/16yrs</t>
  </si>
  <si>
    <t>13/14yrs</t>
  </si>
  <si>
    <t>9/10yrs</t>
  </si>
  <si>
    <t>Backstroke</t>
  </si>
  <si>
    <t>Butterfly</t>
  </si>
  <si>
    <t>Breaststroke</t>
  </si>
  <si>
    <t>Freestyle</t>
  </si>
  <si>
    <t>50m</t>
  </si>
  <si>
    <t>25m</t>
  </si>
  <si>
    <t>4x50m</t>
  </si>
  <si>
    <t>4x25m</t>
  </si>
  <si>
    <t>10x50m</t>
  </si>
  <si>
    <t>Freestyle Cannon</t>
  </si>
  <si>
    <t>BC</t>
  </si>
  <si>
    <t>FL</t>
  </si>
  <si>
    <t>BR</t>
  </si>
  <si>
    <t>FS</t>
  </si>
  <si>
    <t>TOTAL</t>
  </si>
  <si>
    <t>START RULES</t>
  </si>
  <si>
    <t>FREESTYLE RULES</t>
  </si>
  <si>
    <t>BACKSTROKE RULES</t>
  </si>
  <si>
    <t>BREASTSTROKE RULES</t>
  </si>
  <si>
    <t>BUTTERFLY RULES</t>
  </si>
  <si>
    <t>MEDLEY RULES</t>
  </si>
  <si>
    <t>RACE RULES</t>
  </si>
  <si>
    <t>SWIMWEAR RULES</t>
  </si>
  <si>
    <t>Surname</t>
  </si>
  <si>
    <t>Forename</t>
  </si>
  <si>
    <t>EV</t>
  </si>
  <si>
    <t>Category</t>
  </si>
  <si>
    <t>Age</t>
  </si>
  <si>
    <t>Distance</t>
  </si>
  <si>
    <t>Stroke</t>
  </si>
  <si>
    <t>SEX</t>
  </si>
  <si>
    <t>Family Name</t>
  </si>
  <si>
    <t>Given Name</t>
  </si>
  <si>
    <t>DOB</t>
  </si>
  <si>
    <t>Time</t>
  </si>
  <si>
    <t>Event Code</t>
  </si>
  <si>
    <t>Round</t>
  </si>
  <si>
    <t>Swim England Results File Data</t>
  </si>
  <si>
    <t>H</t>
  </si>
  <si>
    <t>SE Number</t>
  </si>
  <si>
    <t>Member ID</t>
  </si>
  <si>
    <t>Title</t>
  </si>
  <si>
    <t>First Name</t>
  </si>
  <si>
    <t>Initials</t>
  </si>
  <si>
    <t>Known As</t>
  </si>
  <si>
    <t>Day</t>
  </si>
  <si>
    <t>Month</t>
  </si>
  <si>
    <t>Year</t>
  </si>
  <si>
    <t>SE Club Compete</t>
  </si>
  <si>
    <t>Mr</t>
  </si>
  <si>
    <t>Luke</t>
  </si>
  <si>
    <t>L</t>
  </si>
  <si>
    <t>Richardson</t>
  </si>
  <si>
    <t>Ms</t>
  </si>
  <si>
    <t>Hannah</t>
  </si>
  <si>
    <t>M</t>
  </si>
  <si>
    <t>Clancy</t>
  </si>
  <si>
    <t>Simon</t>
  </si>
  <si>
    <t>SIMON</t>
  </si>
  <si>
    <t>Littlefair-Dryden</t>
  </si>
  <si>
    <t>Miss</t>
  </si>
  <si>
    <t>Ella</t>
  </si>
  <si>
    <t>Mcneill</t>
  </si>
  <si>
    <t>Emily</t>
  </si>
  <si>
    <t>Schofield</t>
  </si>
  <si>
    <t>Takacs</t>
  </si>
  <si>
    <t>Scarlett</t>
  </si>
  <si>
    <t>Capaldi</t>
  </si>
  <si>
    <t>Isabelle</t>
  </si>
  <si>
    <t>I D</t>
  </si>
  <si>
    <t>Martin</t>
  </si>
  <si>
    <t>Isla</t>
  </si>
  <si>
    <t>Mcgurk</t>
  </si>
  <si>
    <t>Amelia</t>
  </si>
  <si>
    <t>Cree</t>
  </si>
  <si>
    <t>Millie</t>
  </si>
  <si>
    <t>Guy</t>
  </si>
  <si>
    <t>Wilkinson</t>
  </si>
  <si>
    <t>Charlie</t>
  </si>
  <si>
    <t>Martha</t>
  </si>
  <si>
    <t>Shakesheff</t>
  </si>
  <si>
    <t>Sophie</t>
  </si>
  <si>
    <t>Ava</t>
  </si>
  <si>
    <t>Christian</t>
  </si>
  <si>
    <t>JAMES</t>
  </si>
  <si>
    <t>Cornell</t>
  </si>
  <si>
    <t>Thomas</t>
  </si>
  <si>
    <t>Haswell</t>
  </si>
  <si>
    <t>Beatrix</t>
  </si>
  <si>
    <t>Allcock</t>
  </si>
  <si>
    <t>Darcey</t>
  </si>
  <si>
    <t>Cameron</t>
  </si>
  <si>
    <t>T</t>
  </si>
  <si>
    <t>Codd</t>
  </si>
  <si>
    <t>SE Club Train</t>
  </si>
  <si>
    <t>Noah</t>
  </si>
  <si>
    <t>Gence</t>
  </si>
  <si>
    <t>Olivia</t>
  </si>
  <si>
    <t>O</t>
  </si>
  <si>
    <t>Felgate</t>
  </si>
  <si>
    <t>Loughran</t>
  </si>
  <si>
    <t>Maia</t>
  </si>
  <si>
    <t>Fiona</t>
  </si>
  <si>
    <t>F</t>
  </si>
  <si>
    <t>Allan</t>
  </si>
  <si>
    <t>Wood-Woolley</t>
  </si>
  <si>
    <t>Romy</t>
  </si>
  <si>
    <t>David</t>
  </si>
  <si>
    <t>George</t>
  </si>
  <si>
    <t>Gittins</t>
  </si>
  <si>
    <t>Stephen</t>
  </si>
  <si>
    <t>S</t>
  </si>
  <si>
    <t>Anabelle</t>
  </si>
  <si>
    <t>Snowden</t>
  </si>
  <si>
    <t>Seth</t>
  </si>
  <si>
    <t>Curry</t>
  </si>
  <si>
    <t>Finn</t>
  </si>
  <si>
    <t>J</t>
  </si>
  <si>
    <t>Eleanor</t>
  </si>
  <si>
    <t>Mclean</t>
  </si>
  <si>
    <t>Jessica</t>
  </si>
  <si>
    <t>Sellers</t>
  </si>
  <si>
    <t>Josie</t>
  </si>
  <si>
    <t>Williams</t>
  </si>
  <si>
    <t>MAY</t>
  </si>
  <si>
    <t>Holmes</t>
  </si>
  <si>
    <t>JACOB</t>
  </si>
  <si>
    <t>Linacre</t>
  </si>
  <si>
    <t>Emilia</t>
  </si>
  <si>
    <t>G</t>
  </si>
  <si>
    <t>Kitson</t>
  </si>
  <si>
    <t>Emillia</t>
  </si>
  <si>
    <t>William</t>
  </si>
  <si>
    <t>Pearson</t>
  </si>
  <si>
    <t>Isabella</t>
  </si>
  <si>
    <t>E</t>
  </si>
  <si>
    <t>Callin</t>
  </si>
  <si>
    <t>Bella</t>
  </si>
  <si>
    <t>Vihaan</t>
  </si>
  <si>
    <t>Lall</t>
  </si>
  <si>
    <t>Sam</t>
  </si>
  <si>
    <t>Clarke</t>
  </si>
  <si>
    <t>P</t>
  </si>
  <si>
    <t>Peacock</t>
  </si>
  <si>
    <t>Charles</t>
  </si>
  <si>
    <t>N</t>
  </si>
  <si>
    <t>Jules</t>
  </si>
  <si>
    <t>Isaac</t>
  </si>
  <si>
    <t>Hammill</t>
  </si>
  <si>
    <t>Henry</t>
  </si>
  <si>
    <t>R</t>
  </si>
  <si>
    <t>Hall</t>
  </si>
  <si>
    <t>Luan</t>
  </si>
  <si>
    <t>Malan</t>
  </si>
  <si>
    <t>Bates</t>
  </si>
  <si>
    <t>Skye</t>
  </si>
  <si>
    <t>Johnson</t>
  </si>
  <si>
    <t>Crossley</t>
  </si>
  <si>
    <t>James</t>
  </si>
  <si>
    <t>TAMLA</t>
  </si>
  <si>
    <t>Trethowan</t>
  </si>
  <si>
    <t>Bashford</t>
  </si>
  <si>
    <t>Pringle-Brooks</t>
  </si>
  <si>
    <t>SE Club Support</t>
  </si>
  <si>
    <t>Stefenie</t>
  </si>
  <si>
    <t>Tunnah</t>
  </si>
  <si>
    <t>Lucy</t>
  </si>
  <si>
    <t>Lochrane</t>
  </si>
  <si>
    <t>Woods</t>
  </si>
  <si>
    <t>Ellie</t>
  </si>
  <si>
    <t>Tibbett</t>
  </si>
  <si>
    <t>Brooks</t>
  </si>
  <si>
    <t>Mrs</t>
  </si>
  <si>
    <t>Lesley</t>
  </si>
  <si>
    <t>Daniel</t>
  </si>
  <si>
    <t>Firbank</t>
  </si>
  <si>
    <t>Harry</t>
  </si>
  <si>
    <t>Bell</t>
  </si>
  <si>
    <t>Libbi</t>
  </si>
  <si>
    <t>Upton</t>
  </si>
  <si>
    <t>Isobel</t>
  </si>
  <si>
    <t>Dilley</t>
  </si>
  <si>
    <t>Izzy</t>
  </si>
  <si>
    <t>Lily</t>
  </si>
  <si>
    <t>Laverick</t>
  </si>
  <si>
    <t>Southall</t>
  </si>
  <si>
    <t>Michael</t>
  </si>
  <si>
    <t>Lin</t>
  </si>
  <si>
    <t>Ted</t>
  </si>
  <si>
    <t>Smith</t>
  </si>
  <si>
    <t>Imogen</t>
  </si>
  <si>
    <t>Peel</t>
  </si>
  <si>
    <t>Immie</t>
  </si>
  <si>
    <t>Finlay</t>
  </si>
  <si>
    <t>Aird</t>
  </si>
  <si>
    <t>Chadaway</t>
  </si>
  <si>
    <t>Will</t>
  </si>
  <si>
    <t>Dixon</t>
  </si>
  <si>
    <t>Eva</t>
  </si>
  <si>
    <t>Matchett</t>
  </si>
  <si>
    <t>Codrin</t>
  </si>
  <si>
    <t>Catana</t>
  </si>
  <si>
    <t>Kirby</t>
  </si>
  <si>
    <t>Lucas</t>
  </si>
  <si>
    <t>Caitlin</t>
  </si>
  <si>
    <t>Watson</t>
  </si>
  <si>
    <t>Jacob</t>
  </si>
  <si>
    <t>Perry</t>
  </si>
  <si>
    <t>Zacharia</t>
  </si>
  <si>
    <t>Zach</t>
  </si>
  <si>
    <t>Stan</t>
  </si>
  <si>
    <t>Dawson</t>
  </si>
  <si>
    <t>Stan/Stanley</t>
  </si>
  <si>
    <t>Ben</t>
  </si>
  <si>
    <t>Gilroy</t>
  </si>
  <si>
    <t>Sienna</t>
  </si>
  <si>
    <t>Fawcett</t>
  </si>
  <si>
    <t>Erin</t>
  </si>
  <si>
    <t>Hodgson</t>
  </si>
  <si>
    <t>Robin</t>
  </si>
  <si>
    <t>Wilson</t>
  </si>
  <si>
    <t>Felix</t>
  </si>
  <si>
    <t>SARAH</t>
  </si>
  <si>
    <t>Burnell</t>
  </si>
  <si>
    <t>Wallace</t>
  </si>
  <si>
    <t>Stitch</t>
  </si>
  <si>
    <t>Archie</t>
  </si>
  <si>
    <t>Murgatroyd</t>
  </si>
  <si>
    <t>Matthew Joseph</t>
  </si>
  <si>
    <t>MJB</t>
  </si>
  <si>
    <t>Blackmore</t>
  </si>
  <si>
    <t>Matthew</t>
  </si>
  <si>
    <t>STEVEN</t>
  </si>
  <si>
    <t>Graham</t>
  </si>
  <si>
    <t>Robert</t>
  </si>
  <si>
    <t>Tovey</t>
  </si>
  <si>
    <t>Stephanie</t>
  </si>
  <si>
    <t>S E W</t>
  </si>
  <si>
    <t>HARRY KEITH</t>
  </si>
  <si>
    <t>Horsman</t>
  </si>
  <si>
    <t>Lillie</t>
  </si>
  <si>
    <t>LISA</t>
  </si>
  <si>
    <t>Towes</t>
  </si>
  <si>
    <t>Rosie</t>
  </si>
  <si>
    <t>RLW</t>
  </si>
  <si>
    <t>I</t>
  </si>
  <si>
    <t>Akers</t>
  </si>
  <si>
    <t>Alissa</t>
  </si>
  <si>
    <t>Freddie</t>
  </si>
  <si>
    <t>Matthews</t>
  </si>
  <si>
    <t>Katy</t>
  </si>
  <si>
    <t>K</t>
  </si>
  <si>
    <t>Syson</t>
  </si>
  <si>
    <t>Destiny-Leigh</t>
  </si>
  <si>
    <t>DLF</t>
  </si>
  <si>
    <t>Ferst</t>
  </si>
  <si>
    <t>Destiny</t>
  </si>
  <si>
    <t>Paula</t>
  </si>
  <si>
    <t>Felicity</t>
  </si>
  <si>
    <t>Evans</t>
  </si>
  <si>
    <t>Elias</t>
  </si>
  <si>
    <t>Sturman</t>
  </si>
  <si>
    <t>Carly</t>
  </si>
  <si>
    <t>Lolwa</t>
  </si>
  <si>
    <t>Soliman</t>
  </si>
  <si>
    <t>Max</t>
  </si>
  <si>
    <t>Manson</t>
  </si>
  <si>
    <t>Emina</t>
  </si>
  <si>
    <t>EM</t>
  </si>
  <si>
    <t>Benjamin</t>
  </si>
  <si>
    <t>Leck</t>
  </si>
  <si>
    <t>Field</t>
  </si>
  <si>
    <t>Weir</t>
  </si>
  <si>
    <t>Paxton</t>
  </si>
  <si>
    <t>Julia</t>
  </si>
  <si>
    <t>Angela</t>
  </si>
  <si>
    <t>A</t>
  </si>
  <si>
    <t>Caroline</t>
  </si>
  <si>
    <t>Lisa</t>
  </si>
  <si>
    <t>Gamble</t>
  </si>
  <si>
    <t>Steven</t>
  </si>
  <si>
    <t>Ste</t>
  </si>
  <si>
    <t>Judith</t>
  </si>
  <si>
    <t>Hannan</t>
  </si>
  <si>
    <t>Hasnain</t>
  </si>
  <si>
    <t>Shaun</t>
  </si>
  <si>
    <t>Grace</t>
  </si>
  <si>
    <t>Rowntree</t>
  </si>
  <si>
    <t>Austin</t>
  </si>
  <si>
    <t>Esme</t>
  </si>
  <si>
    <t>Clark</t>
  </si>
  <si>
    <t>Georgina</t>
  </si>
  <si>
    <t>Cram</t>
  </si>
  <si>
    <t>Heidi</t>
  </si>
  <si>
    <t>Eggleston</t>
  </si>
  <si>
    <t>Rufus</t>
  </si>
  <si>
    <t>Godsiff</t>
  </si>
  <si>
    <t>Ezra</t>
  </si>
  <si>
    <t>Elliot</t>
  </si>
  <si>
    <t>Stephenson</t>
  </si>
  <si>
    <t>E.M.F</t>
  </si>
  <si>
    <t>Swainston</t>
  </si>
  <si>
    <t>Ethan</t>
  </si>
  <si>
    <t>Alfie</t>
  </si>
  <si>
    <t>Wood</t>
  </si>
  <si>
    <t>Jasmine</t>
  </si>
  <si>
    <t>Poppy</t>
  </si>
  <si>
    <t>Warnock</t>
  </si>
  <si>
    <t>Brittain</t>
  </si>
  <si>
    <t>Fenny</t>
  </si>
  <si>
    <t>Maisie</t>
  </si>
  <si>
    <t>Elena</t>
  </si>
  <si>
    <t>Chifani</t>
  </si>
  <si>
    <t>Laura</t>
  </si>
  <si>
    <t>Teagon</t>
  </si>
  <si>
    <t>Wolverson</t>
  </si>
  <si>
    <t>Edie</t>
  </si>
  <si>
    <t>Sharkey</t>
  </si>
  <si>
    <t>Beatrice</t>
  </si>
  <si>
    <t>Charlton</t>
  </si>
  <si>
    <t>Wardale</t>
  </si>
  <si>
    <t>Dylan</t>
  </si>
  <si>
    <t>D</t>
  </si>
  <si>
    <t>Exelby</t>
  </si>
  <si>
    <t>Aoife</t>
  </si>
  <si>
    <t>Summer</t>
  </si>
  <si>
    <t>Krenzler</t>
  </si>
  <si>
    <t>Reuben</t>
  </si>
  <si>
    <t>Worrall</t>
  </si>
  <si>
    <t>Lewis</t>
  </si>
  <si>
    <t>Grief</t>
  </si>
  <si>
    <t>Breckon</t>
  </si>
  <si>
    <t>Neil</t>
  </si>
  <si>
    <t>Dr</t>
  </si>
  <si>
    <t>Godsif</t>
  </si>
  <si>
    <t>Wright</t>
  </si>
  <si>
    <t>Annabelle</t>
  </si>
  <si>
    <t>Hayman</t>
  </si>
  <si>
    <t>Chan</t>
  </si>
  <si>
    <t>Elisha</t>
  </si>
  <si>
    <t>Rhodes</t>
  </si>
  <si>
    <t>Amber</t>
  </si>
  <si>
    <t>Warwick</t>
  </si>
  <si>
    <t>Hill</t>
  </si>
  <si>
    <t>Lynch</t>
  </si>
  <si>
    <t>Samuel</t>
  </si>
  <si>
    <t>Buchanan</t>
  </si>
  <si>
    <t>Macgregor</t>
  </si>
  <si>
    <t>Ryan</t>
  </si>
  <si>
    <t>Woodcock</t>
  </si>
  <si>
    <t>Nathan</t>
  </si>
  <si>
    <t>Forster</t>
  </si>
  <si>
    <t>Holly</t>
  </si>
  <si>
    <t>Louie</t>
  </si>
  <si>
    <t>Cole</t>
  </si>
  <si>
    <t>Lundqvist</t>
  </si>
  <si>
    <t>Maisy</t>
  </si>
  <si>
    <t>Warner-West</t>
  </si>
  <si>
    <t>Emma</t>
  </si>
  <si>
    <t>Piggins</t>
  </si>
  <si>
    <t>Welch</t>
  </si>
  <si>
    <t>Madison</t>
  </si>
  <si>
    <t>Eyre</t>
  </si>
  <si>
    <t>Zane</t>
  </si>
  <si>
    <t>Sebastian</t>
  </si>
  <si>
    <t>Emmerson</t>
  </si>
  <si>
    <t>Seb</t>
  </si>
  <si>
    <t>Leyland</t>
  </si>
  <si>
    <t>Jardine</t>
  </si>
  <si>
    <t>Phoebe</t>
  </si>
  <si>
    <t>Rixon</t>
  </si>
  <si>
    <t>Lilly</t>
  </si>
  <si>
    <t>Skelton</t>
  </si>
  <si>
    <t>Violet</t>
  </si>
  <si>
    <t>Toby</t>
  </si>
  <si>
    <t>Hughes</t>
  </si>
  <si>
    <t>Jace</t>
  </si>
  <si>
    <t>Williamson</t>
  </si>
  <si>
    <t>Una</t>
  </si>
  <si>
    <t>Allport</t>
  </si>
  <si>
    <t>Goundry</t>
  </si>
  <si>
    <t>Sleight</t>
  </si>
  <si>
    <t>King</t>
  </si>
  <si>
    <t>Jos</t>
  </si>
  <si>
    <t>Brown</t>
  </si>
  <si>
    <t>Pippa</t>
  </si>
  <si>
    <t>Nicholson</t>
  </si>
  <si>
    <t>Lacey-Mai</t>
  </si>
  <si>
    <t>Hopkins-Smith</t>
  </si>
  <si>
    <t>Amelie</t>
  </si>
  <si>
    <t>Bower</t>
  </si>
  <si>
    <t>Natalia</t>
  </si>
  <si>
    <t>Andrews</t>
  </si>
  <si>
    <t>Oliver</t>
  </si>
  <si>
    <t>Price</t>
  </si>
  <si>
    <t>Macie</t>
  </si>
  <si>
    <t>Stone</t>
  </si>
  <si>
    <t>Mansbridge</t>
  </si>
  <si>
    <t>Stenson</t>
  </si>
  <si>
    <t>Hassack</t>
  </si>
  <si>
    <t>Rachel</t>
  </si>
  <si>
    <t>Leng</t>
  </si>
  <si>
    <t>Bozbayir</t>
  </si>
  <si>
    <t>Zara</t>
  </si>
  <si>
    <t>Faith</t>
  </si>
  <si>
    <t>Berry</t>
  </si>
  <si>
    <t>Park</t>
  </si>
  <si>
    <t>Anthony</t>
  </si>
  <si>
    <t>Jaszczak</t>
  </si>
  <si>
    <t>Blake</t>
  </si>
  <si>
    <t>Flynn</t>
  </si>
  <si>
    <t>Nunnery</t>
  </si>
  <si>
    <t>Roberts</t>
  </si>
  <si>
    <t>Ewan</t>
  </si>
  <si>
    <t>Leo</t>
  </si>
  <si>
    <t>Fearne</t>
  </si>
  <si>
    <t>Foden</t>
  </si>
  <si>
    <t>Nicolas</t>
  </si>
  <si>
    <t>Gomez</t>
  </si>
  <si>
    <t>Nico</t>
  </si>
  <si>
    <t>Wilf</t>
  </si>
  <si>
    <t>Cooke</t>
  </si>
  <si>
    <t>Evan</t>
  </si>
  <si>
    <t>Cook</t>
  </si>
  <si>
    <t>Prouse</t>
  </si>
  <si>
    <t>Sharon</t>
  </si>
  <si>
    <t>Glenn</t>
  </si>
  <si>
    <t>Proffitt</t>
  </si>
  <si>
    <t>Jill</t>
  </si>
  <si>
    <t>Hakin</t>
  </si>
  <si>
    <t>Paul</t>
  </si>
  <si>
    <t>Jason</t>
  </si>
  <si>
    <t>Nicholas</t>
  </si>
  <si>
    <t>Jay</t>
  </si>
  <si>
    <t>Genevieve</t>
  </si>
  <si>
    <t>Wilson-Stonestreet</t>
  </si>
  <si>
    <t>Victoria</t>
  </si>
  <si>
    <t>Helen</t>
  </si>
  <si>
    <t>Nichola</t>
  </si>
  <si>
    <t>Michelle</t>
  </si>
  <si>
    <t>Catherine</t>
  </si>
  <si>
    <t>Kelly</t>
  </si>
  <si>
    <t>Griffin</t>
  </si>
  <si>
    <t>Denise</t>
  </si>
  <si>
    <t>Clare</t>
  </si>
  <si>
    <t>Jennifer</t>
  </si>
  <si>
    <t>Mooney</t>
  </si>
  <si>
    <t>Jim</t>
  </si>
  <si>
    <t>Brian</t>
  </si>
  <si>
    <t>Waugh</t>
  </si>
  <si>
    <t>C</t>
  </si>
  <si>
    <t>Horner</t>
  </si>
  <si>
    <t>Tweddle</t>
  </si>
  <si>
    <t>Jamie</t>
  </si>
  <si>
    <t>Gutteridge</t>
  </si>
  <si>
    <t>Karen</t>
  </si>
  <si>
    <t>KJ</t>
  </si>
  <si>
    <t>Farrar</t>
  </si>
  <si>
    <t>Miles</t>
  </si>
  <si>
    <t>Shearer</t>
  </si>
  <si>
    <t>Samantha</t>
  </si>
  <si>
    <t>Brudenell</t>
  </si>
  <si>
    <t>Danielle</t>
  </si>
  <si>
    <t>Dani</t>
  </si>
  <si>
    <t>Mccarthy</t>
  </si>
  <si>
    <t>Jaime</t>
  </si>
  <si>
    <t>Dunn</t>
  </si>
  <si>
    <t>Coulter</t>
  </si>
  <si>
    <t>Bannister</t>
  </si>
  <si>
    <t>Jolene</t>
  </si>
  <si>
    <t>Annie</t>
  </si>
  <si>
    <t>Amiee</t>
  </si>
  <si>
    <t>Carole</t>
  </si>
  <si>
    <t>Hindle</t>
  </si>
  <si>
    <t>Morgan</t>
  </si>
  <si>
    <t>Taylor</t>
  </si>
  <si>
    <t>Hope</t>
  </si>
  <si>
    <t>Slatter</t>
  </si>
  <si>
    <t>Chloe</t>
  </si>
  <si>
    <t>Phil</t>
  </si>
  <si>
    <t>Shinobu</t>
  </si>
  <si>
    <t>Bartram</t>
  </si>
  <si>
    <t>Sarah</t>
  </si>
  <si>
    <t>Robins</t>
  </si>
  <si>
    <t>FRANK</t>
  </si>
  <si>
    <t>Lucie</t>
  </si>
  <si>
    <t>Mackay</t>
  </si>
  <si>
    <t>JANINE</t>
  </si>
  <si>
    <t>Greenmon</t>
  </si>
  <si>
    <t>Caine</t>
  </si>
  <si>
    <t>Knapper</t>
  </si>
  <si>
    <t>Riley</t>
  </si>
  <si>
    <t>Ruby</t>
  </si>
  <si>
    <t>Brodie</t>
  </si>
  <si>
    <t>Stephenson-Mangan</t>
  </si>
  <si>
    <t>Mia</t>
  </si>
  <si>
    <t>Dover</t>
  </si>
  <si>
    <t>Heard</t>
  </si>
  <si>
    <t>Karis</t>
  </si>
  <si>
    <t>KM</t>
  </si>
  <si>
    <t>Joe</t>
  </si>
  <si>
    <t>Abigail</t>
  </si>
  <si>
    <t>Mazhambe</t>
  </si>
  <si>
    <t>Melissa</t>
  </si>
  <si>
    <t>W</t>
  </si>
  <si>
    <t>Colebrook</t>
  </si>
  <si>
    <t>Connor</t>
  </si>
  <si>
    <t>CJ</t>
  </si>
  <si>
    <t>Morrison-Allen</t>
  </si>
  <si>
    <t>Peter</t>
  </si>
  <si>
    <t>Charlotte</t>
  </si>
  <si>
    <t>Mcgee</t>
  </si>
  <si>
    <t>Brydon</t>
  </si>
  <si>
    <t>B</t>
  </si>
  <si>
    <t>Kiziah</t>
  </si>
  <si>
    <t>Lobbe</t>
  </si>
  <si>
    <t>Isobelle</t>
  </si>
  <si>
    <t>IG</t>
  </si>
  <si>
    <t>Webster</t>
  </si>
  <si>
    <t>Adam</t>
  </si>
  <si>
    <t>El-Kandoussi</t>
  </si>
  <si>
    <t>Fisher</t>
  </si>
  <si>
    <t>Kian</t>
  </si>
  <si>
    <t>Roulston</t>
  </si>
  <si>
    <t>CATHERINE LOUISE</t>
  </si>
  <si>
    <t>Pipe</t>
  </si>
  <si>
    <t>Oscar</t>
  </si>
  <si>
    <t>Hattie</t>
  </si>
  <si>
    <t>Windell</t>
  </si>
  <si>
    <t>Maddie</t>
  </si>
  <si>
    <t>Cheetham</t>
  </si>
  <si>
    <t>Luna</t>
  </si>
  <si>
    <t>Cholmondeley</t>
  </si>
  <si>
    <t>Ashton</t>
  </si>
  <si>
    <t>AEO</t>
  </si>
  <si>
    <t>Ozdemir</t>
  </si>
  <si>
    <t>Tighe</t>
  </si>
  <si>
    <t>Joshua</t>
  </si>
  <si>
    <t>Mitcheson</t>
  </si>
  <si>
    <t>Nahla</t>
  </si>
  <si>
    <t>Leighton</t>
  </si>
  <si>
    <t>Lock</t>
  </si>
  <si>
    <t>Luker</t>
  </si>
  <si>
    <t>Greenwood</t>
  </si>
  <si>
    <t>Elouise</t>
  </si>
  <si>
    <t>EJG</t>
  </si>
  <si>
    <t>Garner</t>
  </si>
  <si>
    <t>Jackson</t>
  </si>
  <si>
    <t>JTG</t>
  </si>
  <si>
    <t>Burbidge</t>
  </si>
  <si>
    <t>Short</t>
  </si>
  <si>
    <t>Arlo</t>
  </si>
  <si>
    <t>AJ</t>
  </si>
  <si>
    <t>Keen</t>
  </si>
  <si>
    <t>Briana</t>
  </si>
  <si>
    <t>Briana Mazhambe</t>
  </si>
  <si>
    <t>Savannah</t>
  </si>
  <si>
    <t>Evie-Rae</t>
  </si>
  <si>
    <t>LUCY</t>
  </si>
  <si>
    <t>Bohdan</t>
  </si>
  <si>
    <t>Pershyn</t>
  </si>
  <si>
    <t>Bodnan</t>
  </si>
  <si>
    <t>Mairi-Donna</t>
  </si>
  <si>
    <t>Burns</t>
  </si>
  <si>
    <t>Harrison</t>
  </si>
  <si>
    <t>Barclay</t>
  </si>
  <si>
    <t>Hope-Louise</t>
  </si>
  <si>
    <t>Baikie</t>
  </si>
  <si>
    <t>Clements</t>
  </si>
  <si>
    <t>Hardman</t>
  </si>
  <si>
    <t>Lola</t>
  </si>
  <si>
    <t>Coleman</t>
  </si>
  <si>
    <t>Wojcik</t>
  </si>
  <si>
    <t>Moore</t>
  </si>
  <si>
    <t>Rosa</t>
  </si>
  <si>
    <t>Hillerby</t>
  </si>
  <si>
    <t>Chris</t>
  </si>
  <si>
    <t>Mcsorley</t>
  </si>
  <si>
    <t>Leanne</t>
  </si>
  <si>
    <t>Colebrooke</t>
  </si>
  <si>
    <t>Corben</t>
  </si>
  <si>
    <t>Dean</t>
  </si>
  <si>
    <t>Craig</t>
  </si>
  <si>
    <t>Florence</t>
  </si>
  <si>
    <t>Greenwood MBE</t>
  </si>
  <si>
    <t>Broughton</t>
  </si>
  <si>
    <t>Jack</t>
  </si>
  <si>
    <t>Dent</t>
  </si>
  <si>
    <t>Coates</t>
  </si>
  <si>
    <t>Vincent</t>
  </si>
  <si>
    <t>Doan</t>
  </si>
  <si>
    <t>Duffy</t>
  </si>
  <si>
    <t>Jordan</t>
  </si>
  <si>
    <t>Gracie</t>
  </si>
  <si>
    <t>Shea</t>
  </si>
  <si>
    <t>Kyon</t>
  </si>
  <si>
    <t>Katie</t>
  </si>
  <si>
    <t>Sheard</t>
  </si>
  <si>
    <t>Nancy</t>
  </si>
  <si>
    <t>Connelly</t>
  </si>
  <si>
    <t>Sophia</t>
  </si>
  <si>
    <t>Gibbs</t>
  </si>
  <si>
    <t>DOB STRING</t>
  </si>
  <si>
    <t>Gender</t>
  </si>
  <si>
    <t>GENDER</t>
  </si>
  <si>
    <t>DISTANCE</t>
  </si>
  <si>
    <t>STROKE</t>
  </si>
  <si>
    <t>CONCAT</t>
  </si>
  <si>
    <t>EVENT NO</t>
  </si>
  <si>
    <t>MRF STRING</t>
  </si>
  <si>
    <t>003123</t>
  </si>
  <si>
    <t>002811</t>
  </si>
  <si>
    <t>003295</t>
  </si>
  <si>
    <t>003293</t>
  </si>
  <si>
    <t>003549</t>
  </si>
  <si>
    <t>003078</t>
  </si>
  <si>
    <t>001487</t>
  </si>
  <si>
    <t>001484</t>
  </si>
  <si>
    <t>001125</t>
  </si>
  <si>
    <t>005175</t>
  </si>
  <si>
    <t>015271</t>
  </si>
  <si>
    <t>000596</t>
  </si>
  <si>
    <t>021438</t>
  </si>
  <si>
    <t>005882</t>
  </si>
  <si>
    <t>003388</t>
  </si>
  <si>
    <t>001751</t>
  </si>
  <si>
    <t>001765</t>
  </si>
  <si>
    <t>000311</t>
  </si>
  <si>
    <t>002767</t>
  </si>
  <si>
    <t>002973</t>
  </si>
  <si>
    <t>000297</t>
  </si>
  <si>
    <t>003052</t>
  </si>
  <si>
    <t>001459</t>
  </si>
  <si>
    <t>000593</t>
  </si>
  <si>
    <t>001748</t>
  </si>
  <si>
    <t>001491</t>
  </si>
  <si>
    <t>000125</t>
  </si>
  <si>
    <t>005685</t>
  </si>
  <si>
    <t>002525</t>
  </si>
  <si>
    <t>003136</t>
  </si>
  <si>
    <t>002675</t>
  </si>
  <si>
    <t>003462</t>
  </si>
  <si>
    <t>003486</t>
  </si>
  <si>
    <t>002722</t>
  </si>
  <si>
    <t>000247</t>
  </si>
  <si>
    <t>002038</t>
  </si>
  <si>
    <t>001981</t>
  </si>
  <si>
    <t>002978</t>
  </si>
  <si>
    <t>005437</t>
  </si>
  <si>
    <t>004656</t>
  </si>
  <si>
    <t>014174</t>
  </si>
  <si>
    <t>001725</t>
  </si>
  <si>
    <t>023889</t>
  </si>
  <si>
    <t>001833</t>
  </si>
  <si>
    <t>024224</t>
  </si>
  <si>
    <t>002615</t>
  </si>
  <si>
    <t>001644</t>
  </si>
  <si>
    <t>001621</t>
  </si>
  <si>
    <t>003095</t>
  </si>
  <si>
    <t>002914</t>
  </si>
  <si>
    <t>003889</t>
  </si>
  <si>
    <t>003554</t>
  </si>
  <si>
    <t>005623</t>
  </si>
  <si>
    <t>002757</t>
  </si>
  <si>
    <t>005152</t>
  </si>
  <si>
    <t>002733</t>
  </si>
  <si>
    <t>012060</t>
  </si>
  <si>
    <t>011745</t>
  </si>
  <si>
    <t>005397</t>
  </si>
  <si>
    <t>002577</t>
  </si>
  <si>
    <t>000504</t>
  </si>
  <si>
    <t>015281</t>
  </si>
  <si>
    <t>022012</t>
  </si>
  <si>
    <t>052130</t>
  </si>
  <si>
    <t>HISTORIC RECORDS</t>
  </si>
  <si>
    <t>MRF DATA</t>
  </si>
  <si>
    <t>X CHECK</t>
  </si>
  <si>
    <t>DQ CHECK</t>
  </si>
  <si>
    <t>DNS CHECK</t>
  </si>
  <si>
    <t>021919</t>
  </si>
  <si>
    <t>2.19.19</t>
  </si>
  <si>
    <t>Stannard</t>
  </si>
  <si>
    <t>Haycroft</t>
  </si>
  <si>
    <t>Matt</t>
  </si>
  <si>
    <t>Green</t>
  </si>
  <si>
    <t>Gettings</t>
  </si>
  <si>
    <t>Charis</t>
  </si>
  <si>
    <t>Wilkin</t>
  </si>
  <si>
    <t>Rebecca</t>
  </si>
  <si>
    <t>Margerson</t>
  </si>
  <si>
    <t>Alexander</t>
  </si>
  <si>
    <t>Eddon</t>
  </si>
  <si>
    <t>Jasmyn</t>
  </si>
  <si>
    <t>Bowers</t>
  </si>
  <si>
    <t>Parker</t>
  </si>
  <si>
    <t>Alice</t>
  </si>
  <si>
    <t>Hanson</t>
  </si>
  <si>
    <t>Alexandra</t>
  </si>
  <si>
    <t>Johnstone</t>
  </si>
  <si>
    <t>Finnley</t>
  </si>
  <si>
    <t>Morris</t>
  </si>
  <si>
    <t>Owen</t>
  </si>
  <si>
    <t>Hodgkinson</t>
  </si>
  <si>
    <t>Abbie</t>
  </si>
  <si>
    <t>Mullenheim</t>
  </si>
  <si>
    <t>Whiteley</t>
  </si>
  <si>
    <t>Finley</t>
  </si>
  <si>
    <t>Jackson-Bowers</t>
  </si>
  <si>
    <t>Darling</t>
  </si>
  <si>
    <t>Jonathan</t>
  </si>
  <si>
    <t>Poynton</t>
  </si>
  <si>
    <t>Jorgina</t>
  </si>
  <si>
    <t>Bailey</t>
  </si>
  <si>
    <t>Richard</t>
  </si>
  <si>
    <t>Elliott</t>
  </si>
  <si>
    <t>Jinks</t>
  </si>
  <si>
    <t>Elsdon</t>
  </si>
  <si>
    <t>Darcy</t>
  </si>
  <si>
    <t>Mackinnon</t>
  </si>
  <si>
    <t>Rowen</t>
  </si>
  <si>
    <t>021857</t>
  </si>
  <si>
    <t>003189</t>
  </si>
  <si>
    <t>003090</t>
  </si>
  <si>
    <t>021995</t>
  </si>
  <si>
    <t>2.18.57</t>
  </si>
  <si>
    <t>Felix Henry</t>
  </si>
  <si>
    <t>Ben Gilroy</t>
  </si>
  <si>
    <t>Archie Murgatroyd</t>
  </si>
  <si>
    <t>Stan Dawson</t>
  </si>
  <si>
    <t>2.19.95</t>
  </si>
  <si>
    <t>002390</t>
  </si>
  <si>
    <t xml:space="preserve">Hillerby </t>
  </si>
  <si>
    <t xml:space="preserve">Emilia </t>
  </si>
  <si>
    <t>08</t>
  </si>
  <si>
    <t>04</t>
  </si>
  <si>
    <t>1993</t>
  </si>
  <si>
    <t>080493</t>
  </si>
  <si>
    <t>13</t>
  </si>
  <si>
    <t>12</t>
  </si>
  <si>
    <t>1992</t>
  </si>
  <si>
    <t>131292</t>
  </si>
  <si>
    <t>11</t>
  </si>
  <si>
    <t>2003</t>
  </si>
  <si>
    <t>110803</t>
  </si>
  <si>
    <t>06</t>
  </si>
  <si>
    <t>060803</t>
  </si>
  <si>
    <t>16</t>
  </si>
  <si>
    <t>01</t>
  </si>
  <si>
    <t>2009</t>
  </si>
  <si>
    <t>160109</t>
  </si>
  <si>
    <t>2006</t>
  </si>
  <si>
    <t>161106</t>
  </si>
  <si>
    <t>18</t>
  </si>
  <si>
    <t>02</t>
  </si>
  <si>
    <t>2010</t>
  </si>
  <si>
    <t>180210</t>
  </si>
  <si>
    <t>19</t>
  </si>
  <si>
    <t>10</t>
  </si>
  <si>
    <t>2007</t>
  </si>
  <si>
    <t>191007</t>
  </si>
  <si>
    <t>26</t>
  </si>
  <si>
    <t>05</t>
  </si>
  <si>
    <t>2011</t>
  </si>
  <si>
    <t>260511</t>
  </si>
  <si>
    <t>23</t>
  </si>
  <si>
    <t>09</t>
  </si>
  <si>
    <t>230906</t>
  </si>
  <si>
    <t>20</t>
  </si>
  <si>
    <t>03</t>
  </si>
  <si>
    <t>2008</t>
  </si>
  <si>
    <t>200308</t>
  </si>
  <si>
    <t>22</t>
  </si>
  <si>
    <t>221111</t>
  </si>
  <si>
    <t>31</t>
  </si>
  <si>
    <t>311009</t>
  </si>
  <si>
    <t>050210</t>
  </si>
  <si>
    <t>2013</t>
  </si>
  <si>
    <t>260213</t>
  </si>
  <si>
    <t>130810</t>
  </si>
  <si>
    <t>040413</t>
  </si>
  <si>
    <t>161111</t>
  </si>
  <si>
    <t>191208</t>
  </si>
  <si>
    <t>100909</t>
  </si>
  <si>
    <t>030410</t>
  </si>
  <si>
    <t>110210</t>
  </si>
  <si>
    <t>29</t>
  </si>
  <si>
    <t>291210</t>
  </si>
  <si>
    <t>2012</t>
  </si>
  <si>
    <t>020112</t>
  </si>
  <si>
    <t>190411</t>
  </si>
  <si>
    <t>130311</t>
  </si>
  <si>
    <t>07</t>
  </si>
  <si>
    <t>070313</t>
  </si>
  <si>
    <t>17</t>
  </si>
  <si>
    <t>1975</t>
  </si>
  <si>
    <t>170675</t>
  </si>
  <si>
    <t>190813</t>
  </si>
  <si>
    <t>101111</t>
  </si>
  <si>
    <t>091012</t>
  </si>
  <si>
    <t>130513</t>
  </si>
  <si>
    <t>2015</t>
  </si>
  <si>
    <t>200515</t>
  </si>
  <si>
    <t>27</t>
  </si>
  <si>
    <t>2014</t>
  </si>
  <si>
    <t>270514</t>
  </si>
  <si>
    <t>260912</t>
  </si>
  <si>
    <t>200713</t>
  </si>
  <si>
    <t>14</t>
  </si>
  <si>
    <t>140313</t>
  </si>
  <si>
    <t>161112</t>
  </si>
  <si>
    <t>091212</t>
  </si>
  <si>
    <t>271214</t>
  </si>
  <si>
    <t>041114</t>
  </si>
  <si>
    <t>171010</t>
  </si>
  <si>
    <t>271212</t>
  </si>
  <si>
    <t>160713</t>
  </si>
  <si>
    <t>291012</t>
  </si>
  <si>
    <t>130214</t>
  </si>
  <si>
    <t>090114</t>
  </si>
  <si>
    <t>270611</t>
  </si>
  <si>
    <t>010307</t>
  </si>
  <si>
    <t>21</t>
  </si>
  <si>
    <t>211111</t>
  </si>
  <si>
    <t>290515</t>
  </si>
  <si>
    <t>161212</t>
  </si>
  <si>
    <t>30</t>
  </si>
  <si>
    <t>1986</t>
  </si>
  <si>
    <t>300886</t>
  </si>
  <si>
    <t>2005</t>
  </si>
  <si>
    <t>060305</t>
  </si>
  <si>
    <t>120706</t>
  </si>
  <si>
    <t>1998</t>
  </si>
  <si>
    <t>291098</t>
  </si>
  <si>
    <t>2004</t>
  </si>
  <si>
    <t>200104</t>
  </si>
  <si>
    <t>160204</t>
  </si>
  <si>
    <t>1969</t>
  </si>
  <si>
    <t>160169</t>
  </si>
  <si>
    <t>2001</t>
  </si>
  <si>
    <t>300401</t>
  </si>
  <si>
    <t>28</t>
  </si>
  <si>
    <t>281206</t>
  </si>
  <si>
    <t>171007</t>
  </si>
  <si>
    <t>25</t>
  </si>
  <si>
    <t>250408</t>
  </si>
  <si>
    <t>271111</t>
  </si>
  <si>
    <t>271108</t>
  </si>
  <si>
    <t>170812</t>
  </si>
  <si>
    <t>280312</t>
  </si>
  <si>
    <t>071008</t>
  </si>
  <si>
    <t>090807</t>
  </si>
  <si>
    <t>15</t>
  </si>
  <si>
    <t>151209</t>
  </si>
  <si>
    <t>301106</t>
  </si>
  <si>
    <t>180412</t>
  </si>
  <si>
    <t>051209</t>
  </si>
  <si>
    <t>080610</t>
  </si>
  <si>
    <t>210512</t>
  </si>
  <si>
    <t>161110</t>
  </si>
  <si>
    <t>291211</t>
  </si>
  <si>
    <t>24</t>
  </si>
  <si>
    <t>241211</t>
  </si>
  <si>
    <t>240411</t>
  </si>
  <si>
    <t>041011</t>
  </si>
  <si>
    <t>200512</t>
  </si>
  <si>
    <t>170811</t>
  </si>
  <si>
    <t>080875</t>
  </si>
  <si>
    <t>180911</t>
  </si>
  <si>
    <t>190610</t>
  </si>
  <si>
    <t>130412</t>
  </si>
  <si>
    <t>221211</t>
  </si>
  <si>
    <t>160813</t>
  </si>
  <si>
    <t>270313</t>
  </si>
  <si>
    <t>210613</t>
  </si>
  <si>
    <t>060611</t>
  </si>
  <si>
    <t>010913</t>
  </si>
  <si>
    <t>220413</t>
  </si>
  <si>
    <t>040115</t>
  </si>
  <si>
    <t>310512</t>
  </si>
  <si>
    <t>160213</t>
  </si>
  <si>
    <t>160814</t>
  </si>
  <si>
    <t>230912</t>
  </si>
  <si>
    <t>1988</t>
  </si>
  <si>
    <t>040588</t>
  </si>
  <si>
    <t>101212</t>
  </si>
  <si>
    <t>1979</t>
  </si>
  <si>
    <t>100179</t>
  </si>
  <si>
    <t>200514</t>
  </si>
  <si>
    <t>110508</t>
  </si>
  <si>
    <t>120509</t>
  </si>
  <si>
    <t>1987</t>
  </si>
  <si>
    <t>260687</t>
  </si>
  <si>
    <t>281112</t>
  </si>
  <si>
    <t>190112</t>
  </si>
  <si>
    <t>050813</t>
  </si>
  <si>
    <t>200314</t>
  </si>
  <si>
    <t>310114</t>
  </si>
  <si>
    <t>220113</t>
  </si>
  <si>
    <t>1982</t>
  </si>
  <si>
    <t>190582</t>
  </si>
  <si>
    <t>140579</t>
  </si>
  <si>
    <t>1976</t>
  </si>
  <si>
    <t>041276</t>
  </si>
  <si>
    <t>1980</t>
  </si>
  <si>
    <t>150880</t>
  </si>
  <si>
    <t>150179</t>
  </si>
  <si>
    <t>250386</t>
  </si>
  <si>
    <t>1978</t>
  </si>
  <si>
    <t>050578</t>
  </si>
  <si>
    <t>301012</t>
  </si>
  <si>
    <t>180886</t>
  </si>
  <si>
    <t>090414</t>
  </si>
  <si>
    <t>071114</t>
  </si>
  <si>
    <t>241013</t>
  </si>
  <si>
    <t>070314</t>
  </si>
  <si>
    <t>050814</t>
  </si>
  <si>
    <t>161214</t>
  </si>
  <si>
    <t>260114</t>
  </si>
  <si>
    <t>010915</t>
  </si>
  <si>
    <t>120614</t>
  </si>
  <si>
    <t>081015</t>
  </si>
  <si>
    <t>300608</t>
  </si>
  <si>
    <t>190114</t>
  </si>
  <si>
    <t>031009</t>
  </si>
  <si>
    <t>120511</t>
  </si>
  <si>
    <t>060712</t>
  </si>
  <si>
    <t>130315</t>
  </si>
  <si>
    <t>180215</t>
  </si>
  <si>
    <t>210215</t>
  </si>
  <si>
    <t>280688</t>
  </si>
  <si>
    <t>210115</t>
  </si>
  <si>
    <t>171115</t>
  </si>
  <si>
    <t>191014</t>
  </si>
  <si>
    <t>010615</t>
  </si>
  <si>
    <t>070413</t>
  </si>
  <si>
    <t>2016</t>
  </si>
  <si>
    <t>020716</t>
  </si>
  <si>
    <t>090913</t>
  </si>
  <si>
    <t>031110</t>
  </si>
  <si>
    <t>270615</t>
  </si>
  <si>
    <t>151015</t>
  </si>
  <si>
    <t>170378</t>
  </si>
  <si>
    <t>180982</t>
  </si>
  <si>
    <t>250214</t>
  </si>
  <si>
    <t>281113</t>
  </si>
  <si>
    <t>170715</t>
  </si>
  <si>
    <t>140307</t>
  </si>
  <si>
    <t>100614</t>
  </si>
  <si>
    <t>191075</t>
  </si>
  <si>
    <t>160206</t>
  </si>
  <si>
    <t>300506</t>
  </si>
  <si>
    <t>190707</t>
  </si>
  <si>
    <t>290505</t>
  </si>
  <si>
    <t>140206</t>
  </si>
  <si>
    <t>011106</t>
  </si>
  <si>
    <t>080907</t>
  </si>
  <si>
    <t>170110</t>
  </si>
  <si>
    <t>051208</t>
  </si>
  <si>
    <t>110307</t>
  </si>
  <si>
    <t>071110</t>
  </si>
  <si>
    <t>030207</t>
  </si>
  <si>
    <t>110911</t>
  </si>
  <si>
    <t>110410</t>
  </si>
  <si>
    <t>290910</t>
  </si>
  <si>
    <t>280410</t>
  </si>
  <si>
    <t>020309</t>
  </si>
  <si>
    <t>110809</t>
  </si>
  <si>
    <t>161109</t>
  </si>
  <si>
    <t>251111</t>
  </si>
  <si>
    <t>180511</t>
  </si>
  <si>
    <t>140907</t>
  </si>
  <si>
    <t>271010</t>
  </si>
  <si>
    <t>260810</t>
  </si>
  <si>
    <t>190214</t>
  </si>
  <si>
    <t>021110</t>
  </si>
  <si>
    <t>121110</t>
  </si>
  <si>
    <t>030310</t>
  </si>
  <si>
    <t>080512</t>
  </si>
  <si>
    <t>210111</t>
  </si>
  <si>
    <t>210312</t>
  </si>
  <si>
    <t>191012</t>
  </si>
  <si>
    <t>290312</t>
  </si>
  <si>
    <t>270511</t>
  </si>
  <si>
    <t>200213</t>
  </si>
  <si>
    <t>211012</t>
  </si>
  <si>
    <t>060214</t>
  </si>
  <si>
    <t>230213</t>
  </si>
  <si>
    <t>090413</t>
  </si>
  <si>
    <t>151012</t>
  </si>
  <si>
    <t>100812</t>
  </si>
  <si>
    <t>070210</t>
  </si>
  <si>
    <t>261105</t>
  </si>
  <si>
    <t>190506</t>
  </si>
  <si>
    <t>201208</t>
  </si>
  <si>
    <t>220708</t>
  </si>
  <si>
    <t>200312</t>
  </si>
  <si>
    <t>030511</t>
  </si>
  <si>
    <t>070215</t>
  </si>
  <si>
    <t>240613</t>
  </si>
  <si>
    <t>150312</t>
  </si>
  <si>
    <t>231011</t>
  </si>
  <si>
    <t>291113</t>
  </si>
  <si>
    <t>061014</t>
  </si>
  <si>
    <t>110814</t>
  </si>
  <si>
    <t>200414</t>
  </si>
  <si>
    <t>060814</t>
  </si>
  <si>
    <t>240113</t>
  </si>
  <si>
    <t>190414</t>
  </si>
  <si>
    <t>220716</t>
  </si>
  <si>
    <t>060911</t>
  </si>
  <si>
    <t>290714</t>
  </si>
  <si>
    <t>160915</t>
  </si>
  <si>
    <t>1945</t>
  </si>
  <si>
    <t>010245</t>
  </si>
  <si>
    <t>1994</t>
  </si>
  <si>
    <t>261294</t>
  </si>
  <si>
    <t>1964</t>
  </si>
  <si>
    <t>280664</t>
  </si>
  <si>
    <t>2000</t>
  </si>
  <si>
    <t>100200</t>
  </si>
  <si>
    <t>1963</t>
  </si>
  <si>
    <t>130563</t>
  </si>
  <si>
    <t>231178</t>
  </si>
  <si>
    <t>1972</t>
  </si>
  <si>
    <t>150872</t>
  </si>
  <si>
    <t>1971</t>
  </si>
  <si>
    <t>311271</t>
  </si>
  <si>
    <t>010988</t>
  </si>
  <si>
    <t>1974</t>
  </si>
  <si>
    <t>030574</t>
  </si>
  <si>
    <t>1983</t>
  </si>
  <si>
    <t>180183</t>
  </si>
  <si>
    <t>090383</t>
  </si>
  <si>
    <t>151275</t>
  </si>
  <si>
    <t>110978</t>
  </si>
  <si>
    <t>291076</t>
  </si>
  <si>
    <t>1981</t>
  </si>
  <si>
    <t>270781</t>
  </si>
  <si>
    <t>150182</t>
  </si>
  <si>
    <t>300179</t>
  </si>
  <si>
    <t>240482</t>
  </si>
  <si>
    <t>1957</t>
  </si>
  <si>
    <t>030557</t>
  </si>
  <si>
    <t>1961</t>
  </si>
  <si>
    <t>301061</t>
  </si>
  <si>
    <t>020775</t>
  </si>
  <si>
    <t>251094</t>
  </si>
  <si>
    <t>1996</t>
  </si>
  <si>
    <t>261196</t>
  </si>
  <si>
    <t>1973</t>
  </si>
  <si>
    <t>160773</t>
  </si>
  <si>
    <t>1999</t>
  </si>
  <si>
    <t>140299</t>
  </si>
  <si>
    <t>030798</t>
  </si>
  <si>
    <t>140703</t>
  </si>
  <si>
    <t>2002</t>
  </si>
  <si>
    <t>220102</t>
  </si>
  <si>
    <t>1984</t>
  </si>
  <si>
    <t>300384</t>
  </si>
  <si>
    <t>121001</t>
  </si>
  <si>
    <t>090976</t>
  </si>
  <si>
    <t>020308</t>
  </si>
  <si>
    <t>151178</t>
  </si>
  <si>
    <t>010708</t>
  </si>
  <si>
    <t>160108</t>
  </si>
  <si>
    <t>1948</t>
  </si>
  <si>
    <t>150648</t>
  </si>
  <si>
    <t>040106</t>
  </si>
  <si>
    <t>220208</t>
  </si>
  <si>
    <t>010306</t>
  </si>
  <si>
    <t>130910</t>
  </si>
  <si>
    <t>040978</t>
  </si>
  <si>
    <t>021205</t>
  </si>
  <si>
    <t>121076</t>
  </si>
  <si>
    <t>270309</t>
  </si>
  <si>
    <t>010187</t>
  </si>
  <si>
    <t>050687</t>
  </si>
  <si>
    <t>030108</t>
  </si>
  <si>
    <t>270209</t>
  </si>
  <si>
    <t>121211</t>
  </si>
  <si>
    <t>110609</t>
  </si>
  <si>
    <t>200906</t>
  </si>
  <si>
    <t>050211</t>
  </si>
  <si>
    <t>040712</t>
  </si>
  <si>
    <t>270910</t>
  </si>
  <si>
    <t>240513</t>
  </si>
  <si>
    <t>170910</t>
  </si>
  <si>
    <t>1977</t>
  </si>
  <si>
    <t>040677</t>
  </si>
  <si>
    <t>030409</t>
  </si>
  <si>
    <t>030812</t>
  </si>
  <si>
    <t>181008</t>
  </si>
  <si>
    <t>130112</t>
  </si>
  <si>
    <t>210713</t>
  </si>
  <si>
    <t>120411</t>
  </si>
  <si>
    <t>071108</t>
  </si>
  <si>
    <t>180214</t>
  </si>
  <si>
    <t>220610</t>
  </si>
  <si>
    <t>051110</t>
  </si>
  <si>
    <t>230911</t>
  </si>
  <si>
    <t>280107</t>
  </si>
  <si>
    <t>111212</t>
  </si>
  <si>
    <t>240910</t>
  </si>
  <si>
    <t>100910</t>
  </si>
  <si>
    <t>250911</t>
  </si>
  <si>
    <t>190614</t>
  </si>
  <si>
    <t>230569</t>
  </si>
  <si>
    <t>071111</t>
  </si>
  <si>
    <t>151109</t>
  </si>
  <si>
    <t>060412</t>
  </si>
  <si>
    <t>040310</t>
  </si>
  <si>
    <t>100811</t>
  </si>
  <si>
    <t>150111</t>
  </si>
  <si>
    <t>240312</t>
  </si>
  <si>
    <t>050710</t>
  </si>
  <si>
    <t>020114</t>
  </si>
  <si>
    <t>101009</t>
  </si>
  <si>
    <t>191111</t>
  </si>
  <si>
    <t>290614</t>
  </si>
  <si>
    <t>170714</t>
  </si>
  <si>
    <t>031079</t>
  </si>
  <si>
    <t>110310</t>
  </si>
  <si>
    <t>120311</t>
  </si>
  <si>
    <t>061015</t>
  </si>
  <si>
    <t>040816</t>
  </si>
  <si>
    <t>071115</t>
  </si>
  <si>
    <t>280811</t>
  </si>
  <si>
    <t>250816</t>
  </si>
  <si>
    <t>170814</t>
  </si>
  <si>
    <t>270882</t>
  </si>
  <si>
    <t>290514</t>
  </si>
  <si>
    <t>040110</t>
  </si>
  <si>
    <t>050513</t>
  </si>
  <si>
    <t>020613</t>
  </si>
  <si>
    <t>250915</t>
  </si>
  <si>
    <t>150315</t>
  </si>
  <si>
    <t>090409</t>
  </si>
  <si>
    <t>180287</t>
  </si>
  <si>
    <t>140582</t>
  </si>
  <si>
    <t>090115</t>
  </si>
  <si>
    <t>240912</t>
  </si>
  <si>
    <t>230714</t>
  </si>
  <si>
    <t>231213</t>
  </si>
  <si>
    <t>120686</t>
  </si>
  <si>
    <t>101115</t>
  </si>
  <si>
    <t>180312</t>
  </si>
  <si>
    <t>231179</t>
  </si>
  <si>
    <t>170913</t>
  </si>
  <si>
    <t>021278</t>
  </si>
  <si>
    <t>010412</t>
  </si>
  <si>
    <t>121279</t>
  </si>
  <si>
    <t>070809</t>
  </si>
  <si>
    <t>310812</t>
  </si>
  <si>
    <t>060613</t>
  </si>
  <si>
    <t>151111</t>
  </si>
  <si>
    <t>100412</t>
  </si>
  <si>
    <t>2017</t>
  </si>
  <si>
    <t>270617</t>
  </si>
  <si>
    <t>111213</t>
  </si>
  <si>
    <t>030111</t>
  </si>
  <si>
    <t>040815</t>
  </si>
  <si>
    <t>1985</t>
  </si>
  <si>
    <t>200685</t>
  </si>
  <si>
    <t>040614</t>
  </si>
  <si>
    <t>200511</t>
  </si>
  <si>
    <t>170305</t>
  </si>
  <si>
    <t>251185</t>
  </si>
  <si>
    <t>170514</t>
  </si>
  <si>
    <t>020601</t>
  </si>
  <si>
    <t>Hazel</t>
  </si>
  <si>
    <t>H J</t>
  </si>
  <si>
    <t>Fletcher</t>
  </si>
  <si>
    <t>220264</t>
  </si>
  <si>
    <t>Greg</t>
  </si>
  <si>
    <t>Ient</t>
  </si>
  <si>
    <t>290693</t>
  </si>
  <si>
    <t>1960</t>
  </si>
  <si>
    <t>100360</t>
  </si>
  <si>
    <t>Ned</t>
  </si>
  <si>
    <t>1968</t>
  </si>
  <si>
    <t>311268</t>
  </si>
  <si>
    <t>010476</t>
  </si>
  <si>
    <t>040381</t>
  </si>
  <si>
    <t>Stimson</t>
  </si>
  <si>
    <t>111285</t>
  </si>
  <si>
    <t>John</t>
  </si>
  <si>
    <t>Richards</t>
  </si>
  <si>
    <t>300561</t>
  </si>
  <si>
    <t>Harriet</t>
  </si>
  <si>
    <t>Davison</t>
  </si>
  <si>
    <t>181201</t>
  </si>
  <si>
    <t>SJ</t>
  </si>
  <si>
    <t>180573</t>
  </si>
  <si>
    <t>Leggott</t>
  </si>
  <si>
    <t>200305</t>
  </si>
  <si>
    <t>Watters</t>
  </si>
  <si>
    <t>Nic</t>
  </si>
  <si>
    <t>1970</t>
  </si>
  <si>
    <t>230670</t>
  </si>
  <si>
    <t>Wyllie</t>
  </si>
  <si>
    <t>230206</t>
  </si>
  <si>
    <t>Barron</t>
  </si>
  <si>
    <t>090805</t>
  </si>
  <si>
    <t>280971</t>
  </si>
  <si>
    <t>240306</t>
  </si>
  <si>
    <t>151205</t>
  </si>
  <si>
    <t>Amy</t>
  </si>
  <si>
    <t>041204</t>
  </si>
  <si>
    <t>Kay</t>
  </si>
  <si>
    <t>111207</t>
  </si>
  <si>
    <t>Joseph</t>
  </si>
  <si>
    <t>Wheldon</t>
  </si>
  <si>
    <t>051105</t>
  </si>
  <si>
    <t>100807</t>
  </si>
  <si>
    <t>Lottie</t>
  </si>
  <si>
    <t>Robinson</t>
  </si>
  <si>
    <t>101106</t>
  </si>
  <si>
    <t>GRACE</t>
  </si>
  <si>
    <t>111107</t>
  </si>
  <si>
    <t>SAMANTHA</t>
  </si>
  <si>
    <t>Pennington</t>
  </si>
  <si>
    <t>270605</t>
  </si>
  <si>
    <t>180568</t>
  </si>
  <si>
    <t>290168</t>
  </si>
  <si>
    <t>Rayfield</t>
  </si>
  <si>
    <t>100209</t>
  </si>
  <si>
    <t>Willoughby</t>
  </si>
  <si>
    <t>271107</t>
  </si>
  <si>
    <t>JANE</t>
  </si>
  <si>
    <t>140109</t>
  </si>
  <si>
    <t>Evie</t>
  </si>
  <si>
    <t>Raw</t>
  </si>
  <si>
    <t>080708</t>
  </si>
  <si>
    <t>Callum</t>
  </si>
  <si>
    <t>Smedley</t>
  </si>
  <si>
    <t>070108</t>
  </si>
  <si>
    <t>CR</t>
  </si>
  <si>
    <t>Remmer</t>
  </si>
  <si>
    <t>190899</t>
  </si>
  <si>
    <t>Fynn</t>
  </si>
  <si>
    <t>020409</t>
  </si>
  <si>
    <t>Kingdon</t>
  </si>
  <si>
    <t>250808</t>
  </si>
  <si>
    <t>120410</t>
  </si>
  <si>
    <t>Islay</t>
  </si>
  <si>
    <t>031206</t>
  </si>
  <si>
    <t>Norman</t>
  </si>
  <si>
    <t>230810</t>
  </si>
  <si>
    <t>Colette</t>
  </si>
  <si>
    <t>030610</t>
  </si>
  <si>
    <t>230108</t>
  </si>
  <si>
    <t>Natasha</t>
  </si>
  <si>
    <t>301108</t>
  </si>
  <si>
    <t>Keira</t>
  </si>
  <si>
    <t>250209</t>
  </si>
  <si>
    <t>Coco</t>
  </si>
  <si>
    <t>Oldham</t>
  </si>
  <si>
    <t>140709</t>
  </si>
  <si>
    <t>Roxie</t>
  </si>
  <si>
    <t>Ventham</t>
  </si>
  <si>
    <t>280807</t>
  </si>
  <si>
    <t>Aston</t>
  </si>
  <si>
    <t>Walsh</t>
  </si>
  <si>
    <t>Aston Walsh</t>
  </si>
  <si>
    <t>280809</t>
  </si>
  <si>
    <t>ROSE</t>
  </si>
  <si>
    <t>170508</t>
  </si>
  <si>
    <t>200710</t>
  </si>
  <si>
    <t>Haider</t>
  </si>
  <si>
    <t>210809</t>
  </si>
  <si>
    <t>020909</t>
  </si>
  <si>
    <t>Jaicob</t>
  </si>
  <si>
    <t>Saunders</t>
  </si>
  <si>
    <t>281209</t>
  </si>
  <si>
    <t>Mildren</t>
  </si>
  <si>
    <t>Finaly</t>
  </si>
  <si>
    <t>040610</t>
  </si>
  <si>
    <t>Margrett</t>
  </si>
  <si>
    <t>300309</t>
  </si>
  <si>
    <t>310111</t>
  </si>
  <si>
    <t>Evelyn</t>
  </si>
  <si>
    <t>Lenton</t>
  </si>
  <si>
    <t>300709</t>
  </si>
  <si>
    <t>Hunter</t>
  </si>
  <si>
    <t>190207</t>
  </si>
  <si>
    <t>031212</t>
  </si>
  <si>
    <t>251008</t>
  </si>
  <si>
    <t>Jones</t>
  </si>
  <si>
    <t>150610</t>
  </si>
  <si>
    <t>Fillingham</t>
  </si>
  <si>
    <t>290510</t>
  </si>
  <si>
    <t>150908</t>
  </si>
  <si>
    <t>241011</t>
  </si>
  <si>
    <t>Walter</t>
  </si>
  <si>
    <t>100211</t>
  </si>
  <si>
    <t>Elizabeth</t>
  </si>
  <si>
    <t>GE</t>
  </si>
  <si>
    <t>Neilson</t>
  </si>
  <si>
    <t>300109</t>
  </si>
  <si>
    <t>Halliday</t>
  </si>
  <si>
    <t>Libby</t>
  </si>
  <si>
    <t>Loughlin</t>
  </si>
  <si>
    <t>100108</t>
  </si>
  <si>
    <t>150910</t>
  </si>
  <si>
    <t>180711</t>
  </si>
  <si>
    <t>Ferguson</t>
  </si>
  <si>
    <t>Abi</t>
  </si>
  <si>
    <t>060313</t>
  </si>
  <si>
    <t>120612</t>
  </si>
  <si>
    <t>Lara</t>
  </si>
  <si>
    <t>110112</t>
  </si>
  <si>
    <t>Dickinson</t>
  </si>
  <si>
    <t>051010</t>
  </si>
  <si>
    <t>260113</t>
  </si>
  <si>
    <t>Nicola</t>
  </si>
  <si>
    <t>150378</t>
  </si>
  <si>
    <t>271011</t>
  </si>
  <si>
    <t>Hinde</t>
  </si>
  <si>
    <t>271013</t>
  </si>
  <si>
    <t>Amaya</t>
  </si>
  <si>
    <t>Mcqueen</t>
  </si>
  <si>
    <t>081112</t>
  </si>
  <si>
    <t>020812</t>
  </si>
  <si>
    <t>Arthur</t>
  </si>
  <si>
    <t>Percival</t>
  </si>
  <si>
    <t>010210</t>
  </si>
  <si>
    <t>111109</t>
  </si>
  <si>
    <t>Katherine</t>
  </si>
  <si>
    <t>Kate</t>
  </si>
  <si>
    <t>171175</t>
  </si>
  <si>
    <t>Mccartney</t>
  </si>
  <si>
    <t>170512</t>
  </si>
  <si>
    <t>100711</t>
  </si>
  <si>
    <t>141112</t>
  </si>
  <si>
    <t>021212</t>
  </si>
  <si>
    <t>Billy</t>
  </si>
  <si>
    <t>Gander</t>
  </si>
  <si>
    <t>090412</t>
  </si>
  <si>
    <t>041009</t>
  </si>
  <si>
    <t>Annabel</t>
  </si>
  <si>
    <t>Hodges</t>
  </si>
  <si>
    <t>251112</t>
  </si>
  <si>
    <t>230709</t>
  </si>
  <si>
    <t>020411</t>
  </si>
  <si>
    <t>Tom</t>
  </si>
  <si>
    <t>Booth</t>
  </si>
  <si>
    <t>231010</t>
  </si>
  <si>
    <t>100313</t>
  </si>
  <si>
    <t>060309</t>
  </si>
  <si>
    <t>Reid</t>
  </si>
  <si>
    <t>160609</t>
  </si>
  <si>
    <t>Harlowe</t>
  </si>
  <si>
    <t>240212</t>
  </si>
  <si>
    <t>Beeney</t>
  </si>
  <si>
    <t>030909</t>
  </si>
  <si>
    <t>Robb</t>
  </si>
  <si>
    <t>210912</t>
  </si>
  <si>
    <t>Zachary</t>
  </si>
  <si>
    <t>Hayward</t>
  </si>
  <si>
    <t>121210</t>
  </si>
  <si>
    <t>Pearce</t>
  </si>
  <si>
    <t>100611</t>
  </si>
  <si>
    <t>180713</t>
  </si>
  <si>
    <t>261213</t>
  </si>
  <si>
    <t>Wake</t>
  </si>
  <si>
    <t>130706</t>
  </si>
  <si>
    <t>Christine</t>
  </si>
  <si>
    <t>010169</t>
  </si>
  <si>
    <t>Dunbar</t>
  </si>
  <si>
    <t>290508</t>
  </si>
  <si>
    <t>300314</t>
  </si>
  <si>
    <t>160711</t>
  </si>
  <si>
    <t>Daisy-Mai</t>
  </si>
  <si>
    <t>Hird</t>
  </si>
  <si>
    <t>251012</t>
  </si>
  <si>
    <t>Hartley</t>
  </si>
  <si>
    <t>200313</t>
  </si>
  <si>
    <t>160214</t>
  </si>
  <si>
    <t>290613</t>
  </si>
  <si>
    <t>260513</t>
  </si>
  <si>
    <t>281214</t>
  </si>
  <si>
    <t>020113</t>
  </si>
  <si>
    <t>Fabia-Rose</t>
  </si>
  <si>
    <t>Mcnair</t>
  </si>
  <si>
    <t>290812</t>
  </si>
  <si>
    <t>030515</t>
  </si>
  <si>
    <t>Cotten</t>
  </si>
  <si>
    <t>200114</t>
  </si>
  <si>
    <t>Travis</t>
  </si>
  <si>
    <t>061013</t>
  </si>
  <si>
    <t>Jakob</t>
  </si>
  <si>
    <t>Neate</t>
  </si>
  <si>
    <t>090612</t>
  </si>
  <si>
    <t>120113</t>
  </si>
  <si>
    <t>Gilbert</t>
  </si>
  <si>
    <t>071212</t>
  </si>
  <si>
    <t>Lyra</t>
  </si>
  <si>
    <t>Zaman</t>
  </si>
  <si>
    <t>Thompson</t>
  </si>
  <si>
    <t>210213</t>
  </si>
  <si>
    <t>210411</t>
  </si>
  <si>
    <t>Joesef</t>
  </si>
  <si>
    <t>Joese</t>
  </si>
  <si>
    <t>200714</t>
  </si>
  <si>
    <t>Ayva</t>
  </si>
  <si>
    <t>Collins</t>
  </si>
  <si>
    <t>100913</t>
  </si>
  <si>
    <t>Alyssa</t>
  </si>
  <si>
    <t>251013</t>
  </si>
  <si>
    <t>170375</t>
  </si>
  <si>
    <t>Ring</t>
  </si>
  <si>
    <t>Hoggart</t>
  </si>
  <si>
    <t>120913</t>
  </si>
  <si>
    <t>Bethany</t>
  </si>
  <si>
    <t>051009</t>
  </si>
  <si>
    <t>Mike</t>
  </si>
  <si>
    <t>MICHAEL HERBERT</t>
  </si>
  <si>
    <t>1967</t>
  </si>
  <si>
    <t>220367</t>
  </si>
  <si>
    <t>010283</t>
  </si>
  <si>
    <t>311213</t>
  </si>
  <si>
    <t>Rowan</t>
  </si>
  <si>
    <t>Mills</t>
  </si>
  <si>
    <t>070114</t>
  </si>
  <si>
    <t>Olympia</t>
  </si>
  <si>
    <t>180708</t>
  </si>
  <si>
    <t>Loveridge</t>
  </si>
  <si>
    <t>161014</t>
  </si>
  <si>
    <t>Hare</t>
  </si>
  <si>
    <t>040512</t>
  </si>
  <si>
    <t>Gill</t>
  </si>
  <si>
    <t>270609</t>
  </si>
  <si>
    <t>081076</t>
  </si>
  <si>
    <t>Priest</t>
  </si>
  <si>
    <t>060714</t>
  </si>
  <si>
    <t>2020</t>
  </si>
  <si>
    <t>010520</t>
  </si>
  <si>
    <t>Bain</t>
  </si>
  <si>
    <t>111208</t>
  </si>
  <si>
    <t>Boyle</t>
  </si>
  <si>
    <t>211209</t>
  </si>
  <si>
    <t>Lofthouse</t>
  </si>
  <si>
    <t>130714</t>
  </si>
  <si>
    <t>Thorpe</t>
  </si>
  <si>
    <t>310809</t>
  </si>
  <si>
    <t>Ormond</t>
  </si>
  <si>
    <t>101015</t>
  </si>
  <si>
    <t>Lugg</t>
  </si>
  <si>
    <t>250810</t>
  </si>
  <si>
    <t>170616</t>
  </si>
  <si>
    <t>130514</t>
  </si>
  <si>
    <t>Lexi-Mae</t>
  </si>
  <si>
    <t>Monk</t>
  </si>
  <si>
    <t>270316</t>
  </si>
  <si>
    <t>Francesca</t>
  </si>
  <si>
    <t>140415</t>
  </si>
  <si>
    <t>POPPY</t>
  </si>
  <si>
    <t>170915</t>
  </si>
  <si>
    <t>Zoe</t>
  </si>
  <si>
    <t>070815</t>
  </si>
  <si>
    <t>Courts</t>
  </si>
  <si>
    <t>010115</t>
  </si>
  <si>
    <t>Souter</t>
  </si>
  <si>
    <t>250412</t>
  </si>
  <si>
    <t>Chung</t>
  </si>
  <si>
    <t>290216</t>
  </si>
  <si>
    <t>Bragg</t>
  </si>
  <si>
    <t>151115</t>
  </si>
  <si>
    <t>Ellis</t>
  </si>
  <si>
    <t>Laing</t>
  </si>
  <si>
    <t>Connie</t>
  </si>
  <si>
    <t>061115</t>
  </si>
  <si>
    <t>Alderson</t>
  </si>
  <si>
    <t>Coxon</t>
  </si>
  <si>
    <t>020413</t>
  </si>
  <si>
    <t>080314</t>
  </si>
  <si>
    <t>Ellie-Jayne</t>
  </si>
  <si>
    <t>Gamon</t>
  </si>
  <si>
    <t>080115</t>
  </si>
  <si>
    <t>Anderson</t>
  </si>
  <si>
    <t>090310</t>
  </si>
  <si>
    <t>151013</t>
  </si>
  <si>
    <t>Freddy</t>
  </si>
  <si>
    <t>070212</t>
  </si>
  <si>
    <t>Ryley</t>
  </si>
  <si>
    <t>Stockdale</t>
  </si>
  <si>
    <t>250711</t>
  </si>
  <si>
    <t>Gray</t>
  </si>
  <si>
    <t>Elijah</t>
  </si>
  <si>
    <t>Huw</t>
  </si>
  <si>
    <t>SS</t>
  </si>
  <si>
    <t>Carter</t>
  </si>
  <si>
    <t>060711</t>
  </si>
  <si>
    <t>191002</t>
  </si>
  <si>
    <t>270214</t>
  </si>
  <si>
    <t>270216</t>
  </si>
  <si>
    <t>Lane 6</t>
  </si>
  <si>
    <t>IC</t>
  </si>
  <si>
    <t>Coe</t>
  </si>
  <si>
    <t>Emelia</t>
  </si>
  <si>
    <t>EJR</t>
  </si>
  <si>
    <t>EJ</t>
  </si>
  <si>
    <t>Ollie</t>
  </si>
  <si>
    <t>Kristi</t>
  </si>
  <si>
    <t>Capaldi-Brown</t>
  </si>
  <si>
    <t>Tamla</t>
  </si>
  <si>
    <t>Faso</t>
  </si>
  <si>
    <t>Lane</t>
  </si>
  <si>
    <t>Bonus</t>
  </si>
  <si>
    <t>060114</t>
  </si>
  <si>
    <t>040507</t>
  </si>
  <si>
    <t>020204</t>
  </si>
  <si>
    <t>Megan</t>
  </si>
  <si>
    <t>Hull</t>
  </si>
  <si>
    <t>Freya</t>
  </si>
  <si>
    <t>Simmons</t>
  </si>
  <si>
    <t/>
  </si>
  <si>
    <t>PN</t>
  </si>
  <si>
    <t>LR</t>
  </si>
  <si>
    <t>F D</t>
  </si>
  <si>
    <t>Elyssa</t>
  </si>
  <si>
    <t>Mirow</t>
  </si>
  <si>
    <t>Eyla</t>
  </si>
  <si>
    <t>Robyn</t>
  </si>
  <si>
    <t>Hutchinson</t>
  </si>
  <si>
    <t>Jake</t>
  </si>
  <si>
    <t>Mckenna</t>
  </si>
  <si>
    <t>Walker</t>
  </si>
  <si>
    <t>Henderson</t>
  </si>
  <si>
    <t>Belle</t>
  </si>
  <si>
    <t>Lancaster</t>
  </si>
  <si>
    <t>Kennedy</t>
  </si>
  <si>
    <t>Anth</t>
  </si>
  <si>
    <t>Girls 10 years        50m Freestyle</t>
  </si>
  <si>
    <t>Boys 10 years        50m Freestyle</t>
  </si>
  <si>
    <t>Girls 10 years         50m Backstroke</t>
  </si>
  <si>
    <t>Boys 10 years        50m Backstroke</t>
  </si>
  <si>
    <t>Girls 10 years         50m Breaststroke</t>
  </si>
  <si>
    <t>Boys 10 years         50m Breaststroke</t>
  </si>
  <si>
    <t>Girls 10 years         50m Butterfly</t>
  </si>
  <si>
    <t>Boys 10 years         50m Butterfly</t>
  </si>
  <si>
    <t>021003</t>
  </si>
  <si>
    <t>003570</t>
  </si>
  <si>
    <t>003434</t>
  </si>
  <si>
    <t>Hannah Bettinson</t>
  </si>
  <si>
    <t>021444</t>
  </si>
  <si>
    <t>003007</t>
  </si>
  <si>
    <t>015866</t>
  </si>
  <si>
    <t>002863</t>
  </si>
  <si>
    <t>2.10.03</t>
  </si>
  <si>
    <t>1.51.98</t>
  </si>
  <si>
    <t>2.14.44</t>
  </si>
  <si>
    <t>Megan Hall</t>
  </si>
  <si>
    <t>Darcey Allcock</t>
  </si>
  <si>
    <t>1.58.66</t>
  </si>
  <si>
    <t>Amelia Cree</t>
  </si>
  <si>
    <t>2.42.24</t>
  </si>
  <si>
    <t>(Prouse)</t>
  </si>
  <si>
    <t>Fotheringham</t>
  </si>
  <si>
    <t>Pointon</t>
  </si>
  <si>
    <t>Tim</t>
  </si>
  <si>
    <t>Atkinson</t>
  </si>
  <si>
    <t>Gabriel</t>
  </si>
  <si>
    <t>Hirst</t>
  </si>
  <si>
    <t>Rohan</t>
  </si>
  <si>
    <t>Mitra</t>
  </si>
  <si>
    <t>Astle</t>
  </si>
  <si>
    <t>Arnold</t>
  </si>
  <si>
    <t>Hargreaves</t>
  </si>
  <si>
    <t>Dennison</t>
  </si>
  <si>
    <t>Choules</t>
  </si>
  <si>
    <t>Tony</t>
  </si>
  <si>
    <t>Lauren</t>
  </si>
  <si>
    <t>Maxim</t>
  </si>
  <si>
    <t>Muszta</t>
  </si>
  <si>
    <t>Kirsty</t>
  </si>
  <si>
    <t>Maddison</t>
  </si>
  <si>
    <t>Turner</t>
  </si>
  <si>
    <t>Jude</t>
  </si>
  <si>
    <t>Snelling</t>
  </si>
  <si>
    <t>Lily-Rose</t>
  </si>
  <si>
    <t>Chapman</t>
  </si>
  <si>
    <t>Ivey</t>
  </si>
  <si>
    <t>Elaine</t>
  </si>
  <si>
    <t>Wilfred</t>
  </si>
  <si>
    <t>Megson</t>
  </si>
  <si>
    <t>Ditchburn</t>
  </si>
  <si>
    <t>Northallerton ASC</t>
  </si>
  <si>
    <t>IMPORT</t>
  </si>
  <si>
    <t>DQ O  2L</t>
  </si>
  <si>
    <t>DQ O  4L</t>
  </si>
  <si>
    <t>003788</t>
  </si>
  <si>
    <t xml:space="preserve">DQ SL     </t>
  </si>
  <si>
    <t>DQ</t>
  </si>
  <si>
    <t>003656</t>
  </si>
  <si>
    <t xml:space="preserve">DQ M     </t>
  </si>
  <si>
    <t xml:space="preserve">DQ SA     </t>
  </si>
  <si>
    <t>DQ O  1L</t>
  </si>
  <si>
    <t>003643</t>
  </si>
  <si>
    <t>003172</t>
  </si>
  <si>
    <t>003479</t>
  </si>
  <si>
    <t>004164</t>
  </si>
  <si>
    <t>Torin</t>
  </si>
  <si>
    <t>Westerman</t>
  </si>
  <si>
    <t>Lupton</t>
  </si>
  <si>
    <t>Btasc Sienna</t>
  </si>
  <si>
    <t>Molly</t>
  </si>
  <si>
    <t>Geddes</t>
  </si>
  <si>
    <t>Limon</t>
  </si>
  <si>
    <t>PA</t>
  </si>
  <si>
    <t>Hurwood</t>
  </si>
  <si>
    <t>Eli</t>
  </si>
  <si>
    <t>Damon</t>
  </si>
  <si>
    <t>Barnbrook-Mckay</t>
  </si>
  <si>
    <t>Nell</t>
  </si>
  <si>
    <t>Waldock</t>
  </si>
  <si>
    <t>Ball</t>
  </si>
  <si>
    <t>Amato</t>
  </si>
  <si>
    <t>Woolams</t>
  </si>
  <si>
    <t>Elise</t>
  </si>
  <si>
    <t>Brook</t>
  </si>
  <si>
    <t>Rowcliffe</t>
  </si>
  <si>
    <t>Eve</t>
  </si>
  <si>
    <t>Frances</t>
  </si>
  <si>
    <t>Elora</t>
  </si>
  <si>
    <t>Storr</t>
  </si>
  <si>
    <t>SALE</t>
  </si>
  <si>
    <t>ESTE</t>
  </si>
  <si>
    <t>NORE</t>
  </si>
  <si>
    <t>Mason</t>
  </si>
  <si>
    <t>Marshall</t>
  </si>
  <si>
    <t>Bryce</t>
  </si>
  <si>
    <t>Cockrane</t>
  </si>
  <si>
    <t>Andrea</t>
  </si>
  <si>
    <t>Matilda</t>
  </si>
  <si>
    <t>Crowther</t>
  </si>
  <si>
    <t>Mcdonagh</t>
  </si>
  <si>
    <t>Idan</t>
  </si>
  <si>
    <t>Janine</t>
  </si>
  <si>
    <t>Redcar Leisure Centre (Saltburn Host)</t>
  </si>
  <si>
    <t>5th October 2024</t>
  </si>
  <si>
    <t>STYE</t>
  </si>
  <si>
    <t>003723</t>
  </si>
  <si>
    <t>003356</t>
  </si>
  <si>
    <t>003530</t>
  </si>
  <si>
    <t>003770</t>
  </si>
  <si>
    <t>004115</t>
  </si>
  <si>
    <t>003586</t>
  </si>
  <si>
    <t>003737</t>
  </si>
  <si>
    <t>003539</t>
  </si>
  <si>
    <t>003654</t>
  </si>
  <si>
    <t>004002</t>
  </si>
  <si>
    <t>002283</t>
  </si>
  <si>
    <t xml:space="preserve">DQ      </t>
  </si>
  <si>
    <t>021567</t>
  </si>
  <si>
    <t>002197</t>
  </si>
  <si>
    <t>004095</t>
  </si>
  <si>
    <t>005264</t>
  </si>
  <si>
    <t>004407</t>
  </si>
  <si>
    <t>003496</t>
  </si>
  <si>
    <t>003036</t>
  </si>
  <si>
    <t>003242</t>
  </si>
  <si>
    <t>003244</t>
  </si>
  <si>
    <t>004361</t>
  </si>
  <si>
    <t>003330</t>
  </si>
  <si>
    <t>023277</t>
  </si>
  <si>
    <t>023810</t>
  </si>
  <si>
    <t>012005</t>
  </si>
  <si>
    <t>011465</t>
  </si>
  <si>
    <t>023029</t>
  </si>
  <si>
    <t>021242</t>
  </si>
  <si>
    <t>003572</t>
  </si>
  <si>
    <t>003167</t>
  </si>
  <si>
    <t>003939</t>
  </si>
  <si>
    <t>004018</t>
  </si>
  <si>
    <t>003049</t>
  </si>
  <si>
    <t>002783</t>
  </si>
  <si>
    <t>005291</t>
  </si>
  <si>
    <t>003657</t>
  </si>
  <si>
    <t>003516</t>
  </si>
  <si>
    <t>020968</t>
  </si>
  <si>
    <t>014848</t>
  </si>
  <si>
    <t>024235</t>
  </si>
  <si>
    <t>024710</t>
  </si>
  <si>
    <t>003190</t>
  </si>
  <si>
    <t>003225</t>
  </si>
  <si>
    <t>004622</t>
  </si>
  <si>
    <t>003362</t>
  </si>
  <si>
    <t>004227</t>
  </si>
  <si>
    <t>004233</t>
  </si>
  <si>
    <t>003137</t>
  </si>
  <si>
    <t>002694</t>
  </si>
  <si>
    <t>021501</t>
  </si>
  <si>
    <t>021760</t>
  </si>
  <si>
    <t>013601</t>
  </si>
  <si>
    <t>013106</t>
  </si>
  <si>
    <t>021354</t>
  </si>
  <si>
    <t>043835</t>
  </si>
  <si>
    <t>003863</t>
  </si>
  <si>
    <t>003948</t>
  </si>
  <si>
    <t>003887</t>
  </si>
  <si>
    <t>004313</t>
  </si>
  <si>
    <t>004169</t>
  </si>
  <si>
    <t>004489</t>
  </si>
  <si>
    <t>003544</t>
  </si>
  <si>
    <t>004168</t>
  </si>
  <si>
    <t>003935</t>
  </si>
  <si>
    <t>023046</t>
  </si>
  <si>
    <t>022847</t>
  </si>
  <si>
    <t>022745</t>
  </si>
  <si>
    <t>022024</t>
  </si>
  <si>
    <t>005418</t>
  </si>
  <si>
    <t>004759</t>
  </si>
  <si>
    <t xml:space="preserve">DQ T     </t>
  </si>
  <si>
    <t>005068</t>
  </si>
  <si>
    <t>003455</t>
  </si>
  <si>
    <t>003370</t>
  </si>
  <si>
    <t>003393</t>
  </si>
  <si>
    <t>003337</t>
  </si>
  <si>
    <t>004258</t>
  </si>
  <si>
    <t>003794</t>
  </si>
  <si>
    <t>025778</t>
  </si>
  <si>
    <t>024374</t>
  </si>
  <si>
    <t>012792</t>
  </si>
  <si>
    <t>012580</t>
  </si>
  <si>
    <t>022957</t>
  </si>
  <si>
    <t>024129</t>
  </si>
  <si>
    <t>003379</t>
  </si>
  <si>
    <t>003373</t>
  </si>
  <si>
    <t>004137</t>
  </si>
  <si>
    <t>003944</t>
  </si>
  <si>
    <t>003096</t>
  </si>
  <si>
    <t>002985</t>
  </si>
  <si>
    <t xml:space="preserve">DQ ST     </t>
  </si>
  <si>
    <t>005772</t>
  </si>
  <si>
    <t>005517</t>
  </si>
  <si>
    <t>004383</t>
  </si>
  <si>
    <t>020933</t>
  </si>
  <si>
    <t>021496</t>
  </si>
  <si>
    <t>DQ T  1L</t>
  </si>
  <si>
    <t>031318</t>
  </si>
  <si>
    <t>004010</t>
  </si>
  <si>
    <t>003694</t>
  </si>
  <si>
    <t>005492</t>
  </si>
  <si>
    <t>003802</t>
  </si>
  <si>
    <t>003667</t>
  </si>
  <si>
    <t>005515</t>
  </si>
  <si>
    <t>004236</t>
  </si>
  <si>
    <t>003141</t>
  </si>
  <si>
    <t>024083</t>
  </si>
  <si>
    <t>013379</t>
  </si>
  <si>
    <t>021510</t>
  </si>
  <si>
    <t>050462</t>
  </si>
  <si>
    <t>003779</t>
  </si>
  <si>
    <t>003026</t>
  </si>
  <si>
    <t>003729</t>
  </si>
  <si>
    <t>004006</t>
  </si>
  <si>
    <t>003918</t>
  </si>
  <si>
    <t>003730</t>
  </si>
  <si>
    <t>004281</t>
  </si>
  <si>
    <t>003687</t>
  </si>
  <si>
    <t>003797</t>
  </si>
  <si>
    <t>003700</t>
  </si>
  <si>
    <t>020222</t>
  </si>
  <si>
    <t>022823</t>
  </si>
  <si>
    <t>022562</t>
  </si>
  <si>
    <t>003881</t>
  </si>
  <si>
    <t>004601</t>
  </si>
  <si>
    <t>005059</t>
  </si>
  <si>
    <t>004495</t>
  </si>
  <si>
    <t>003421</t>
  </si>
  <si>
    <t>003247</t>
  </si>
  <si>
    <t>003406</t>
  </si>
  <si>
    <t>004398</t>
  </si>
  <si>
    <t>003294</t>
  </si>
  <si>
    <t>023394</t>
  </si>
  <si>
    <t>023601</t>
  </si>
  <si>
    <t>012587</t>
  </si>
  <si>
    <t>011233</t>
  </si>
  <si>
    <t>023644</t>
  </si>
  <si>
    <t>021633</t>
  </si>
  <si>
    <t>002883</t>
  </si>
  <si>
    <t>004388</t>
  </si>
  <si>
    <t>004112</t>
  </si>
  <si>
    <t>002818</t>
  </si>
  <si>
    <t>005329</t>
  </si>
  <si>
    <t>003444</t>
  </si>
  <si>
    <t>003721</t>
  </si>
  <si>
    <t>021648</t>
  </si>
  <si>
    <t>014822</t>
  </si>
  <si>
    <t>025695</t>
  </si>
  <si>
    <t>025248</t>
  </si>
  <si>
    <t>003474</t>
  </si>
  <si>
    <t>004252</t>
  </si>
  <si>
    <t>004015</t>
  </si>
  <si>
    <t>004788</t>
  </si>
  <si>
    <t>004563</t>
  </si>
  <si>
    <t>003288</t>
  </si>
  <si>
    <t>002638</t>
  </si>
  <si>
    <t>021437</t>
  </si>
  <si>
    <t>021669</t>
  </si>
  <si>
    <t>014175</t>
  </si>
  <si>
    <t>012556</t>
  </si>
  <si>
    <t>021878</t>
  </si>
  <si>
    <t>020509</t>
  </si>
  <si>
    <t>050096</t>
  </si>
  <si>
    <t>003181</t>
  </si>
  <si>
    <t>003569</t>
  </si>
  <si>
    <t>003407</t>
  </si>
  <si>
    <t>003229</t>
  </si>
  <si>
    <t>003873</t>
  </si>
  <si>
    <t>004152</t>
  </si>
  <si>
    <t>004283</t>
  </si>
  <si>
    <t>003798</t>
  </si>
  <si>
    <t>003418</t>
  </si>
  <si>
    <t>020984</t>
  </si>
  <si>
    <t>021123</t>
  </si>
  <si>
    <t>021461</t>
  </si>
  <si>
    <t>020497</t>
  </si>
  <si>
    <t>003580</t>
  </si>
  <si>
    <t>003900</t>
  </si>
  <si>
    <t>004680</t>
  </si>
  <si>
    <t>004435</t>
  </si>
  <si>
    <t>003085</t>
  </si>
  <si>
    <t>003257</t>
  </si>
  <si>
    <t>003231</t>
  </si>
  <si>
    <t>003170</t>
  </si>
  <si>
    <t>003495</t>
  </si>
  <si>
    <t>003437</t>
  </si>
  <si>
    <t>022068</t>
  </si>
  <si>
    <t>022254</t>
  </si>
  <si>
    <t>011896</t>
  </si>
  <si>
    <t>021527</t>
  </si>
  <si>
    <t>021775</t>
  </si>
  <si>
    <t>003120</t>
  </si>
  <si>
    <t>003183</t>
  </si>
  <si>
    <t>003880</t>
  </si>
  <si>
    <t>003350</t>
  </si>
  <si>
    <t>002940</t>
  </si>
  <si>
    <t>002902</t>
  </si>
  <si>
    <t>005609</t>
  </si>
  <si>
    <t>005217</t>
  </si>
  <si>
    <t>003044</t>
  </si>
  <si>
    <t>015799</t>
  </si>
  <si>
    <t>020317</t>
  </si>
  <si>
    <t>023658</t>
  </si>
  <si>
    <t>022641</t>
  </si>
  <si>
    <t>003158</t>
  </si>
  <si>
    <t>003072</t>
  </si>
  <si>
    <t>005396</t>
  </si>
  <si>
    <t>004729</t>
  </si>
  <si>
    <t>003971</t>
  </si>
  <si>
    <t>004271</t>
  </si>
  <si>
    <t>004105</t>
  </si>
  <si>
    <t>002936</t>
  </si>
  <si>
    <t>020592</t>
  </si>
  <si>
    <t>020851</t>
  </si>
  <si>
    <t>013708</t>
  </si>
  <si>
    <t>013117</t>
  </si>
  <si>
    <t>020299</t>
  </si>
  <si>
    <t>020243</t>
  </si>
  <si>
    <t>043427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</si>
</sst>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"/>
    <numFmt numFmtId="165" formatCode="mm:ss.00"/>
    <numFmt numFmtId="166" formatCode="00"/>
    <numFmt numFmtId="167" formatCode="0.0"/>
  </numFmts>
  <fonts count="6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5"/>
      <name val="Arial"/>
      <family val="2"/>
    </font>
    <font>
      <sz val="9"/>
      <color indexed="9"/>
      <name val="Arial"/>
      <family val="2"/>
    </font>
    <font>
      <sz val="22"/>
      <name val="Arial"/>
      <family val="2"/>
    </font>
    <font>
      <sz val="16"/>
      <name val="Arial"/>
      <family val="2"/>
    </font>
    <font>
      <sz val="9"/>
      <color indexed="8"/>
      <name val="Arial"/>
      <family val="2"/>
    </font>
    <font>
      <sz val="11"/>
      <color indexed="52"/>
      <name val="Calibri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2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rgb="FFFA7D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rgb="FF1F497D"/>
      <name val="Calibri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9"/>
      <color theme="1"/>
      <name val="Arial"/>
      <family val="2"/>
    </font>
    <font>
      <b/>
      <sz val="8"/>
      <color rgb="FFFF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7.5"/>
      <name val="Arial"/>
      <family val="2"/>
    </font>
    <font>
      <b/>
      <sz val="7.5"/>
      <color rgb="FFFFFFFF"/>
      <name val="Arial"/>
      <family val="2"/>
    </font>
    <font>
      <sz val="7.5"/>
      <color rgb="FF00000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8"/>
      <name val="Arial"/>
      <family val="2"/>
    </font>
    <font>
      <u/>
      <sz val="26"/>
      <name val="Arial"/>
      <family val="2"/>
    </font>
    <font>
      <b/>
      <u/>
      <sz val="26"/>
      <name val="Arial"/>
      <family val="2"/>
    </font>
    <font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AFE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7">
    <xf numFmtId="0" fontId="0" fillId="0" borderId="0"/>
    <xf numFmtId="0" fontId="21" fillId="0" borderId="1" applyNumberFormat="0" applyFill="0" applyAlignment="0" applyProtection="0"/>
    <xf numFmtId="0" fontId="33" fillId="0" borderId="42" applyNumberFormat="0" applyFill="0" applyAlignment="0" applyProtection="0"/>
    <xf numFmtId="0" fontId="33" fillId="0" borderId="42" applyNumberFormat="0" applyFill="0" applyAlignment="0" applyProtection="0"/>
    <xf numFmtId="0" fontId="34" fillId="0" borderId="0"/>
    <xf numFmtId="0" fontId="29" fillId="0" borderId="0"/>
    <xf numFmtId="0" fontId="34" fillId="0" borderId="0"/>
    <xf numFmtId="0" fontId="31" fillId="0" borderId="0" applyNumberFormat="0" applyFill="0" applyBorder="0" applyProtection="0"/>
    <xf numFmtId="0" fontId="25" fillId="0" borderId="0"/>
    <xf numFmtId="0" fontId="35" fillId="0" borderId="0"/>
    <xf numFmtId="0" fontId="9" fillId="0" borderId="0"/>
    <xf numFmtId="0" fontId="9" fillId="0" borderId="0"/>
    <xf numFmtId="0" fontId="32" fillId="0" borderId="0"/>
    <xf numFmtId="0" fontId="32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37" fillId="0" borderId="0"/>
    <xf numFmtId="0" fontId="9" fillId="0" borderId="0" applyNumberFormat="0" applyFill="0" applyBorder="0" applyProtection="0"/>
    <xf numFmtId="0" fontId="46" fillId="0" borderId="0"/>
    <xf numFmtId="0" fontId="8" fillId="0" borderId="0"/>
    <xf numFmtId="0" fontId="47" fillId="0" borderId="0" applyNumberFormat="0" applyFill="0" applyBorder="0" applyProtection="0"/>
    <xf numFmtId="0" fontId="48" fillId="0" borderId="0"/>
    <xf numFmtId="0" fontId="7" fillId="0" borderId="0"/>
    <xf numFmtId="0" fontId="28" fillId="0" borderId="0"/>
    <xf numFmtId="0" fontId="9" fillId="0" borderId="0" applyNumberFormat="0" applyFill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9" fillId="0" borderId="0" applyNumberFormat="0" applyFill="0" applyBorder="0" applyProtection="0"/>
    <xf numFmtId="0" fontId="28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0">
    <xf numFmtId="0" fontId="0" fillId="0" borderId="0" xfId="0"/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wrapText="1"/>
    </xf>
    <xf numFmtId="0" fontId="14" fillId="0" borderId="0" xfId="0" applyFont="1" applyProtection="1">
      <protection locked="0"/>
    </xf>
    <xf numFmtId="15" fontId="10" fillId="0" borderId="0" xfId="0" applyNumberFormat="1" applyFont="1"/>
    <xf numFmtId="0" fontId="14" fillId="0" borderId="0" xfId="0" applyFont="1"/>
    <xf numFmtId="0" fontId="14" fillId="0" borderId="4" xfId="0" applyFont="1" applyBorder="1"/>
    <xf numFmtId="0" fontId="14" fillId="0" borderId="5" xfId="0" applyFont="1" applyBorder="1" applyAlignment="1">
      <alignment wrapText="1"/>
    </xf>
    <xf numFmtId="164" fontId="15" fillId="0" borderId="6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13" fillId="0" borderId="0" xfId="0" applyFont="1"/>
    <xf numFmtId="165" fontId="13" fillId="0" borderId="0" xfId="0" applyNumberFormat="1" applyFont="1" applyProtection="1">
      <protection locked="0"/>
    </xf>
    <xf numFmtId="1" fontId="13" fillId="0" borderId="0" xfId="0" applyNumberFormat="1" applyFont="1"/>
    <xf numFmtId="165" fontId="10" fillId="0" borderId="0" xfId="0" applyNumberFormat="1" applyFont="1"/>
    <xf numFmtId="2" fontId="12" fillId="0" borderId="0" xfId="0" applyNumberFormat="1" applyFont="1"/>
    <xf numFmtId="1" fontId="10" fillId="0" borderId="0" xfId="0" applyNumberFormat="1" applyFont="1"/>
    <xf numFmtId="0" fontId="10" fillId="0" borderId="0" xfId="0" applyFont="1" applyAlignment="1">
      <alignment horizontal="center"/>
    </xf>
    <xf numFmtId="2" fontId="10" fillId="0" borderId="0" xfId="0" applyNumberFormat="1" applyFont="1"/>
    <xf numFmtId="0" fontId="18" fillId="0" borderId="0" xfId="0" applyFont="1"/>
    <xf numFmtId="0" fontId="26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2" fontId="10" fillId="0" borderId="27" xfId="0" applyNumberFormat="1" applyFont="1" applyBorder="1" applyAlignment="1" applyProtection="1">
      <alignment horizontal="center"/>
      <protection locked="0"/>
    </xf>
    <xf numFmtId="0" fontId="40" fillId="0" borderId="0" xfId="0" applyFont="1" applyAlignment="1">
      <alignment vertical="center"/>
    </xf>
    <xf numFmtId="0" fontId="10" fillId="0" borderId="27" xfId="0" applyFont="1" applyBorder="1"/>
    <xf numFmtId="0" fontId="40" fillId="0" borderId="0" xfId="0" applyFont="1" applyAlignment="1">
      <alignment horizontal="center" vertical="center"/>
    </xf>
    <xf numFmtId="0" fontId="20" fillId="0" borderId="27" xfId="0" applyFont="1" applyBorder="1"/>
    <xf numFmtId="0" fontId="39" fillId="0" borderId="0" xfId="0" applyFont="1" applyAlignment="1">
      <alignment wrapText="1"/>
    </xf>
    <xf numFmtId="0" fontId="20" fillId="0" borderId="27" xfId="12" applyFont="1" applyBorder="1" applyAlignment="1" applyProtection="1">
      <alignment horizontal="center"/>
      <protection locked="0"/>
    </xf>
    <xf numFmtId="0" fontId="10" fillId="0" borderId="27" xfId="12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27" xfId="0" applyNumberFormat="1" applyFont="1" applyBorder="1" applyAlignment="1">
      <alignment horizontal="center"/>
    </xf>
    <xf numFmtId="0" fontId="10" fillId="0" borderId="27" xfId="0" applyFont="1" applyBorder="1" applyAlignment="1">
      <alignment horizontal="left" indent="1"/>
    </xf>
    <xf numFmtId="0" fontId="20" fillId="0" borderId="27" xfId="0" applyFont="1" applyBorder="1" applyAlignment="1">
      <alignment horizontal="center"/>
    </xf>
    <xf numFmtId="2" fontId="11" fillId="0" borderId="0" xfId="0" applyNumberFormat="1" applyFont="1" applyAlignment="1" applyProtection="1">
      <alignment horizontal="center" vertical="center"/>
      <protection locked="0"/>
    </xf>
    <xf numFmtId="2" fontId="11" fillId="0" borderId="27" xfId="0" applyNumberFormat="1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>
      <alignment horizontal="center" wrapText="1"/>
    </xf>
    <xf numFmtId="0" fontId="10" fillId="0" borderId="27" xfId="0" applyFont="1" applyBorder="1" applyAlignment="1">
      <alignment horizontal="left" wrapText="1" indent="1"/>
    </xf>
    <xf numFmtId="0" fontId="42" fillId="0" borderId="0" xfId="0" applyFont="1" applyAlignment="1">
      <alignment wrapText="1"/>
    </xf>
    <xf numFmtId="0" fontId="10" fillId="0" borderId="27" xfId="12" applyFont="1" applyBorder="1" applyAlignment="1" applyProtection="1">
      <alignment horizontal="center"/>
      <protection locked="0"/>
    </xf>
    <xf numFmtId="0" fontId="28" fillId="0" borderId="0" xfId="0" applyFont="1"/>
    <xf numFmtId="0" fontId="10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2" fontId="22" fillId="0" borderId="0" xfId="0" applyNumberFormat="1" applyFont="1"/>
    <xf numFmtId="0" fontId="14" fillId="0" borderId="5" xfId="0" applyFont="1" applyBorder="1" applyAlignment="1">
      <alignment horizont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textRotation="90"/>
    </xf>
    <xf numFmtId="0" fontId="15" fillId="0" borderId="5" xfId="0" applyFont="1" applyBorder="1" applyAlignment="1">
      <alignment horizontal="center" vertical="center" textRotation="90"/>
    </xf>
    <xf numFmtId="0" fontId="12" fillId="0" borderId="27" xfId="0" applyFont="1" applyBorder="1" applyAlignment="1">
      <alignment horizontal="center" vertical="center"/>
    </xf>
    <xf numFmtId="14" fontId="10" fillId="0" borderId="27" xfId="0" applyNumberFormat="1" applyFont="1" applyBorder="1" applyAlignment="1">
      <alignment horizontal="center" vertical="center" wrapText="1"/>
    </xf>
    <xf numFmtId="2" fontId="11" fillId="0" borderId="44" xfId="0" applyNumberFormat="1" applyFont="1" applyBorder="1" applyAlignment="1" applyProtection="1">
      <alignment horizontal="center" vertical="center"/>
      <protection locked="0"/>
    </xf>
    <xf numFmtId="2" fontId="11" fillId="0" borderId="45" xfId="0" applyNumberFormat="1" applyFont="1" applyBorder="1" applyAlignment="1" applyProtection="1">
      <alignment horizontal="center" vertical="center"/>
      <protection locked="0"/>
    </xf>
    <xf numFmtId="0" fontId="41" fillId="0" borderId="27" xfId="6" applyFont="1" applyBorder="1" applyAlignment="1">
      <alignment horizontal="center"/>
    </xf>
    <xf numFmtId="0" fontId="10" fillId="0" borderId="27" xfId="6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2" fontId="11" fillId="0" borderId="45" xfId="0" applyNumberFormat="1" applyFont="1" applyBorder="1" applyAlignment="1" applyProtection="1">
      <alignment horizontal="center" vertical="center" wrapText="1"/>
      <protection locked="0"/>
    </xf>
    <xf numFmtId="0" fontId="34" fillId="0" borderId="43" xfId="12" applyFont="1" applyBorder="1" applyAlignment="1">
      <alignment horizontal="center"/>
    </xf>
    <xf numFmtId="0" fontId="10" fillId="0" borderId="27" xfId="0" applyFont="1" applyBorder="1" applyAlignment="1" applyProtection="1">
      <alignment horizontal="center"/>
      <protection locked="0"/>
    </xf>
    <xf numFmtId="0" fontId="20" fillId="0" borderId="27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 wrapText="1"/>
    </xf>
    <xf numFmtId="2" fontId="12" fillId="0" borderId="0" xfId="0" applyNumberFormat="1" applyFont="1" applyAlignment="1" applyProtection="1">
      <alignment horizontal="center"/>
      <protection locked="0"/>
    </xf>
    <xf numFmtId="0" fontId="34" fillId="0" borderId="0" xfId="12" applyFont="1"/>
    <xf numFmtId="2" fontId="20" fillId="0" borderId="0" xfId="0" applyNumberFormat="1" applyFont="1" applyAlignment="1" applyProtection="1">
      <alignment horizontal="center"/>
      <protection locked="0"/>
    </xf>
    <xf numFmtId="2" fontId="20" fillId="0" borderId="0" xfId="12" applyNumberFormat="1" applyFont="1" applyAlignment="1" applyProtection="1">
      <alignment horizontal="center"/>
      <protection locked="0"/>
    </xf>
    <xf numFmtId="2" fontId="23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textRotation="90"/>
    </xf>
    <xf numFmtId="0" fontId="20" fillId="0" borderId="27" xfId="12" applyFont="1" applyBorder="1" applyAlignment="1">
      <alignment horizontal="center"/>
    </xf>
    <xf numFmtId="0" fontId="34" fillId="0" borderId="27" xfId="6" applyBorder="1" applyAlignment="1">
      <alignment horizontal="center"/>
    </xf>
    <xf numFmtId="0" fontId="13" fillId="0" borderId="0" xfId="0" applyFont="1" applyAlignment="1">
      <alignment horizontal="center"/>
    </xf>
    <xf numFmtId="0" fontId="50" fillId="2" borderId="45" xfId="0" applyFont="1" applyFill="1" applyBorder="1" applyAlignment="1">
      <alignment horizontal="left" vertical="top" wrapText="1"/>
    </xf>
    <xf numFmtId="167" fontId="52" fillId="0" borderId="45" xfId="0" applyNumberFormat="1" applyFont="1" applyBorder="1" applyAlignment="1">
      <alignment horizontal="center" vertical="top" shrinkToFit="1"/>
    </xf>
    <xf numFmtId="0" fontId="53" fillId="0" borderId="45" xfId="0" applyFont="1" applyBorder="1" applyAlignment="1">
      <alignment horizontal="left" vertical="top" wrapText="1"/>
    </xf>
    <xf numFmtId="0" fontId="0" fillId="0" borderId="47" xfId="0" applyBorder="1" applyAlignment="1">
      <alignment horizontal="left" wrapText="1"/>
    </xf>
    <xf numFmtId="0" fontId="0" fillId="0" borderId="45" xfId="0" applyBorder="1" applyAlignment="1">
      <alignment horizontal="left" vertical="top" wrapText="1"/>
    </xf>
    <xf numFmtId="2" fontId="52" fillId="0" borderId="45" xfId="0" applyNumberFormat="1" applyFont="1" applyBorder="1" applyAlignment="1">
      <alignment horizontal="center" vertical="top" shrinkToFit="1"/>
    </xf>
    <xf numFmtId="0" fontId="0" fillId="0" borderId="45" xfId="0" applyBorder="1" applyAlignment="1">
      <alignment horizontal="left" wrapText="1"/>
    </xf>
    <xf numFmtId="0" fontId="0" fillId="0" borderId="47" xfId="0" applyBorder="1" applyAlignment="1">
      <alignment horizontal="center" wrapText="1"/>
    </xf>
    <xf numFmtId="0" fontId="53" fillId="0" borderId="45" xfId="0" applyFont="1" applyBorder="1" applyAlignment="1">
      <alignment horizontal="center" vertical="top" wrapText="1"/>
    </xf>
    <xf numFmtId="0" fontId="0" fillId="0" borderId="45" xfId="0" applyBorder="1" applyAlignment="1">
      <alignment horizontal="center" wrapText="1"/>
    </xf>
    <xf numFmtId="2" fontId="0" fillId="0" borderId="0" xfId="0" applyNumberFormat="1"/>
    <xf numFmtId="0" fontId="20" fillId="0" borderId="27" xfId="12" applyFont="1" applyBorder="1" applyAlignment="1" applyProtection="1">
      <alignment horizontal="center" vertical="center"/>
      <protection locked="0"/>
    </xf>
    <xf numFmtId="2" fontId="12" fillId="0" borderId="27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0" fontId="20" fillId="0" borderId="27" xfId="12" applyFont="1" applyBorder="1" applyAlignment="1">
      <alignment horizontal="center" vertical="center"/>
    </xf>
    <xf numFmtId="2" fontId="12" fillId="0" borderId="25" xfId="0" applyNumberFormat="1" applyFont="1" applyBorder="1" applyAlignment="1">
      <alignment horizontal="center" vertical="center"/>
    </xf>
    <xf numFmtId="0" fontId="10" fillId="0" borderId="27" xfId="12" applyFont="1" applyBorder="1" applyAlignment="1" applyProtection="1">
      <alignment horizontal="center" vertical="center"/>
      <protection locked="0"/>
    </xf>
    <xf numFmtId="0" fontId="10" fillId="0" borderId="27" xfId="12" applyFont="1" applyBorder="1" applyAlignment="1">
      <alignment horizontal="center" vertical="center"/>
    </xf>
    <xf numFmtId="0" fontId="20" fillId="0" borderId="37" xfId="12" applyFont="1" applyBorder="1" applyAlignment="1" applyProtection="1">
      <alignment horizontal="center" vertical="center"/>
      <protection locked="0"/>
    </xf>
    <xf numFmtId="2" fontId="12" fillId="0" borderId="28" xfId="0" applyNumberFormat="1" applyFont="1" applyBorder="1" applyAlignment="1">
      <alignment horizontal="center" vertical="center"/>
    </xf>
    <xf numFmtId="1" fontId="10" fillId="0" borderId="26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49" fillId="0" borderId="27" xfId="0" applyFont="1" applyBorder="1" applyAlignment="1">
      <alignment horizontal="center" vertical="center" wrapText="1"/>
    </xf>
    <xf numFmtId="16" fontId="10" fillId="0" borderId="27" xfId="0" applyNumberFormat="1" applyFont="1" applyBorder="1" applyAlignment="1">
      <alignment horizontal="center" vertical="center"/>
    </xf>
    <xf numFmtId="165" fontId="10" fillId="0" borderId="27" xfId="0" applyNumberFormat="1" applyFont="1" applyBorder="1" applyAlignment="1" applyProtection="1">
      <alignment horizontal="center" vertical="center"/>
      <protection locked="0"/>
    </xf>
    <xf numFmtId="0" fontId="10" fillId="0" borderId="29" xfId="12" applyFont="1" applyBorder="1" applyAlignment="1">
      <alignment horizontal="center" vertical="center"/>
    </xf>
    <xf numFmtId="1" fontId="0" fillId="0" borderId="0" xfId="0" applyNumberFormat="1"/>
    <xf numFmtId="0" fontId="13" fillId="0" borderId="0" xfId="0" applyFont="1" applyAlignment="1" applyProtection="1">
      <alignment horizontal="center"/>
      <protection locked="0"/>
    </xf>
    <xf numFmtId="0" fontId="56" fillId="0" borderId="0" xfId="0" applyFont="1" applyAlignment="1">
      <alignment wrapText="1"/>
    </xf>
    <xf numFmtId="0" fontId="51" fillId="2" borderId="4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/>
    </xf>
    <xf numFmtId="165" fontId="57" fillId="0" borderId="0" xfId="0" applyNumberFormat="1" applyFont="1" applyAlignment="1">
      <alignment horizontal="center"/>
    </xf>
    <xf numFmtId="2" fontId="57" fillId="0" borderId="0" xfId="0" applyNumberFormat="1" applyFont="1" applyAlignment="1">
      <alignment horizontal="center"/>
    </xf>
    <xf numFmtId="1" fontId="57" fillId="0" borderId="0" xfId="0" applyNumberFormat="1" applyFont="1" applyAlignment="1">
      <alignment horizontal="center"/>
    </xf>
    <xf numFmtId="2" fontId="45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/>
    </xf>
    <xf numFmtId="1" fontId="10" fillId="0" borderId="25" xfId="0" applyNumberFormat="1" applyFont="1" applyBorder="1" applyAlignment="1">
      <alignment horizontal="center" vertical="center"/>
    </xf>
    <xf numFmtId="0" fontId="20" fillId="4" borderId="27" xfId="12" applyFont="1" applyFill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164" fontId="58" fillId="0" borderId="0" xfId="0" applyNumberFormat="1" applyFont="1" applyAlignment="1">
      <alignment horizontal="center"/>
    </xf>
    <xf numFmtId="164" fontId="58" fillId="0" borderId="0" xfId="0" applyNumberFormat="1" applyFont="1" applyAlignment="1">
      <alignment horizontal="center" wrapText="1"/>
    </xf>
    <xf numFmtId="164" fontId="59" fillId="0" borderId="0" xfId="0" applyNumberFormat="1" applyFont="1" applyAlignment="1">
      <alignment horizontal="center"/>
    </xf>
    <xf numFmtId="2" fontId="10" fillId="0" borderId="27" xfId="0" applyNumberFormat="1" applyFont="1" applyBorder="1" applyAlignment="1">
      <alignment horizontal="center"/>
    </xf>
    <xf numFmtId="0" fontId="13" fillId="0" borderId="0" xfId="0" applyFont="1" applyProtection="1">
      <protection locked="0"/>
    </xf>
    <xf numFmtId="165" fontId="13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right"/>
    </xf>
    <xf numFmtId="14" fontId="22" fillId="0" borderId="0" xfId="0" applyNumberFormat="1" applyFont="1"/>
    <xf numFmtId="0" fontId="0" fillId="0" borderId="62" xfId="0" applyBorder="1" applyAlignment="1">
      <alignment horizontal="center"/>
    </xf>
    <xf numFmtId="0" fontId="0" fillId="0" borderId="6" xfId="0" applyBorder="1" applyAlignment="1">
      <alignment horizontal="center"/>
    </xf>
    <xf numFmtId="164" fontId="58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4" fontId="58" fillId="0" borderId="0" xfId="0" applyNumberFormat="1" applyFont="1" applyAlignment="1">
      <alignment horizontal="center" vertical="center" wrapText="1"/>
    </xf>
    <xf numFmtId="164" fontId="59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5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/>
    </xf>
    <xf numFmtId="0" fontId="14" fillId="0" borderId="5" xfId="0" applyFont="1" applyBorder="1" applyAlignment="1">
      <alignment vertical="center" wrapText="1"/>
    </xf>
    <xf numFmtId="164" fontId="15" fillId="0" borderId="4" xfId="0" applyNumberFormat="1" applyFont="1" applyBorder="1" applyAlignment="1">
      <alignment horizontal="center" vertical="center"/>
    </xf>
    <xf numFmtId="164" fontId="15" fillId="0" borderId="6" xfId="0" applyNumberFormat="1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1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2" fontId="11" fillId="0" borderId="47" xfId="0" applyNumberFormat="1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20" fillId="0" borderId="27" xfId="0" applyFont="1" applyBorder="1" applyProtection="1">
      <protection locked="0"/>
    </xf>
    <xf numFmtId="0" fontId="10" fillId="0" borderId="0" xfId="12" applyFont="1" applyAlignment="1">
      <alignment horizontal="center"/>
    </xf>
    <xf numFmtId="0" fontId="10" fillId="0" borderId="27" xfId="0" applyFont="1" applyBorder="1" applyProtection="1">
      <protection locked="0"/>
    </xf>
    <xf numFmtId="2" fontId="10" fillId="0" borderId="0" xfId="0" applyNumberFormat="1" applyFont="1" applyAlignment="1" applyProtection="1">
      <alignment horizontal="center"/>
      <protection locked="0"/>
    </xf>
    <xf numFmtId="0" fontId="0" fillId="0" borderId="23" xfId="0" applyBorder="1"/>
    <xf numFmtId="0" fontId="0" fillId="0" borderId="24" xfId="0" applyBorder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5" fillId="0" borderId="68" xfId="0" applyNumberFormat="1" applyFont="1" applyBorder="1" applyAlignment="1">
      <alignment horizontal="center" vertical="center"/>
    </xf>
    <xf numFmtId="164" fontId="15" fillId="0" borderId="69" xfId="0" applyNumberFormat="1" applyFont="1" applyBorder="1" applyAlignment="1">
      <alignment horizontal="center" vertical="center"/>
    </xf>
    <xf numFmtId="0" fontId="10" fillId="0" borderId="70" xfId="0" applyFont="1" applyBorder="1" applyAlignment="1" applyProtection="1">
      <alignment horizontal="center" vertical="center"/>
      <protection locked="0"/>
    </xf>
    <xf numFmtId="0" fontId="12" fillId="0" borderId="69" xfId="0" applyFont="1" applyBorder="1" applyAlignment="1">
      <alignment horizontal="center" vertical="center"/>
    </xf>
    <xf numFmtId="0" fontId="10" fillId="0" borderId="71" xfId="0" applyFont="1" applyBorder="1" applyAlignment="1" applyProtection="1">
      <alignment horizontal="center" vertical="center"/>
      <protection locked="0"/>
    </xf>
    <xf numFmtId="0" fontId="11" fillId="0" borderId="72" xfId="0" applyFont="1" applyBorder="1" applyAlignment="1" applyProtection="1">
      <alignment horizontal="center" vertical="center"/>
      <protection locked="0"/>
    </xf>
    <xf numFmtId="0" fontId="10" fillId="0" borderId="73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0" fillId="0" borderId="80" xfId="0" applyBorder="1" applyAlignment="1">
      <alignment vertical="center"/>
    </xf>
    <xf numFmtId="0" fontId="14" fillId="0" borderId="68" xfId="0" applyFont="1" applyBorder="1" applyAlignment="1">
      <alignment vertical="center"/>
    </xf>
    <xf numFmtId="0" fontId="10" fillId="0" borderId="68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82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89" xfId="0" applyFont="1" applyBorder="1" applyAlignment="1">
      <alignment horizontal="center" vertical="center"/>
    </xf>
    <xf numFmtId="0" fontId="10" fillId="0" borderId="90" xfId="0" applyFont="1" applyBorder="1" applyAlignment="1">
      <alignment horizontal="left" vertical="center" wrapText="1"/>
    </xf>
    <xf numFmtId="0" fontId="10" fillId="0" borderId="91" xfId="0" applyFont="1" applyBorder="1" applyAlignment="1" applyProtection="1">
      <alignment horizontal="center" vertical="center"/>
      <protection locked="0"/>
    </xf>
    <xf numFmtId="0" fontId="10" fillId="0" borderId="6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15" fillId="0" borderId="93" xfId="0" applyFont="1" applyBorder="1" applyAlignment="1">
      <alignment horizontal="center" vertical="center"/>
    </xf>
    <xf numFmtId="0" fontId="14" fillId="0" borderId="94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textRotation="90"/>
    </xf>
    <xf numFmtId="0" fontId="15" fillId="0" borderId="74" xfId="0" applyFont="1" applyBorder="1" applyAlignment="1">
      <alignment horizontal="center" vertical="center" textRotation="90"/>
    </xf>
    <xf numFmtId="0" fontId="10" fillId="0" borderId="96" xfId="0" applyFont="1" applyBorder="1" applyAlignment="1" applyProtection="1">
      <alignment horizontal="center" vertical="center"/>
      <protection locked="0"/>
    </xf>
    <xf numFmtId="0" fontId="14" fillId="0" borderId="95" xfId="0" applyFont="1" applyBorder="1" applyAlignment="1">
      <alignment horizontal="center" textRotation="90"/>
    </xf>
    <xf numFmtId="0" fontId="14" fillId="0" borderId="73" xfId="0" applyFont="1" applyBorder="1" applyAlignment="1">
      <alignment horizontal="center" textRotation="90"/>
    </xf>
    <xf numFmtId="0" fontId="15" fillId="0" borderId="82" xfId="0" applyFont="1" applyBorder="1" applyAlignment="1">
      <alignment horizontal="center" textRotation="90"/>
    </xf>
    <xf numFmtId="0" fontId="15" fillId="0" borderId="74" xfId="0" applyFont="1" applyBorder="1" applyAlignment="1">
      <alignment horizontal="center" textRotation="90"/>
    </xf>
    <xf numFmtId="0" fontId="14" fillId="0" borderId="81" xfId="0" applyFont="1" applyBorder="1" applyAlignment="1">
      <alignment horizontal="center" textRotation="90"/>
    </xf>
    <xf numFmtId="0" fontId="0" fillId="0" borderId="89" xfId="0" applyBorder="1" applyAlignment="1">
      <alignment horizontal="center"/>
    </xf>
    <xf numFmtId="0" fontId="0" fillId="0" borderId="92" xfId="0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2" fontId="10" fillId="0" borderId="27" xfId="0" quotePrefix="1" applyNumberFormat="1" applyFont="1" applyBorder="1" applyAlignment="1">
      <alignment horizontal="center"/>
    </xf>
    <xf numFmtId="0" fontId="20" fillId="0" borderId="35" xfId="12" applyFont="1" applyBorder="1" applyAlignment="1" applyProtection="1">
      <alignment horizontal="center" vertical="center"/>
      <protection locked="0"/>
    </xf>
    <xf numFmtId="0" fontId="20" fillId="0" borderId="35" xfId="12" applyFont="1" applyBorder="1" applyAlignment="1">
      <alignment horizontal="center" vertical="center"/>
    </xf>
    <xf numFmtId="0" fontId="10" fillId="0" borderId="35" xfId="12" applyFont="1" applyBorder="1" applyAlignment="1" applyProtection="1">
      <alignment horizontal="center" vertical="center"/>
      <protection locked="0"/>
    </xf>
    <xf numFmtId="0" fontId="10" fillId="0" borderId="35" xfId="12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56" fillId="0" borderId="0" xfId="0" applyFont="1"/>
    <xf numFmtId="0" fontId="42" fillId="0" borderId="0" xfId="0" applyFont="1"/>
    <xf numFmtId="2" fontId="39" fillId="0" borderId="0" xfId="0" applyNumberFormat="1" applyFont="1"/>
    <xf numFmtId="0" fontId="39" fillId="0" borderId="0" xfId="0" applyFont="1" applyAlignment="1">
      <alignment horizontal="center"/>
    </xf>
    <xf numFmtId="2" fontId="56" fillId="0" borderId="0" xfId="0" applyNumberFormat="1" applyFont="1"/>
    <xf numFmtId="2" fontId="42" fillId="0" borderId="0" xfId="0" applyNumberFormat="1" applyFont="1"/>
    <xf numFmtId="0" fontId="10" fillId="0" borderId="27" xfId="0" quotePrefix="1" applyFont="1" applyBorder="1" applyAlignment="1">
      <alignment horizontal="center"/>
    </xf>
    <xf numFmtId="0" fontId="20" fillId="0" borderId="0" xfId="43" applyFont="1" applyAlignment="1" applyProtection="1">
      <alignment vertical="center"/>
      <protection locked="0"/>
    </xf>
    <xf numFmtId="1" fontId="12" fillId="3" borderId="105" xfId="0" applyNumberFormat="1" applyFont="1" applyFill="1" applyBorder="1" applyAlignment="1" applyProtection="1">
      <alignment horizontal="center" vertical="center"/>
      <protection locked="0"/>
    </xf>
    <xf numFmtId="1" fontId="12" fillId="3" borderId="10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0" fontId="20" fillId="0" borderId="0" xfId="43" applyFont="1" applyAlignment="1" applyProtection="1">
      <alignment horizontal="left" vertical="center"/>
      <protection locked="0"/>
    </xf>
    <xf numFmtId="0" fontId="0" fillId="0" borderId="0" xfId="0" quotePrefix="1" applyAlignment="1">
      <alignment horizontal="left"/>
    </xf>
    <xf numFmtId="0" fontId="0" fillId="0" borderId="0" xfId="0" quotePrefix="1"/>
    <xf numFmtId="1" fontId="10" fillId="0" borderId="0" xfId="0" applyNumberFormat="1" applyFont="1" applyAlignment="1">
      <alignment horizontal="center"/>
    </xf>
    <xf numFmtId="1" fontId="20" fillId="3" borderId="104" xfId="49" applyNumberFormat="1" applyFont="1" applyFill="1" applyBorder="1" applyAlignment="1" applyProtection="1">
      <alignment horizontal="center" vertical="center"/>
      <protection locked="0"/>
    </xf>
    <xf numFmtId="1" fontId="30" fillId="3" borderId="105" xfId="49" applyNumberFormat="1" applyFont="1" applyFill="1" applyBorder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alignment horizontal="center"/>
      <protection locked="0"/>
    </xf>
    <xf numFmtId="1" fontId="12" fillId="3" borderId="105" xfId="49" applyNumberFormat="1" applyFont="1" applyFill="1" applyBorder="1" applyAlignment="1">
      <alignment horizontal="center" vertical="center"/>
    </xf>
    <xf numFmtId="1" fontId="10" fillId="3" borderId="104" xfId="49" applyNumberFormat="1" applyFont="1" applyFill="1" applyBorder="1" applyAlignment="1" applyProtection="1">
      <alignment horizontal="center" vertical="center"/>
      <protection locked="0"/>
    </xf>
    <xf numFmtId="1" fontId="44" fillId="3" borderId="104" xfId="49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/>
    </xf>
    <xf numFmtId="1" fontId="30" fillId="3" borderId="105" xfId="49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0" fillId="0" borderId="0" xfId="0" applyFont="1" applyAlignment="1">
      <alignment horizontal="center" vertical="center"/>
    </xf>
    <xf numFmtId="0" fontId="12" fillId="5" borderId="27" xfId="0" applyFont="1" applyFill="1" applyBorder="1" applyAlignment="1">
      <alignment horizontal="center"/>
    </xf>
    <xf numFmtId="0" fontId="10" fillId="5" borderId="27" xfId="0" applyFont="1" applyFill="1" applyBorder="1"/>
    <xf numFmtId="0" fontId="10" fillId="5" borderId="27" xfId="0" applyFont="1" applyFill="1" applyBorder="1" applyAlignment="1">
      <alignment horizontal="center"/>
    </xf>
    <xf numFmtId="166" fontId="10" fillId="5" borderId="27" xfId="0" applyNumberFormat="1" applyFont="1" applyFill="1" applyBorder="1" applyAlignment="1">
      <alignment horizontal="center"/>
    </xf>
    <xf numFmtId="2" fontId="10" fillId="5" borderId="27" xfId="0" applyNumberFormat="1" applyFont="1" applyFill="1" applyBorder="1" applyAlignment="1">
      <alignment horizontal="center"/>
    </xf>
    <xf numFmtId="0" fontId="10" fillId="5" borderId="27" xfId="0" applyFont="1" applyFill="1" applyBorder="1" applyAlignment="1">
      <alignment horizontal="left" indent="1"/>
    </xf>
    <xf numFmtId="2" fontId="10" fillId="5" borderId="27" xfId="0" quotePrefix="1" applyNumberFormat="1" applyFont="1" applyFill="1" applyBorder="1" applyAlignment="1">
      <alignment horizontal="center"/>
    </xf>
    <xf numFmtId="166" fontId="10" fillId="0" borderId="104" xfId="0" applyNumberFormat="1" applyFont="1" applyBorder="1" applyAlignment="1">
      <alignment horizontal="center"/>
    </xf>
    <xf numFmtId="0" fontId="10" fillId="0" borderId="104" xfId="0" applyFont="1" applyBorder="1" applyAlignment="1">
      <alignment horizontal="center"/>
    </xf>
    <xf numFmtId="0" fontId="10" fillId="0" borderId="104" xfId="0" applyFont="1" applyBorder="1" applyAlignment="1">
      <alignment horizontal="left" indent="1"/>
    </xf>
    <xf numFmtId="2" fontId="10" fillId="0" borderId="104" xfId="0" quotePrefix="1" applyNumberFormat="1" applyFont="1" applyBorder="1" applyAlignment="1">
      <alignment horizontal="center"/>
    </xf>
    <xf numFmtId="0" fontId="0" fillId="6" borderId="0" xfId="0" applyFill="1"/>
    <xf numFmtId="0" fontId="0" fillId="3" borderId="0" xfId="0" applyFill="1"/>
    <xf numFmtId="0" fontId="0" fillId="7" borderId="0" xfId="0" applyFill="1"/>
    <xf numFmtId="0" fontId="0" fillId="8" borderId="0" xfId="0" applyFill="1"/>
    <xf numFmtId="0" fontId="16" fillId="0" borderId="81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1" fontId="16" fillId="0" borderId="87" xfId="0" applyNumberFormat="1" applyFont="1" applyBorder="1" applyAlignment="1">
      <alignment horizontal="center" vertical="center"/>
    </xf>
    <xf numFmtId="1" fontId="16" fillId="0" borderId="73" xfId="0" applyNumberFormat="1" applyFont="1" applyBorder="1" applyAlignment="1">
      <alignment horizontal="center" vertical="center"/>
    </xf>
    <xf numFmtId="1" fontId="16" fillId="0" borderId="82" xfId="0" applyNumberFormat="1" applyFont="1" applyBorder="1" applyAlignment="1">
      <alignment horizontal="center" vertical="center"/>
    </xf>
    <xf numFmtId="1" fontId="16" fillId="0" borderId="81" xfId="0" applyNumberFormat="1" applyFont="1" applyBorder="1" applyAlignment="1">
      <alignment horizontal="center" vertical="center"/>
    </xf>
    <xf numFmtId="1" fontId="16" fillId="0" borderId="74" xfId="0" applyNumberFormat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64" fontId="0" fillId="0" borderId="67" xfId="0" applyNumberFormat="1" applyBorder="1" applyAlignment="1">
      <alignment horizontal="center" vertical="center"/>
    </xf>
    <xf numFmtId="164" fontId="5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77" xfId="0" applyFont="1" applyBorder="1" applyAlignment="1" applyProtection="1">
      <alignment horizontal="center" vertical="center"/>
      <protection locked="0"/>
    </xf>
    <xf numFmtId="0" fontId="14" fillId="0" borderId="78" xfId="0" applyFont="1" applyBorder="1" applyAlignment="1" applyProtection="1">
      <alignment horizontal="center" vertical="center"/>
      <protection locked="0"/>
    </xf>
    <xf numFmtId="0" fontId="14" fillId="0" borderId="79" xfId="0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/>
      <protection locked="0"/>
    </xf>
    <xf numFmtId="0" fontId="14" fillId="0" borderId="65" xfId="0" applyFont="1" applyBorder="1" applyAlignment="1" applyProtection="1">
      <alignment horizontal="center" vertical="center"/>
      <protection locked="0"/>
    </xf>
    <xf numFmtId="0" fontId="14" fillId="0" borderId="63" xfId="0" applyFont="1" applyBorder="1" applyAlignment="1" applyProtection="1">
      <alignment horizontal="center" vertical="center"/>
      <protection locked="0"/>
    </xf>
    <xf numFmtId="164" fontId="0" fillId="0" borderId="66" xfId="0" applyNumberForma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 wrapText="1"/>
    </xf>
    <xf numFmtId="0" fontId="16" fillId="0" borderId="85" xfId="0" applyFont="1" applyBorder="1" applyAlignment="1">
      <alignment horizontal="center" vertical="center" wrapText="1"/>
    </xf>
    <xf numFmtId="1" fontId="16" fillId="0" borderId="86" xfId="0" applyNumberFormat="1" applyFont="1" applyBorder="1" applyAlignment="1">
      <alignment horizontal="center" vertical="center"/>
    </xf>
    <xf numFmtId="1" fontId="16" fillId="0" borderId="84" xfId="0" applyNumberFormat="1" applyFont="1" applyBorder="1" applyAlignment="1">
      <alignment horizontal="center" vertical="center"/>
    </xf>
    <xf numFmtId="1" fontId="16" fillId="0" borderId="88" xfId="0" applyNumberFormat="1" applyFont="1" applyBorder="1" applyAlignment="1">
      <alignment horizontal="center" vertical="center"/>
    </xf>
    <xf numFmtId="1" fontId="16" fillId="0" borderId="83" xfId="0" applyNumberFormat="1" applyFont="1" applyBorder="1" applyAlignment="1">
      <alignment horizontal="center" vertical="center"/>
    </xf>
    <xf numFmtId="1" fontId="16" fillId="0" borderId="85" xfId="0" applyNumberFormat="1" applyFont="1" applyBorder="1" applyAlignment="1">
      <alignment horizontal="center" vertical="center"/>
    </xf>
    <xf numFmtId="164" fontId="58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1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164" fontId="0" fillId="0" borderId="41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2" fontId="38" fillId="0" borderId="58" xfId="0" applyNumberFormat="1" applyFont="1" applyBorder="1" applyAlignment="1">
      <alignment horizontal="center" vertical="center"/>
    </xf>
    <xf numFmtId="2" fontId="38" fillId="0" borderId="9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1" fontId="55" fillId="0" borderId="32" xfId="0" applyNumberFormat="1" applyFont="1" applyBorder="1" applyAlignment="1">
      <alignment horizontal="center" vertical="center"/>
    </xf>
    <xf numFmtId="1" fontId="55" fillId="0" borderId="33" xfId="0" applyNumberFormat="1" applyFont="1" applyBorder="1" applyAlignment="1">
      <alignment horizontal="center" vertical="center"/>
    </xf>
    <xf numFmtId="1" fontId="55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/>
      <protection locked="0"/>
    </xf>
    <xf numFmtId="2" fontId="10" fillId="0" borderId="48" xfId="1" applyNumberFormat="1" applyFont="1" applyFill="1" applyBorder="1" applyAlignment="1" applyProtection="1">
      <alignment horizontal="center" vertical="center"/>
    </xf>
    <xf numFmtId="2" fontId="10" fillId="0" borderId="0" xfId="1" applyNumberFormat="1" applyFont="1" applyFill="1" applyBorder="1" applyAlignment="1" applyProtection="1">
      <alignment horizontal="center" vertical="center"/>
    </xf>
    <xf numFmtId="2" fontId="10" fillId="0" borderId="51" xfId="1" applyNumberFormat="1" applyFont="1" applyFill="1" applyBorder="1" applyAlignment="1" applyProtection="1">
      <alignment horizontal="center" vertical="center"/>
    </xf>
    <xf numFmtId="2" fontId="10" fillId="0" borderId="31" xfId="1" applyNumberFormat="1" applyFont="1" applyFill="1" applyBorder="1" applyAlignment="1" applyProtection="1">
      <alignment horizontal="center" vertical="center"/>
    </xf>
    <xf numFmtId="2" fontId="10" fillId="0" borderId="52" xfId="1" applyNumberFormat="1" applyFont="1" applyFill="1" applyBorder="1" applyAlignment="1" applyProtection="1">
      <alignment horizontal="center" vertical="center"/>
    </xf>
    <xf numFmtId="2" fontId="10" fillId="0" borderId="53" xfId="1" applyNumberFormat="1" applyFont="1" applyFill="1" applyBorder="1" applyAlignment="1" applyProtection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12" fillId="0" borderId="56" xfId="0" applyNumberFormat="1" applyFont="1" applyBorder="1" applyAlignment="1">
      <alignment horizontal="center" vertical="center"/>
    </xf>
    <xf numFmtId="2" fontId="12" fillId="0" borderId="36" xfId="0" applyNumberFormat="1" applyFont="1" applyBorder="1" applyAlignment="1">
      <alignment horizontal="center" vertical="center"/>
    </xf>
    <xf numFmtId="2" fontId="12" fillId="0" borderId="48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12" fillId="0" borderId="57" xfId="0" applyNumberFormat="1" applyFont="1" applyBorder="1" applyAlignment="1">
      <alignment horizontal="center" vertical="center"/>
    </xf>
    <xf numFmtId="2" fontId="12" fillId="0" borderId="20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26" fillId="0" borderId="0" xfId="0" applyFont="1" applyAlignment="1" applyProtection="1">
      <alignment horizontal="center"/>
      <protection locked="0"/>
    </xf>
    <xf numFmtId="1" fontId="19" fillId="0" borderId="32" xfId="0" applyNumberFormat="1" applyFont="1" applyBorder="1" applyAlignment="1">
      <alignment horizontal="center" vertical="center"/>
    </xf>
    <xf numFmtId="1" fontId="19" fillId="0" borderId="34" xfId="0" applyNumberFormat="1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" fontId="55" fillId="0" borderId="103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4" fillId="0" borderId="97" xfId="0" applyFont="1" applyBorder="1" applyAlignment="1">
      <alignment horizontal="center"/>
    </xf>
    <xf numFmtId="0" fontId="24" fillId="0" borderId="78" xfId="0" applyFont="1" applyBorder="1" applyAlignment="1">
      <alignment horizontal="center"/>
    </xf>
    <xf numFmtId="0" fontId="24" fillId="0" borderId="98" xfId="0" applyFont="1" applyBorder="1" applyAlignment="1">
      <alignment horizontal="center"/>
    </xf>
    <xf numFmtId="0" fontId="13" fillId="0" borderId="0" xfId="0" applyFont="1" applyAlignment="1" applyProtection="1">
      <alignment horizontal="left"/>
      <protection locked="0"/>
    </xf>
    <xf numFmtId="0" fontId="26" fillId="0" borderId="99" xfId="0" applyFont="1" applyBorder="1" applyAlignment="1">
      <alignment horizontal="center"/>
    </xf>
    <xf numFmtId="0" fontId="26" fillId="0" borderId="61" xfId="0" applyFont="1" applyBorder="1" applyAlignment="1">
      <alignment horizontal="center"/>
    </xf>
    <xf numFmtId="0" fontId="0" fillId="0" borderId="101" xfId="0" applyBorder="1" applyAlignment="1">
      <alignment horizontal="center"/>
    </xf>
    <xf numFmtId="0" fontId="0" fillId="0" borderId="27" xfId="0" applyBorder="1" applyAlignment="1">
      <alignment horizontal="center"/>
    </xf>
    <xf numFmtId="0" fontId="26" fillId="0" borderId="60" xfId="0" applyFont="1" applyBorder="1" applyAlignment="1">
      <alignment horizontal="center"/>
    </xf>
    <xf numFmtId="0" fontId="26" fillId="0" borderId="5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" xfId="0" applyBorder="1" applyAlignment="1">
      <alignment horizontal="center"/>
    </xf>
    <xf numFmtId="0" fontId="26" fillId="0" borderId="100" xfId="0" applyFont="1" applyBorder="1" applyAlignment="1">
      <alignment horizontal="center"/>
    </xf>
    <xf numFmtId="0" fontId="0" fillId="0" borderId="102" xfId="0" applyBorder="1" applyAlignment="1">
      <alignment horizontal="center"/>
    </xf>
  </cellXfs>
  <cellStyles count="67">
    <cellStyle name="Excel_BuiltIn_Linked Cell" xfId="1" xr:uid="{00000000-0005-0000-0000-000000000000}"/>
    <cellStyle name="Linked Cell 2" xfId="2" xr:uid="{00000000-0005-0000-0000-000001000000}"/>
    <cellStyle name="Linked Cell 3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1 2" xfId="25" xr:uid="{6D4F94EA-9E78-4172-91B2-D1BFF1E272F0}"/>
    <cellStyle name="Normal 12" xfId="6" xr:uid="{00000000-0005-0000-0000-000006000000}"/>
    <cellStyle name="Normal 13" xfId="7" xr:uid="{00000000-0005-0000-0000-000007000000}"/>
    <cellStyle name="Normal 13 2" xfId="26" xr:uid="{E76C4B53-BEA9-469C-949F-F05FF00EE440}"/>
    <cellStyle name="Normal 14" xfId="19" xr:uid="{5B4F8C32-4DDF-4648-9A23-B96EABE00D34}"/>
    <cellStyle name="Normal 15" xfId="20" xr:uid="{9C5356D2-0949-4E6C-ABA5-B6E6A55C049C}"/>
    <cellStyle name="Normal 15 2" xfId="31" xr:uid="{C88D42A9-6B22-41D2-AD18-822BD3AB8CCC}"/>
    <cellStyle name="Normal 16" xfId="21" xr:uid="{DF0F9C52-A5BC-4899-A024-8108C1283527}"/>
    <cellStyle name="Normal 16 2" xfId="32" xr:uid="{29F7CAA5-5DD0-4FCF-B4F8-3A63C93383E3}"/>
    <cellStyle name="Normal 16 2 2" xfId="46" xr:uid="{368F56D3-8549-47D6-B4F2-1CF126CBC486}"/>
    <cellStyle name="Normal 16 3" xfId="40" xr:uid="{588507FB-3B94-4FBE-B032-1BC7C13B0160}"/>
    <cellStyle name="Normal 16 4" xfId="52" xr:uid="{C62CB3D3-0BFE-47E5-952F-A0B7E003DA9D}"/>
    <cellStyle name="Normal 16 5" xfId="59" xr:uid="{B667C8A6-D740-4A2B-946D-244BC091C383}"/>
    <cellStyle name="Normal 16 6" xfId="65" xr:uid="{E0D35CAD-BEC7-45B5-9ECE-817FD9B1FBD9}"/>
    <cellStyle name="Normal 17" xfId="22" xr:uid="{D47C95EC-5EE0-41A8-930D-04010E39B2F8}"/>
    <cellStyle name="Normal 17 2" xfId="33" xr:uid="{68EB4E08-1F89-47F4-A9B1-75660913C6C4}"/>
    <cellStyle name="Normal 18" xfId="23" xr:uid="{54E09E81-0AC1-4A48-BA29-C8D4F30CCBEA}"/>
    <cellStyle name="Normal 18 2" xfId="34" xr:uid="{B5AF44AC-6745-46CA-B2CE-BA9C53A9CCAA}"/>
    <cellStyle name="Normal 19" xfId="24" xr:uid="{8F920002-FCA5-4701-95D3-1A7654986883}"/>
    <cellStyle name="Normal 19 2" xfId="35" xr:uid="{99335C59-8751-4A02-A088-36F624DF13C0}"/>
    <cellStyle name="Normal 19 2 2" xfId="47" xr:uid="{BECE3104-BF59-4335-9A69-BEFB6A121E67}"/>
    <cellStyle name="Normal 19 3" xfId="41" xr:uid="{0BA92F16-BC6D-49B0-B517-95E30469839C}"/>
    <cellStyle name="Normal 19 4" xfId="53" xr:uid="{5D81F5DB-F7AD-4790-BA9F-8B5FC21F74E4}"/>
    <cellStyle name="Normal 19 5" xfId="60" xr:uid="{EA1B2ADA-5F76-4737-859C-D6199A403062}"/>
    <cellStyle name="Normal 19 6" xfId="66" xr:uid="{FB6A1232-18BE-43C8-AF6D-D6FD3EDF0ABE}"/>
    <cellStyle name="Normal 2" xfId="8" xr:uid="{00000000-0005-0000-0000-000008000000}"/>
    <cellStyle name="Normal 2 2" xfId="9" xr:uid="{00000000-0005-0000-0000-000009000000}"/>
    <cellStyle name="Normal 20" xfId="54" xr:uid="{77BF0399-F18D-421C-BD55-5C93125BA6F9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5 2" xfId="13" xr:uid="{00000000-0005-0000-0000-00000D000000}"/>
    <cellStyle name="Normal 5 2 2" xfId="28" xr:uid="{FDA84E53-62D0-428B-94E0-476A6984CC5E}"/>
    <cellStyle name="Normal 5 2 2 2" xfId="43" xr:uid="{4FD670B1-302F-4CEA-A07D-7EEE38508CB7}"/>
    <cellStyle name="Normal 5 2 3" xfId="37" xr:uid="{02EE68C3-DEF9-49AB-9078-C4C66BE4720A}"/>
    <cellStyle name="Normal 5 2 4" xfId="49" xr:uid="{A8F11E39-410D-4F50-819F-0D70EDD308A5}"/>
    <cellStyle name="Normal 5 2 5" xfId="56" xr:uid="{CA4BF427-D0F5-4007-948A-CC543C4067D2}"/>
    <cellStyle name="Normal 5 2 6" xfId="62" xr:uid="{E725D657-1DFE-4F3F-9704-BAAC1E945141}"/>
    <cellStyle name="Normal 5 3" xfId="14" xr:uid="{00000000-0005-0000-0000-00000E000000}"/>
    <cellStyle name="Normal 5 3 2" xfId="29" xr:uid="{BE272572-691D-4974-AB78-8004DE10064F}"/>
    <cellStyle name="Normal 5 3 2 2" xfId="44" xr:uid="{DB765CC7-B341-460B-85A2-C5BFD05BAC47}"/>
    <cellStyle name="Normal 5 3 3" xfId="38" xr:uid="{07B5D44D-48C5-4E0C-8418-FBB8999F3CAC}"/>
    <cellStyle name="Normal 5 3 4" xfId="50" xr:uid="{ED5FCBFB-6D73-4865-B377-10E69A02BB9D}"/>
    <cellStyle name="Normal 5 3 5" xfId="57" xr:uid="{6359DEA9-0599-4F3D-A148-20C5430D1122}"/>
    <cellStyle name="Normal 5 3 6" xfId="63" xr:uid="{EBA69BB3-9371-456E-9437-F17EC8A19485}"/>
    <cellStyle name="Normal 5 4" xfId="27" xr:uid="{33E2A5D1-18D2-4807-A800-769066B18EB0}"/>
    <cellStyle name="Normal 5 4 2" xfId="42" xr:uid="{1A312BE9-A982-4F72-B2DC-BC770B200E08}"/>
    <cellStyle name="Normal 5 5" xfId="36" xr:uid="{BBB92DC6-795F-4E7F-8393-4634DED4F9E8}"/>
    <cellStyle name="Normal 5 6" xfId="48" xr:uid="{F27986D3-A768-4AF7-9D2F-61735F41F518}"/>
    <cellStyle name="Normal 5 7" xfId="55" xr:uid="{1355B572-9B9A-4F73-83D3-D1A69530FE77}"/>
    <cellStyle name="Normal 5 8" xfId="61" xr:uid="{118AD14A-5FA7-4618-8EC7-74FA56701831}"/>
    <cellStyle name="Normal 6" xfId="15" xr:uid="{00000000-0005-0000-0000-00000F000000}"/>
    <cellStyle name="Normal 7" xfId="16" xr:uid="{00000000-0005-0000-0000-000010000000}"/>
    <cellStyle name="Normal 8" xfId="17" xr:uid="{00000000-0005-0000-0000-000011000000}"/>
    <cellStyle name="Normal 8 2" xfId="30" xr:uid="{E83DCD15-9A2F-490C-B849-A2CF9A956B7E}"/>
    <cellStyle name="Normal 8 2 2" xfId="45" xr:uid="{F5CF3393-7D36-40E6-8525-B743EF5B2E80}"/>
    <cellStyle name="Normal 8 3" xfId="39" xr:uid="{05680E42-555C-4B99-A1F8-D7354A9C0794}"/>
    <cellStyle name="Normal 8 4" xfId="51" xr:uid="{E1E9A8AB-2E65-4DFA-85C6-AD66B4A4023B}"/>
    <cellStyle name="Normal 8 5" xfId="58" xr:uid="{CE8B8244-2BD5-4085-8433-6A1733578966}"/>
    <cellStyle name="Normal 8 6" xfId="64" xr:uid="{C5BD4205-D382-471C-9451-DCC013EE9AE3}"/>
    <cellStyle name="Normal 9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Moors League Results  </a:t>
            </a:r>
          </a:p>
        </c:rich>
      </c:tx>
      <c:layout>
        <c:manualLayout>
          <c:xMode val="edge"/>
          <c:yMode val="edge"/>
          <c:x val="0.82674548424809735"/>
          <c:y val="1.38066977081180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chemeClr val="accent3">
            <a:lumMod val="40000"/>
            <a:lumOff val="60000"/>
          </a:schemeClr>
        </a:solidFill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chemeClr val="bg1">
            <a:lumMod val="8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85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501627296587926E-2"/>
          <c:y val="1.1340713669248716E-2"/>
          <c:w val="0.83797128837156221"/>
          <c:h val="0.9524365408315841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'Moors League'!$U$86</c:f>
              <c:strCache>
                <c:ptCount val="1"/>
                <c:pt idx="0">
                  <c:v>Saltburn &amp; Marske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League'!$U$87:$U$93</c:f>
              <c:numCache>
                <c:formatCode>General</c:formatCode>
                <c:ptCount val="7"/>
                <c:pt idx="0">
                  <c:v>9</c:v>
                </c:pt>
                <c:pt idx="1">
                  <c:v>17</c:v>
                </c:pt>
                <c:pt idx="2">
                  <c:v>16</c:v>
                </c:pt>
                <c:pt idx="3">
                  <c:v>16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9-4E1B-8A00-B7FE12B91B83}"/>
            </c:ext>
          </c:extLst>
        </c:ser>
        <c:ser>
          <c:idx val="1"/>
          <c:order val="1"/>
          <c:tx>
            <c:strRef>
              <c:f>'Moors League'!$V$86</c:f>
              <c:strCache>
                <c:ptCount val="1"/>
                <c:pt idx="0">
                  <c:v>Eston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League'!$V$87:$V$93</c:f>
              <c:numCache>
                <c:formatCode>General</c:formatCode>
                <c:ptCount val="7"/>
                <c:pt idx="0">
                  <c:v>11</c:v>
                </c:pt>
                <c:pt idx="1">
                  <c:v>30</c:v>
                </c:pt>
                <c:pt idx="2">
                  <c:v>14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9-4E1B-8A00-B7FE12B91B83}"/>
            </c:ext>
          </c:extLst>
        </c:ser>
        <c:ser>
          <c:idx val="2"/>
          <c:order val="2"/>
          <c:tx>
            <c:strRef>
              <c:f>'Moors League'!$W$86</c:f>
              <c:strCache>
                <c:ptCount val="1"/>
                <c:pt idx="0">
                  <c:v>Northallerton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League'!$W$87:$W$93</c:f>
              <c:numCache>
                <c:formatCode>General</c:formatCode>
                <c:ptCount val="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28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99-4E1B-8A00-B7FE12B91B83}"/>
            </c:ext>
          </c:extLst>
        </c:ser>
        <c:ser>
          <c:idx val="3"/>
          <c:order val="3"/>
          <c:tx>
            <c:strRef>
              <c:f>'Moors League'!$X$86</c:f>
              <c:strCache>
                <c:ptCount val="1"/>
                <c:pt idx="0">
                  <c:v>Stokesley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League'!$X$87:$X$93</c:f>
              <c:numCache>
                <c:formatCode>General</c:formatCode>
                <c:ptCount val="7"/>
                <c:pt idx="0">
                  <c:v>40</c:v>
                </c:pt>
                <c:pt idx="1">
                  <c:v>4</c:v>
                </c:pt>
                <c:pt idx="2">
                  <c:v>12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99-4E1B-8A00-B7FE12B91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373151"/>
        <c:axId val="1"/>
        <c:axId val="2"/>
      </c:bar3DChart>
      <c:catAx>
        <c:axId val="1083373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Place</a:t>
                </a:r>
              </a:p>
            </c:rich>
          </c:tx>
          <c:layout>
            <c:manualLayout>
              <c:xMode val="edge"/>
              <c:yMode val="edge"/>
              <c:x val="0.42695669678458337"/>
              <c:y val="0.818542046249631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No of Swim Results</a:t>
                </a:r>
              </a:p>
            </c:rich>
          </c:tx>
          <c:layout>
            <c:manualLayout>
              <c:xMode val="edge"/>
              <c:yMode val="edge"/>
              <c:x val="0.12956526451892628"/>
              <c:y val="0.390533422835000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3373151"/>
        <c:crossesAt val="1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997112086652881"/>
          <c:y val="0.21650893773596297"/>
          <c:w val="0.13200597712896509"/>
          <c:h val="0.3283718154987054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133350</xdr:rowOff>
    </xdr:from>
    <xdr:to>
      <xdr:col>21</xdr:col>
      <xdr:colOff>514350</xdr:colOff>
      <xdr:row>57</xdr:row>
      <xdr:rowOff>47625</xdr:rowOff>
    </xdr:to>
    <xdr:graphicFrame macro="">
      <xdr:nvGraphicFramePr>
        <xdr:cNvPr id="1057951" name="Chart 1">
          <a:extLst>
            <a:ext uri="{FF2B5EF4-FFF2-40B4-BE49-F238E27FC236}">
              <a16:creationId xmlns:a16="http://schemas.microsoft.com/office/drawing/2014/main" id="{78EFBA56-A17E-C2D4-93E6-32B97DDF8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6"/>
  <sheetViews>
    <sheetView zoomScale="120" zoomScaleNormal="120" workbookViewId="0">
      <pane ySplit="8" topLeftCell="A9" activePane="bottomLeft" state="frozen"/>
      <selection pane="bottomLeft" activeCell="O9" sqref="O9:P69"/>
    </sheetView>
  </sheetViews>
  <sheetFormatPr defaultColWidth="9.1328125" defaultRowHeight="11.65" x14ac:dyDescent="0.35"/>
  <cols>
    <col min="1" max="1" width="3.1328125" style="141" customWidth="1"/>
    <col min="2" max="2" width="17.796875" style="162" customWidth="1"/>
    <col min="3" max="3" width="5.46484375" style="141" customWidth="1"/>
    <col min="4" max="4" width="11" style="146" customWidth="1"/>
    <col min="5" max="5" width="9.46484375" style="141" customWidth="1"/>
    <col min="6" max="6" width="7.796875" style="147" customWidth="1"/>
    <col min="7" max="7" width="5.6640625" style="141" customWidth="1"/>
    <col min="8" max="8" width="10.46484375" style="141" customWidth="1"/>
    <col min="9" max="9" width="6.796875" style="141" customWidth="1"/>
    <col min="10" max="10" width="7.796875" style="147" customWidth="1"/>
    <col min="11" max="11" width="5.6640625" style="141" customWidth="1"/>
    <col min="12" max="12" width="10.46484375" style="146" customWidth="1"/>
    <col min="13" max="13" width="7.33203125" style="141" customWidth="1"/>
    <col min="14" max="14" width="7.796875" style="147" customWidth="1"/>
    <col min="15" max="15" width="5.6640625" style="141" customWidth="1"/>
    <col min="16" max="16" width="10.46484375" style="146" customWidth="1"/>
    <col min="17" max="17" width="5.6640625" style="141" customWidth="1"/>
    <col min="18" max="18" width="7.6640625" style="147" customWidth="1"/>
    <col min="19" max="19" width="2.46484375" style="141" hidden="1" customWidth="1"/>
    <col min="20" max="20" width="9.1328125" style="141" hidden="1" customWidth="1"/>
    <col min="21" max="21" width="13.6640625" style="141" hidden="1" customWidth="1"/>
    <col min="22" max="22" width="2.46484375" style="141" customWidth="1"/>
    <col min="23" max="23" width="0" style="141" hidden="1" customWidth="1"/>
    <col min="24" max="24" width="12" style="141" hidden="1" customWidth="1"/>
    <col min="25" max="26" width="9.1328125" style="141" hidden="1" customWidth="1"/>
    <col min="27" max="27" width="0" style="141" hidden="1" customWidth="1"/>
    <col min="28" max="28" width="12" style="141" hidden="1" customWidth="1"/>
    <col min="29" max="30" width="9.1328125" style="141" hidden="1" customWidth="1"/>
    <col min="31" max="31" width="0" style="141" hidden="1" customWidth="1"/>
    <col min="32" max="35" width="9.1328125" style="141" hidden="1" customWidth="1"/>
    <col min="36" max="36" width="0" style="141" hidden="1" customWidth="1"/>
    <col min="37" max="16384" width="9.1328125" style="141"/>
  </cols>
  <sheetData>
    <row r="1" spans="1:36" ht="28.5" customHeight="1" x14ac:dyDescent="0.35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</row>
    <row r="2" spans="1:36" ht="28.5" customHeight="1" x14ac:dyDescent="0.35">
      <c r="A2" s="140"/>
      <c r="B2" s="142"/>
      <c r="C2" s="140"/>
      <c r="D2" s="140"/>
      <c r="E2" s="140"/>
      <c r="F2" s="143"/>
      <c r="G2" s="140"/>
      <c r="H2" s="140"/>
      <c r="I2" s="140"/>
      <c r="J2" s="143"/>
      <c r="K2" s="140"/>
      <c r="L2" s="140"/>
      <c r="M2" s="140"/>
      <c r="N2" s="143"/>
      <c r="O2" s="140"/>
      <c r="P2" s="140"/>
      <c r="Q2" s="140"/>
      <c r="R2" s="143"/>
    </row>
    <row r="3" spans="1:36" ht="16.5" customHeight="1" x14ac:dyDescent="0.35">
      <c r="B3" s="144" t="s">
        <v>1</v>
      </c>
      <c r="C3" s="145" t="s">
        <v>1937</v>
      </c>
      <c r="J3" s="276" t="s">
        <v>2</v>
      </c>
      <c r="K3" s="276"/>
      <c r="L3" s="145" t="s">
        <v>1938</v>
      </c>
    </row>
    <row r="4" spans="1:36" ht="16.5" customHeight="1" thickBot="1" x14ac:dyDescent="0.4">
      <c r="B4" s="144"/>
      <c r="C4" s="148"/>
    </row>
    <row r="5" spans="1:36" s="149" customFormat="1" ht="13.9" thickBot="1" x14ac:dyDescent="0.4">
      <c r="A5" s="277" t="s">
        <v>3</v>
      </c>
      <c r="B5" s="278"/>
      <c r="C5" s="279" t="s">
        <v>6</v>
      </c>
      <c r="D5" s="280"/>
      <c r="E5" s="280"/>
      <c r="F5" s="281"/>
      <c r="G5" s="282" t="s">
        <v>223</v>
      </c>
      <c r="H5" s="282"/>
      <c r="I5" s="282"/>
      <c r="J5" s="282"/>
      <c r="K5" s="279" t="s">
        <v>4</v>
      </c>
      <c r="L5" s="280"/>
      <c r="M5" s="280"/>
      <c r="N5" s="281"/>
      <c r="O5" s="282" t="s">
        <v>107</v>
      </c>
      <c r="P5" s="282"/>
      <c r="Q5" s="282"/>
      <c r="R5" s="283"/>
      <c r="W5" s="284" t="s">
        <v>1806</v>
      </c>
      <c r="X5" s="282"/>
      <c r="Y5" s="282"/>
      <c r="Z5" s="283"/>
      <c r="AA5" s="284" t="s">
        <v>226</v>
      </c>
      <c r="AB5" s="282"/>
      <c r="AC5" s="282"/>
      <c r="AD5" s="283"/>
    </row>
    <row r="6" spans="1:36" s="151" customFormat="1" ht="13.15" thickBot="1" x14ac:dyDescent="0.4">
      <c r="A6" s="190"/>
      <c r="B6" s="150"/>
      <c r="C6" s="272" t="s">
        <v>7</v>
      </c>
      <c r="D6" s="272"/>
      <c r="E6" s="272"/>
      <c r="F6" s="272"/>
      <c r="G6" s="272" t="s">
        <v>8</v>
      </c>
      <c r="H6" s="272"/>
      <c r="I6" s="272"/>
      <c r="J6" s="272"/>
      <c r="K6" s="272" t="s">
        <v>9</v>
      </c>
      <c r="L6" s="272"/>
      <c r="M6" s="272"/>
      <c r="N6" s="272"/>
      <c r="O6" s="273" t="s">
        <v>10</v>
      </c>
      <c r="P6" s="273"/>
      <c r="Q6" s="273"/>
      <c r="R6" s="274"/>
      <c r="W6" s="285" t="s">
        <v>225</v>
      </c>
      <c r="X6" s="273"/>
      <c r="Y6" s="273"/>
      <c r="Z6" s="274"/>
      <c r="AA6" s="285" t="s">
        <v>1794</v>
      </c>
      <c r="AB6" s="273"/>
      <c r="AC6" s="273"/>
      <c r="AD6" s="274"/>
    </row>
    <row r="7" spans="1:36" ht="0.75" hidden="1" customHeight="1" x14ac:dyDescent="0.35">
      <c r="A7" s="191"/>
      <c r="B7" s="152"/>
      <c r="C7" s="153"/>
      <c r="D7" s="154"/>
      <c r="E7" s="154"/>
      <c r="F7" s="155"/>
      <c r="G7" s="153"/>
      <c r="H7" s="154"/>
      <c r="I7" s="154"/>
      <c r="J7" s="155"/>
      <c r="K7" s="153"/>
      <c r="L7" s="154"/>
      <c r="M7" s="154"/>
      <c r="N7" s="155"/>
      <c r="O7" s="153"/>
      <c r="P7" s="154"/>
      <c r="Q7" s="154"/>
      <c r="R7" s="183"/>
      <c r="W7" s="182"/>
      <c r="X7" s="154"/>
      <c r="Y7" s="154"/>
      <c r="Z7" s="183"/>
      <c r="AA7" s="182"/>
      <c r="AB7" s="154"/>
      <c r="AC7" s="154"/>
      <c r="AD7" s="183"/>
    </row>
    <row r="8" spans="1:36" ht="62.25" customHeight="1" thickBot="1" x14ac:dyDescent="0.4">
      <c r="A8" s="203"/>
      <c r="B8" s="204"/>
      <c r="C8" s="208" t="s">
        <v>11</v>
      </c>
      <c r="D8" s="209" t="s">
        <v>12</v>
      </c>
      <c r="E8" s="209" t="s">
        <v>13</v>
      </c>
      <c r="F8" s="210" t="s">
        <v>14</v>
      </c>
      <c r="G8" s="208" t="s">
        <v>11</v>
      </c>
      <c r="H8" s="209" t="s">
        <v>12</v>
      </c>
      <c r="I8" s="209" t="s">
        <v>13</v>
      </c>
      <c r="J8" s="210" t="s">
        <v>14</v>
      </c>
      <c r="K8" s="208" t="s">
        <v>11</v>
      </c>
      <c r="L8" s="209" t="s">
        <v>12</v>
      </c>
      <c r="M8" s="209" t="s">
        <v>13</v>
      </c>
      <c r="N8" s="210" t="s">
        <v>14</v>
      </c>
      <c r="O8" s="208" t="s">
        <v>11</v>
      </c>
      <c r="P8" s="209" t="s">
        <v>12</v>
      </c>
      <c r="Q8" s="209" t="s">
        <v>13</v>
      </c>
      <c r="R8" s="211" t="s">
        <v>14</v>
      </c>
      <c r="T8" s="156" t="s">
        <v>15</v>
      </c>
      <c r="U8" s="157" t="s">
        <v>16</v>
      </c>
      <c r="W8" s="212" t="s">
        <v>11</v>
      </c>
      <c r="X8" s="209" t="s">
        <v>12</v>
      </c>
      <c r="Y8" s="205" t="s">
        <v>13</v>
      </c>
      <c r="Z8" s="206" t="s">
        <v>14</v>
      </c>
      <c r="AA8" s="212" t="s">
        <v>11</v>
      </c>
      <c r="AB8" s="209" t="s">
        <v>12</v>
      </c>
      <c r="AC8" s="205" t="s">
        <v>13</v>
      </c>
      <c r="AD8" s="206" t="s">
        <v>14</v>
      </c>
    </row>
    <row r="9" spans="1:36" ht="24.75" customHeight="1" x14ac:dyDescent="0.35">
      <c r="A9" s="197">
        <v>1</v>
      </c>
      <c r="B9" s="198" t="s">
        <v>17</v>
      </c>
      <c r="C9" s="199">
        <v>4</v>
      </c>
      <c r="D9" s="129" t="s">
        <v>2051</v>
      </c>
      <c r="E9" s="200">
        <f t="shared" ref="E9:E69" si="0">VLOOKUP(C9,position,2,TRUE)</f>
        <v>1</v>
      </c>
      <c r="F9" s="201">
        <f>E9</f>
        <v>1</v>
      </c>
      <c r="G9" s="199">
        <v>3</v>
      </c>
      <c r="H9" s="129" t="s">
        <v>1940</v>
      </c>
      <c r="I9" s="200">
        <f t="shared" ref="I9:I69" si="1">VLOOKUP(G9,position,2,TRUE)</f>
        <v>2</v>
      </c>
      <c r="J9" s="201">
        <f>I9</f>
        <v>2</v>
      </c>
      <c r="K9" s="199">
        <v>2</v>
      </c>
      <c r="L9" s="129" t="s">
        <v>1898</v>
      </c>
      <c r="M9" s="200">
        <f t="shared" ref="M9:M69" si="2">VLOOKUP(K9,position,2,TRUE)</f>
        <v>3</v>
      </c>
      <c r="N9" s="201">
        <f>M9</f>
        <v>3</v>
      </c>
      <c r="O9" s="199">
        <v>1</v>
      </c>
      <c r="P9" s="129" t="s">
        <v>2104</v>
      </c>
      <c r="Q9" s="200">
        <f t="shared" ref="Q9:Q69" si="3">VLOOKUP(O9,position,2,TRUE)</f>
        <v>4</v>
      </c>
      <c r="R9" s="202">
        <f>Q9</f>
        <v>4</v>
      </c>
      <c r="T9" s="158">
        <v>1</v>
      </c>
      <c r="U9" s="159">
        <v>4</v>
      </c>
      <c r="W9" s="199" t="s">
        <v>18</v>
      </c>
      <c r="X9" s="129">
        <v>0</v>
      </c>
      <c r="Y9" s="200">
        <f t="shared" ref="Y9:Y69" si="4">VLOOKUP(W9,position,2,TRUE)</f>
        <v>0</v>
      </c>
      <c r="Z9" s="202">
        <f>Y9</f>
        <v>0</v>
      </c>
      <c r="AA9" s="207" t="s">
        <v>18</v>
      </c>
      <c r="AB9" s="129">
        <v>0</v>
      </c>
      <c r="AC9" s="200">
        <f t="shared" ref="AC9:AC69" si="5">VLOOKUP(AA9,position,2,TRUE)</f>
        <v>0</v>
      </c>
      <c r="AD9" s="202">
        <f>AC9</f>
        <v>0</v>
      </c>
      <c r="AF9" s="141" t="str">
        <f>D9</f>
        <v>003779</v>
      </c>
      <c r="AG9" s="141" t="str">
        <f>H9</f>
        <v>003723</v>
      </c>
      <c r="AH9" s="141" t="str">
        <f>L9</f>
        <v>003479</v>
      </c>
      <c r="AI9" s="141" t="str">
        <f>P9</f>
        <v>003181</v>
      </c>
      <c r="AJ9" s="141">
        <f t="shared" ref="AJ9:AJ46" si="6">X9</f>
        <v>0</v>
      </c>
    </row>
    <row r="10" spans="1:36" ht="24.75" customHeight="1" x14ac:dyDescent="0.35">
      <c r="A10" s="192">
        <v>2</v>
      </c>
      <c r="B10" s="14" t="s">
        <v>19</v>
      </c>
      <c r="C10" s="199">
        <v>1</v>
      </c>
      <c r="D10" s="129" t="s">
        <v>2052</v>
      </c>
      <c r="E10" s="50">
        <f t="shared" si="0"/>
        <v>4</v>
      </c>
      <c r="F10" s="51">
        <f t="shared" ref="F10:F69" si="7">F9+E10</f>
        <v>5</v>
      </c>
      <c r="G10" s="199">
        <v>2</v>
      </c>
      <c r="H10" s="129" t="s">
        <v>1941</v>
      </c>
      <c r="I10" s="50">
        <f t="shared" si="1"/>
        <v>3</v>
      </c>
      <c r="J10" s="51">
        <f t="shared" ref="J10:J69" si="8">J9+I10</f>
        <v>5</v>
      </c>
      <c r="K10" s="199">
        <v>4</v>
      </c>
      <c r="L10" s="129" t="s">
        <v>1996</v>
      </c>
      <c r="M10" s="50">
        <f t="shared" si="2"/>
        <v>1</v>
      </c>
      <c r="N10" s="51">
        <f t="shared" ref="N10:N69" si="9">N9+M10</f>
        <v>4</v>
      </c>
      <c r="O10" s="199">
        <v>3</v>
      </c>
      <c r="P10" s="129" t="s">
        <v>2105</v>
      </c>
      <c r="Q10" s="50">
        <f t="shared" si="3"/>
        <v>2</v>
      </c>
      <c r="R10" s="185">
        <f t="shared" ref="R10:R69" si="10">R9+Q10</f>
        <v>6</v>
      </c>
      <c r="T10" s="158">
        <v>2</v>
      </c>
      <c r="U10" s="159">
        <v>3</v>
      </c>
      <c r="W10" s="199" t="s">
        <v>18</v>
      </c>
      <c r="X10" s="129">
        <v>0</v>
      </c>
      <c r="Y10" s="50">
        <f t="shared" si="4"/>
        <v>0</v>
      </c>
      <c r="Z10" s="185">
        <f t="shared" ref="Z10:Z69" si="11">Z9+Y10</f>
        <v>0</v>
      </c>
      <c r="AA10" s="184" t="s">
        <v>18</v>
      </c>
      <c r="AB10" s="129">
        <v>0</v>
      </c>
      <c r="AC10" s="50">
        <f t="shared" si="5"/>
        <v>0</v>
      </c>
      <c r="AD10" s="185">
        <f t="shared" ref="AD10:AD69" si="12">AD9+AC10</f>
        <v>0</v>
      </c>
      <c r="AF10" s="141" t="str">
        <f t="shared" ref="AF10:AF69" si="13">D10</f>
        <v>003026</v>
      </c>
      <c r="AG10" s="141" t="str">
        <f t="shared" ref="AG10:AG69" si="14">H10</f>
        <v>003356</v>
      </c>
      <c r="AH10" s="141" t="str">
        <f t="shared" ref="AH10:AH69" si="15">L10</f>
        <v>003863</v>
      </c>
      <c r="AI10" s="141" t="str">
        <f t="shared" ref="AI10:AI69" si="16">P10</f>
        <v>003569</v>
      </c>
      <c r="AJ10" s="141">
        <f t="shared" si="6"/>
        <v>0</v>
      </c>
    </row>
    <row r="11" spans="1:36" ht="24.75" customHeight="1" x14ac:dyDescent="0.35">
      <c r="A11" s="192">
        <v>3</v>
      </c>
      <c r="B11" s="14" t="s">
        <v>20</v>
      </c>
      <c r="C11" s="199">
        <v>3</v>
      </c>
      <c r="D11" s="129" t="s">
        <v>2053</v>
      </c>
      <c r="E11" s="50">
        <f t="shared" si="0"/>
        <v>2</v>
      </c>
      <c r="F11" s="51">
        <f t="shared" si="7"/>
        <v>7</v>
      </c>
      <c r="G11" s="199">
        <v>2</v>
      </c>
      <c r="H11" s="129" t="s">
        <v>1942</v>
      </c>
      <c r="I11" s="50">
        <f t="shared" si="1"/>
        <v>3</v>
      </c>
      <c r="J11" s="51">
        <f t="shared" si="8"/>
        <v>8</v>
      </c>
      <c r="K11" s="199">
        <v>4</v>
      </c>
      <c r="L11" s="129" t="s">
        <v>1997</v>
      </c>
      <c r="M11" s="50">
        <f t="shared" si="2"/>
        <v>1</v>
      </c>
      <c r="N11" s="51">
        <f t="shared" si="9"/>
        <v>5</v>
      </c>
      <c r="O11" s="199">
        <v>1</v>
      </c>
      <c r="P11" s="129" t="s">
        <v>2106</v>
      </c>
      <c r="Q11" s="50">
        <f t="shared" si="3"/>
        <v>4</v>
      </c>
      <c r="R11" s="185">
        <f t="shared" si="10"/>
        <v>10</v>
      </c>
      <c r="T11" s="158">
        <v>3</v>
      </c>
      <c r="U11" s="159">
        <v>2</v>
      </c>
      <c r="W11" s="199" t="s">
        <v>18</v>
      </c>
      <c r="X11" s="129">
        <v>0</v>
      </c>
      <c r="Y11" s="50">
        <f t="shared" si="4"/>
        <v>0</v>
      </c>
      <c r="Z11" s="185">
        <f t="shared" si="11"/>
        <v>0</v>
      </c>
      <c r="AA11" s="184" t="s">
        <v>18</v>
      </c>
      <c r="AB11" s="129">
        <v>0</v>
      </c>
      <c r="AC11" s="50">
        <f t="shared" si="5"/>
        <v>0</v>
      </c>
      <c r="AD11" s="185">
        <f t="shared" si="12"/>
        <v>0</v>
      </c>
      <c r="AF11" s="141" t="str">
        <f t="shared" si="13"/>
        <v>003729</v>
      </c>
      <c r="AG11" s="141" t="str">
        <f t="shared" si="14"/>
        <v>003530</v>
      </c>
      <c r="AH11" s="141" t="str">
        <f t="shared" si="15"/>
        <v>003948</v>
      </c>
      <c r="AI11" s="141" t="str">
        <f t="shared" si="16"/>
        <v>003407</v>
      </c>
      <c r="AJ11" s="141">
        <f t="shared" si="6"/>
        <v>0</v>
      </c>
    </row>
    <row r="12" spans="1:36" ht="24.75" customHeight="1" x14ac:dyDescent="0.35">
      <c r="A12" s="192">
        <v>4</v>
      </c>
      <c r="B12" s="14" t="s">
        <v>21</v>
      </c>
      <c r="C12" s="199">
        <v>4</v>
      </c>
      <c r="D12" s="129" t="s">
        <v>2054</v>
      </c>
      <c r="E12" s="50">
        <f t="shared" si="0"/>
        <v>1</v>
      </c>
      <c r="F12" s="51">
        <f t="shared" si="7"/>
        <v>8</v>
      </c>
      <c r="G12" s="199">
        <v>2</v>
      </c>
      <c r="H12" s="129" t="s">
        <v>1943</v>
      </c>
      <c r="I12" s="50">
        <f t="shared" si="1"/>
        <v>3</v>
      </c>
      <c r="J12" s="51">
        <f t="shared" si="8"/>
        <v>11</v>
      </c>
      <c r="K12" s="199">
        <v>3</v>
      </c>
      <c r="L12" s="129" t="s">
        <v>1998</v>
      </c>
      <c r="M12" s="50">
        <f t="shared" si="2"/>
        <v>2</v>
      </c>
      <c r="N12" s="51">
        <f t="shared" si="9"/>
        <v>7</v>
      </c>
      <c r="O12" s="199">
        <v>1</v>
      </c>
      <c r="P12" s="129" t="s">
        <v>2107</v>
      </c>
      <c r="Q12" s="50">
        <f t="shared" si="3"/>
        <v>4</v>
      </c>
      <c r="R12" s="185">
        <f t="shared" si="10"/>
        <v>14</v>
      </c>
      <c r="T12" s="158">
        <v>4</v>
      </c>
      <c r="U12" s="159">
        <v>1</v>
      </c>
      <c r="W12" s="199" t="s">
        <v>18</v>
      </c>
      <c r="X12" s="129">
        <v>0</v>
      </c>
      <c r="Y12" s="50">
        <f t="shared" si="4"/>
        <v>0</v>
      </c>
      <c r="Z12" s="185">
        <f t="shared" si="11"/>
        <v>0</v>
      </c>
      <c r="AA12" s="184" t="s">
        <v>18</v>
      </c>
      <c r="AB12" s="129">
        <v>0</v>
      </c>
      <c r="AC12" s="50">
        <f t="shared" si="5"/>
        <v>0</v>
      </c>
      <c r="AD12" s="185">
        <f t="shared" si="12"/>
        <v>0</v>
      </c>
      <c r="AF12" s="141" t="str">
        <f t="shared" si="13"/>
        <v>004006</v>
      </c>
      <c r="AG12" s="141" t="str">
        <f t="shared" si="14"/>
        <v>003770</v>
      </c>
      <c r="AH12" s="141" t="str">
        <f t="shared" si="15"/>
        <v>003887</v>
      </c>
      <c r="AI12" s="141" t="str">
        <f t="shared" si="16"/>
        <v>003229</v>
      </c>
      <c r="AJ12" s="141">
        <f t="shared" si="6"/>
        <v>0</v>
      </c>
    </row>
    <row r="13" spans="1:36" ht="24.75" customHeight="1" x14ac:dyDescent="0.35">
      <c r="A13" s="192">
        <v>5</v>
      </c>
      <c r="B13" s="14" t="s">
        <v>22</v>
      </c>
      <c r="C13" s="199">
        <v>2</v>
      </c>
      <c r="D13" s="129" t="s">
        <v>2055</v>
      </c>
      <c r="E13" s="50">
        <f t="shared" si="0"/>
        <v>3</v>
      </c>
      <c r="F13" s="51">
        <f t="shared" si="7"/>
        <v>11</v>
      </c>
      <c r="G13" s="199">
        <v>3</v>
      </c>
      <c r="H13" s="129" t="s">
        <v>1944</v>
      </c>
      <c r="I13" s="50">
        <f t="shared" si="1"/>
        <v>2</v>
      </c>
      <c r="J13" s="51">
        <f t="shared" si="8"/>
        <v>13</v>
      </c>
      <c r="K13" s="199">
        <v>4</v>
      </c>
      <c r="L13" s="129" t="s">
        <v>1999</v>
      </c>
      <c r="M13" s="50">
        <f t="shared" si="2"/>
        <v>1</v>
      </c>
      <c r="N13" s="51">
        <f t="shared" si="9"/>
        <v>8</v>
      </c>
      <c r="O13" s="199">
        <v>1</v>
      </c>
      <c r="P13" s="129" t="s">
        <v>2108</v>
      </c>
      <c r="Q13" s="50">
        <f t="shared" si="3"/>
        <v>4</v>
      </c>
      <c r="R13" s="185">
        <f t="shared" si="10"/>
        <v>18</v>
      </c>
      <c r="T13" s="158" t="s">
        <v>23</v>
      </c>
      <c r="U13" s="159">
        <v>0</v>
      </c>
      <c r="W13" s="199" t="s">
        <v>18</v>
      </c>
      <c r="X13" s="129">
        <v>0</v>
      </c>
      <c r="Y13" s="50">
        <f t="shared" si="4"/>
        <v>0</v>
      </c>
      <c r="Z13" s="185">
        <f t="shared" si="11"/>
        <v>0</v>
      </c>
      <c r="AA13" s="184" t="s">
        <v>18</v>
      </c>
      <c r="AB13" s="129">
        <v>0</v>
      </c>
      <c r="AC13" s="50">
        <f t="shared" si="5"/>
        <v>0</v>
      </c>
      <c r="AD13" s="185">
        <f t="shared" si="12"/>
        <v>0</v>
      </c>
      <c r="AF13" s="141" t="str">
        <f t="shared" si="13"/>
        <v>003918</v>
      </c>
      <c r="AG13" s="141" t="str">
        <f t="shared" si="14"/>
        <v>004115</v>
      </c>
      <c r="AH13" s="141" t="str">
        <f t="shared" si="15"/>
        <v>004313</v>
      </c>
      <c r="AI13" s="141" t="str">
        <f t="shared" si="16"/>
        <v>003873</v>
      </c>
      <c r="AJ13" s="141">
        <f t="shared" si="6"/>
        <v>0</v>
      </c>
    </row>
    <row r="14" spans="1:36" ht="24.75" customHeight="1" x14ac:dyDescent="0.35">
      <c r="A14" s="192">
        <v>6</v>
      </c>
      <c r="B14" s="14" t="s">
        <v>24</v>
      </c>
      <c r="C14" s="199">
        <v>2</v>
      </c>
      <c r="D14" s="129" t="s">
        <v>2056</v>
      </c>
      <c r="E14" s="50">
        <f t="shared" si="0"/>
        <v>3</v>
      </c>
      <c r="F14" s="51">
        <f t="shared" si="7"/>
        <v>14</v>
      </c>
      <c r="G14" s="199">
        <v>1</v>
      </c>
      <c r="H14" s="129" t="s">
        <v>1945</v>
      </c>
      <c r="I14" s="50">
        <f t="shared" si="1"/>
        <v>4</v>
      </c>
      <c r="J14" s="51">
        <f t="shared" si="8"/>
        <v>17</v>
      </c>
      <c r="K14" s="199">
        <v>4</v>
      </c>
      <c r="L14" s="129" t="s">
        <v>2000</v>
      </c>
      <c r="M14" s="50">
        <f t="shared" si="2"/>
        <v>1</v>
      </c>
      <c r="N14" s="51">
        <f t="shared" si="9"/>
        <v>9</v>
      </c>
      <c r="O14" s="199">
        <v>3</v>
      </c>
      <c r="P14" s="129" t="s">
        <v>2109</v>
      </c>
      <c r="Q14" s="50">
        <f t="shared" si="3"/>
        <v>2</v>
      </c>
      <c r="R14" s="185">
        <f t="shared" si="10"/>
        <v>20</v>
      </c>
      <c r="T14" s="158" t="s">
        <v>25</v>
      </c>
      <c r="U14" s="159">
        <v>0</v>
      </c>
      <c r="W14" s="199" t="s">
        <v>18</v>
      </c>
      <c r="X14" s="129">
        <v>0</v>
      </c>
      <c r="Y14" s="50">
        <f t="shared" si="4"/>
        <v>0</v>
      </c>
      <c r="Z14" s="185">
        <f t="shared" si="11"/>
        <v>0</v>
      </c>
      <c r="AA14" s="184" t="s">
        <v>18</v>
      </c>
      <c r="AB14" s="129">
        <v>0</v>
      </c>
      <c r="AC14" s="50">
        <f t="shared" si="5"/>
        <v>0</v>
      </c>
      <c r="AD14" s="185">
        <f t="shared" si="12"/>
        <v>0</v>
      </c>
      <c r="AF14" s="141" t="str">
        <f t="shared" si="13"/>
        <v>003730</v>
      </c>
      <c r="AG14" s="141" t="str">
        <f t="shared" si="14"/>
        <v>003586</v>
      </c>
      <c r="AH14" s="141" t="str">
        <f t="shared" si="15"/>
        <v>004169</v>
      </c>
      <c r="AI14" s="141" t="str">
        <f t="shared" si="16"/>
        <v>004152</v>
      </c>
      <c r="AJ14" s="141">
        <f t="shared" si="6"/>
        <v>0</v>
      </c>
    </row>
    <row r="15" spans="1:36" ht="24.75" customHeight="1" x14ac:dyDescent="0.35">
      <c r="A15" s="192">
        <v>7</v>
      </c>
      <c r="B15" s="14" t="s">
        <v>1831</v>
      </c>
      <c r="C15" s="199">
        <v>2</v>
      </c>
      <c r="D15" s="129" t="s">
        <v>2057</v>
      </c>
      <c r="E15" s="50">
        <f t="shared" si="0"/>
        <v>3</v>
      </c>
      <c r="F15" s="51">
        <f t="shared" si="7"/>
        <v>17</v>
      </c>
      <c r="G15" s="199">
        <v>1</v>
      </c>
      <c r="H15" s="129" t="s">
        <v>1946</v>
      </c>
      <c r="I15" s="50">
        <f t="shared" si="1"/>
        <v>4</v>
      </c>
      <c r="J15" s="51">
        <f t="shared" si="8"/>
        <v>21</v>
      </c>
      <c r="K15" s="199">
        <v>4</v>
      </c>
      <c r="L15" s="129" t="s">
        <v>2001</v>
      </c>
      <c r="M15" s="50">
        <f t="shared" si="2"/>
        <v>1</v>
      </c>
      <c r="N15" s="51">
        <f t="shared" si="9"/>
        <v>10</v>
      </c>
      <c r="O15" s="199">
        <v>3</v>
      </c>
      <c r="P15" s="129" t="s">
        <v>2110</v>
      </c>
      <c r="Q15" s="50">
        <f t="shared" si="3"/>
        <v>2</v>
      </c>
      <c r="R15" s="185">
        <f t="shared" si="10"/>
        <v>22</v>
      </c>
      <c r="T15" s="158" t="s">
        <v>26</v>
      </c>
      <c r="U15" s="159">
        <v>0</v>
      </c>
      <c r="W15" s="199" t="s">
        <v>18</v>
      </c>
      <c r="X15" s="129">
        <v>0</v>
      </c>
      <c r="Y15" s="50">
        <f t="shared" si="4"/>
        <v>0</v>
      </c>
      <c r="Z15" s="185">
        <f t="shared" si="11"/>
        <v>0</v>
      </c>
      <c r="AA15" s="184" t="s">
        <v>18</v>
      </c>
      <c r="AB15" s="129">
        <v>0</v>
      </c>
      <c r="AC15" s="50">
        <f t="shared" si="5"/>
        <v>0</v>
      </c>
      <c r="AD15" s="185">
        <f t="shared" si="12"/>
        <v>0</v>
      </c>
      <c r="AF15" s="141" t="str">
        <f t="shared" si="13"/>
        <v>004281</v>
      </c>
      <c r="AG15" s="141" t="str">
        <f t="shared" si="14"/>
        <v>003737</v>
      </c>
      <c r="AH15" s="141" t="str">
        <f t="shared" si="15"/>
        <v>004489</v>
      </c>
      <c r="AI15" s="141" t="str">
        <f t="shared" si="16"/>
        <v>004283</v>
      </c>
      <c r="AJ15" s="141">
        <f t="shared" si="6"/>
        <v>0</v>
      </c>
    </row>
    <row r="16" spans="1:36" ht="24.75" customHeight="1" thickBot="1" x14ac:dyDescent="0.4">
      <c r="A16" s="192">
        <v>8</v>
      </c>
      <c r="B16" s="14" t="s">
        <v>1832</v>
      </c>
      <c r="C16" s="199">
        <v>3</v>
      </c>
      <c r="D16" s="129" t="s">
        <v>2058</v>
      </c>
      <c r="E16" s="50">
        <f t="shared" si="0"/>
        <v>2</v>
      </c>
      <c r="F16" s="51">
        <f t="shared" si="7"/>
        <v>19</v>
      </c>
      <c r="G16" s="199">
        <v>1</v>
      </c>
      <c r="H16" s="129" t="s">
        <v>1947</v>
      </c>
      <c r="I16" s="50">
        <f t="shared" si="1"/>
        <v>4</v>
      </c>
      <c r="J16" s="51">
        <f t="shared" si="8"/>
        <v>25</v>
      </c>
      <c r="K16" s="199">
        <v>2</v>
      </c>
      <c r="L16" s="129" t="s">
        <v>2002</v>
      </c>
      <c r="M16" s="50">
        <f t="shared" si="2"/>
        <v>3</v>
      </c>
      <c r="N16" s="51">
        <f t="shared" si="9"/>
        <v>13</v>
      </c>
      <c r="O16" s="199">
        <v>4</v>
      </c>
      <c r="P16" s="129" t="s">
        <v>2111</v>
      </c>
      <c r="Q16" s="50">
        <f t="shared" si="3"/>
        <v>1</v>
      </c>
      <c r="R16" s="185">
        <f t="shared" si="10"/>
        <v>23</v>
      </c>
      <c r="T16" s="160" t="s">
        <v>18</v>
      </c>
      <c r="U16" s="161">
        <v>0</v>
      </c>
      <c r="W16" s="199" t="s">
        <v>18</v>
      </c>
      <c r="X16" s="129">
        <v>0</v>
      </c>
      <c r="Y16" s="50">
        <f t="shared" si="4"/>
        <v>0</v>
      </c>
      <c r="Z16" s="185">
        <f t="shared" si="11"/>
        <v>0</v>
      </c>
      <c r="AA16" s="184" t="s">
        <v>18</v>
      </c>
      <c r="AB16" s="129">
        <v>0</v>
      </c>
      <c r="AC16" s="50">
        <f t="shared" si="5"/>
        <v>0</v>
      </c>
      <c r="AD16" s="185">
        <f t="shared" si="12"/>
        <v>0</v>
      </c>
      <c r="AF16" s="141" t="str">
        <f t="shared" si="13"/>
        <v>003687</v>
      </c>
      <c r="AG16" s="141" t="str">
        <f t="shared" si="14"/>
        <v>003539</v>
      </c>
      <c r="AH16" s="141" t="str">
        <f t="shared" si="15"/>
        <v>003544</v>
      </c>
      <c r="AI16" s="141" t="str">
        <f t="shared" si="16"/>
        <v>003798</v>
      </c>
      <c r="AJ16" s="141">
        <f t="shared" si="6"/>
        <v>0</v>
      </c>
    </row>
    <row r="17" spans="1:36" ht="24.75" customHeight="1" x14ac:dyDescent="0.35">
      <c r="A17" s="192">
        <v>9</v>
      </c>
      <c r="B17" s="14" t="s">
        <v>27</v>
      </c>
      <c r="C17" s="199">
        <v>3</v>
      </c>
      <c r="D17" s="129" t="s">
        <v>2059</v>
      </c>
      <c r="E17" s="50">
        <f t="shared" si="0"/>
        <v>2</v>
      </c>
      <c r="F17" s="51">
        <f t="shared" si="7"/>
        <v>21</v>
      </c>
      <c r="G17" s="199">
        <v>1</v>
      </c>
      <c r="H17" s="129" t="s">
        <v>1948</v>
      </c>
      <c r="I17" s="50">
        <f t="shared" si="1"/>
        <v>4</v>
      </c>
      <c r="J17" s="51">
        <f t="shared" si="8"/>
        <v>29</v>
      </c>
      <c r="K17" s="199">
        <v>4</v>
      </c>
      <c r="L17" s="129" t="s">
        <v>2003</v>
      </c>
      <c r="M17" s="50">
        <f t="shared" si="2"/>
        <v>1</v>
      </c>
      <c r="N17" s="51">
        <f t="shared" si="9"/>
        <v>14</v>
      </c>
      <c r="O17" s="199">
        <v>2</v>
      </c>
      <c r="P17" s="129" t="s">
        <v>1892</v>
      </c>
      <c r="Q17" s="50">
        <f t="shared" si="3"/>
        <v>3</v>
      </c>
      <c r="R17" s="185">
        <f t="shared" si="10"/>
        <v>26</v>
      </c>
      <c r="W17" s="199" t="s">
        <v>18</v>
      </c>
      <c r="X17" s="129">
        <v>0</v>
      </c>
      <c r="Y17" s="50">
        <f t="shared" si="4"/>
        <v>0</v>
      </c>
      <c r="Z17" s="185">
        <f t="shared" si="11"/>
        <v>0</v>
      </c>
      <c r="AA17" s="184" t="s">
        <v>18</v>
      </c>
      <c r="AB17" s="129">
        <v>0</v>
      </c>
      <c r="AC17" s="50">
        <f t="shared" si="5"/>
        <v>0</v>
      </c>
      <c r="AD17" s="185">
        <f t="shared" si="12"/>
        <v>0</v>
      </c>
      <c r="AF17" s="141" t="str">
        <f t="shared" si="13"/>
        <v>003797</v>
      </c>
      <c r="AG17" s="141" t="str">
        <f t="shared" si="14"/>
        <v>003654</v>
      </c>
      <c r="AH17" s="141" t="str">
        <f t="shared" si="15"/>
        <v>004168</v>
      </c>
      <c r="AI17" s="141" t="str">
        <f t="shared" si="16"/>
        <v>003656</v>
      </c>
      <c r="AJ17" s="141">
        <f t="shared" si="6"/>
        <v>0</v>
      </c>
    </row>
    <row r="18" spans="1:36" ht="24.75" customHeight="1" x14ac:dyDescent="0.35">
      <c r="A18" s="192">
        <v>10</v>
      </c>
      <c r="B18" s="52" t="s">
        <v>28</v>
      </c>
      <c r="C18" s="199">
        <v>2</v>
      </c>
      <c r="D18" s="129" t="s">
        <v>2060</v>
      </c>
      <c r="E18" s="50">
        <f t="shared" si="0"/>
        <v>3</v>
      </c>
      <c r="F18" s="51">
        <f t="shared" si="7"/>
        <v>24</v>
      </c>
      <c r="G18" s="199">
        <v>4</v>
      </c>
      <c r="H18" s="129" t="s">
        <v>1949</v>
      </c>
      <c r="I18" s="50">
        <f t="shared" si="1"/>
        <v>1</v>
      </c>
      <c r="J18" s="51">
        <f t="shared" si="8"/>
        <v>30</v>
      </c>
      <c r="K18" s="199">
        <v>3</v>
      </c>
      <c r="L18" s="129" t="s">
        <v>2004</v>
      </c>
      <c r="M18" s="50">
        <f t="shared" si="2"/>
        <v>2</v>
      </c>
      <c r="N18" s="51">
        <f t="shared" si="9"/>
        <v>16</v>
      </c>
      <c r="O18" s="199">
        <v>1</v>
      </c>
      <c r="P18" s="129" t="s">
        <v>2112</v>
      </c>
      <c r="Q18" s="50">
        <f t="shared" si="3"/>
        <v>4</v>
      </c>
      <c r="R18" s="185">
        <f t="shared" si="10"/>
        <v>30</v>
      </c>
      <c r="W18" s="199" t="s">
        <v>18</v>
      </c>
      <c r="X18" s="129">
        <v>0</v>
      </c>
      <c r="Y18" s="50">
        <f t="shared" si="4"/>
        <v>0</v>
      </c>
      <c r="Z18" s="185">
        <f t="shared" si="11"/>
        <v>0</v>
      </c>
      <c r="AA18" s="184" t="s">
        <v>18</v>
      </c>
      <c r="AB18" s="129">
        <v>0</v>
      </c>
      <c r="AC18" s="50">
        <f t="shared" si="5"/>
        <v>0</v>
      </c>
      <c r="AD18" s="185">
        <f t="shared" si="12"/>
        <v>0</v>
      </c>
      <c r="AF18" s="141" t="str">
        <f t="shared" si="13"/>
        <v>003700</v>
      </c>
      <c r="AG18" s="141" t="str">
        <f t="shared" si="14"/>
        <v>004002</v>
      </c>
      <c r="AH18" s="141" t="str">
        <f t="shared" si="15"/>
        <v>003935</v>
      </c>
      <c r="AI18" s="141" t="str">
        <f t="shared" si="16"/>
        <v>003418</v>
      </c>
      <c r="AJ18" s="141">
        <f t="shared" si="6"/>
        <v>0</v>
      </c>
    </row>
    <row r="19" spans="1:36" ht="24.75" customHeight="1" x14ac:dyDescent="0.35">
      <c r="A19" s="192">
        <v>11</v>
      </c>
      <c r="B19" s="15" t="s">
        <v>141</v>
      </c>
      <c r="C19" s="199">
        <v>3</v>
      </c>
      <c r="D19" s="129" t="s">
        <v>1967</v>
      </c>
      <c r="E19" s="50">
        <f t="shared" si="0"/>
        <v>2</v>
      </c>
      <c r="F19" s="51">
        <f t="shared" si="7"/>
        <v>26</v>
      </c>
      <c r="G19" s="199">
        <v>2</v>
      </c>
      <c r="H19" s="129" t="s">
        <v>1950</v>
      </c>
      <c r="I19" s="50">
        <f t="shared" si="1"/>
        <v>3</v>
      </c>
      <c r="J19" s="51">
        <f t="shared" si="8"/>
        <v>33</v>
      </c>
      <c r="K19" s="199">
        <v>4</v>
      </c>
      <c r="L19" s="129" t="s">
        <v>2005</v>
      </c>
      <c r="M19" s="50">
        <f t="shared" si="2"/>
        <v>1</v>
      </c>
      <c r="N19" s="51">
        <f t="shared" si="9"/>
        <v>17</v>
      </c>
      <c r="O19" s="199">
        <v>1</v>
      </c>
      <c r="P19" s="129" t="s">
        <v>2113</v>
      </c>
      <c r="Q19" s="50">
        <f t="shared" si="3"/>
        <v>4</v>
      </c>
      <c r="R19" s="185">
        <f t="shared" si="10"/>
        <v>34</v>
      </c>
      <c r="W19" s="199" t="s">
        <v>18</v>
      </c>
      <c r="X19" s="129">
        <v>0</v>
      </c>
      <c r="Y19" s="50">
        <f t="shared" si="4"/>
        <v>0</v>
      </c>
      <c r="Z19" s="185">
        <f t="shared" si="11"/>
        <v>0</v>
      </c>
      <c r="AA19" s="184" t="s">
        <v>18</v>
      </c>
      <c r="AB19" s="129">
        <v>0</v>
      </c>
      <c r="AC19" s="50">
        <f t="shared" si="5"/>
        <v>0</v>
      </c>
      <c r="AD19" s="185">
        <f t="shared" si="12"/>
        <v>0</v>
      </c>
      <c r="AF19" s="141" t="str">
        <f t="shared" si="13"/>
        <v>023029</v>
      </c>
      <c r="AG19" s="141" t="str">
        <f t="shared" si="14"/>
        <v>002283</v>
      </c>
      <c r="AH19" s="141" t="str">
        <f t="shared" si="15"/>
        <v>023046</v>
      </c>
      <c r="AI19" s="141" t="str">
        <f t="shared" si="16"/>
        <v>020984</v>
      </c>
      <c r="AJ19" s="141">
        <f t="shared" si="6"/>
        <v>0</v>
      </c>
    </row>
    <row r="20" spans="1:36" ht="24.75" customHeight="1" x14ac:dyDescent="0.35">
      <c r="A20" s="192">
        <v>12</v>
      </c>
      <c r="B20" s="15" t="s">
        <v>142</v>
      </c>
      <c r="C20" s="199">
        <v>1</v>
      </c>
      <c r="D20" s="129" t="s">
        <v>2061</v>
      </c>
      <c r="E20" s="50">
        <f t="shared" si="0"/>
        <v>4</v>
      </c>
      <c r="F20" s="51">
        <f t="shared" si="7"/>
        <v>30</v>
      </c>
      <c r="G20" s="199" t="s">
        <v>1891</v>
      </c>
      <c r="H20" s="129" t="s">
        <v>1951</v>
      </c>
      <c r="I20" s="50">
        <f t="shared" si="1"/>
        <v>0</v>
      </c>
      <c r="J20" s="51">
        <f t="shared" si="8"/>
        <v>33</v>
      </c>
      <c r="K20" s="199">
        <v>3</v>
      </c>
      <c r="L20" s="129" t="s">
        <v>2006</v>
      </c>
      <c r="M20" s="50">
        <f t="shared" si="2"/>
        <v>2</v>
      </c>
      <c r="N20" s="51">
        <f t="shared" si="9"/>
        <v>19</v>
      </c>
      <c r="O20" s="199">
        <v>2</v>
      </c>
      <c r="P20" s="129" t="s">
        <v>2114</v>
      </c>
      <c r="Q20" s="50">
        <f t="shared" si="3"/>
        <v>3</v>
      </c>
      <c r="R20" s="185">
        <f t="shared" si="10"/>
        <v>37</v>
      </c>
      <c r="W20" s="199" t="s">
        <v>18</v>
      </c>
      <c r="X20" s="129">
        <v>0</v>
      </c>
      <c r="Y20" s="50">
        <f t="shared" si="4"/>
        <v>0</v>
      </c>
      <c r="Z20" s="185">
        <f t="shared" si="11"/>
        <v>0</v>
      </c>
      <c r="AA20" s="184" t="s">
        <v>18</v>
      </c>
      <c r="AB20" s="129">
        <v>0</v>
      </c>
      <c r="AC20" s="50">
        <f t="shared" si="5"/>
        <v>0</v>
      </c>
      <c r="AD20" s="185">
        <f t="shared" si="12"/>
        <v>0</v>
      </c>
      <c r="AF20" s="141" t="str">
        <f t="shared" si="13"/>
        <v>020222</v>
      </c>
      <c r="AG20" s="141" t="str">
        <f t="shared" si="14"/>
        <v xml:space="preserve">DQ      </v>
      </c>
      <c r="AH20" s="141" t="str">
        <f t="shared" si="15"/>
        <v>022847</v>
      </c>
      <c r="AI20" s="141" t="str">
        <f t="shared" si="16"/>
        <v>021123</v>
      </c>
      <c r="AJ20" s="141">
        <f t="shared" si="6"/>
        <v>0</v>
      </c>
    </row>
    <row r="21" spans="1:36" ht="24.75" customHeight="1" x14ac:dyDescent="0.35">
      <c r="A21" s="192">
        <v>13</v>
      </c>
      <c r="B21" s="14" t="s">
        <v>143</v>
      </c>
      <c r="C21" s="199">
        <v>4</v>
      </c>
      <c r="D21" s="129" t="s">
        <v>2062</v>
      </c>
      <c r="E21" s="50">
        <f t="shared" si="0"/>
        <v>1</v>
      </c>
      <c r="F21" s="51">
        <f t="shared" si="7"/>
        <v>31</v>
      </c>
      <c r="G21" s="199">
        <v>2</v>
      </c>
      <c r="H21" s="129" t="s">
        <v>1952</v>
      </c>
      <c r="I21" s="50">
        <f t="shared" si="1"/>
        <v>3</v>
      </c>
      <c r="J21" s="51">
        <f t="shared" si="8"/>
        <v>36</v>
      </c>
      <c r="K21" s="199">
        <v>3</v>
      </c>
      <c r="L21" s="129" t="s">
        <v>2007</v>
      </c>
      <c r="M21" s="50">
        <f t="shared" si="2"/>
        <v>2</v>
      </c>
      <c r="N21" s="51">
        <f t="shared" si="9"/>
        <v>21</v>
      </c>
      <c r="O21" s="199">
        <v>1</v>
      </c>
      <c r="P21" s="129" t="s">
        <v>2115</v>
      </c>
      <c r="Q21" s="50">
        <f t="shared" si="3"/>
        <v>4</v>
      </c>
      <c r="R21" s="185">
        <f t="shared" si="10"/>
        <v>41</v>
      </c>
      <c r="W21" s="199" t="s">
        <v>18</v>
      </c>
      <c r="X21" s="129">
        <v>0</v>
      </c>
      <c r="Y21" s="50">
        <f t="shared" si="4"/>
        <v>0</v>
      </c>
      <c r="Z21" s="185">
        <f t="shared" si="11"/>
        <v>0</v>
      </c>
      <c r="AA21" s="184" t="s">
        <v>18</v>
      </c>
      <c r="AB21" s="129">
        <v>0</v>
      </c>
      <c r="AC21" s="50">
        <f t="shared" si="5"/>
        <v>0</v>
      </c>
      <c r="AD21" s="185">
        <f t="shared" si="12"/>
        <v>0</v>
      </c>
      <c r="AF21" s="141" t="str">
        <f t="shared" si="13"/>
        <v>022823</v>
      </c>
      <c r="AG21" s="141" t="str">
        <f t="shared" si="14"/>
        <v>021567</v>
      </c>
      <c r="AH21" s="141" t="str">
        <f t="shared" si="15"/>
        <v>022745</v>
      </c>
      <c r="AI21" s="141" t="str">
        <f t="shared" si="16"/>
        <v>021461</v>
      </c>
      <c r="AJ21" s="141">
        <f t="shared" si="6"/>
        <v>0</v>
      </c>
    </row>
    <row r="22" spans="1:36" ht="24.75" customHeight="1" x14ac:dyDescent="0.35">
      <c r="A22" s="192">
        <v>14</v>
      </c>
      <c r="B22" s="14" t="s">
        <v>144</v>
      </c>
      <c r="C22" s="199">
        <v>4</v>
      </c>
      <c r="D22" s="129" t="s">
        <v>2063</v>
      </c>
      <c r="E22" s="50">
        <f t="shared" si="0"/>
        <v>1</v>
      </c>
      <c r="F22" s="51">
        <f t="shared" si="7"/>
        <v>32</v>
      </c>
      <c r="G22" s="199">
        <v>2</v>
      </c>
      <c r="H22" s="129" t="s">
        <v>1953</v>
      </c>
      <c r="I22" s="50">
        <f t="shared" si="1"/>
        <v>3</v>
      </c>
      <c r="J22" s="51">
        <f t="shared" si="8"/>
        <v>39</v>
      </c>
      <c r="K22" s="199">
        <v>3</v>
      </c>
      <c r="L22" s="129" t="s">
        <v>2008</v>
      </c>
      <c r="M22" s="50">
        <f t="shared" si="2"/>
        <v>2</v>
      </c>
      <c r="N22" s="51">
        <f t="shared" si="9"/>
        <v>23</v>
      </c>
      <c r="O22" s="199">
        <v>1</v>
      </c>
      <c r="P22" s="129" t="s">
        <v>2116</v>
      </c>
      <c r="Q22" s="50">
        <f t="shared" si="3"/>
        <v>4</v>
      </c>
      <c r="R22" s="185">
        <f t="shared" si="10"/>
        <v>45</v>
      </c>
      <c r="W22" s="199" t="s">
        <v>18</v>
      </c>
      <c r="X22" s="129">
        <v>0</v>
      </c>
      <c r="Y22" s="50">
        <f t="shared" si="4"/>
        <v>0</v>
      </c>
      <c r="Z22" s="185">
        <f t="shared" si="11"/>
        <v>0</v>
      </c>
      <c r="AA22" s="184" t="s">
        <v>18</v>
      </c>
      <c r="AB22" s="129">
        <v>0</v>
      </c>
      <c r="AC22" s="50">
        <f t="shared" si="5"/>
        <v>0</v>
      </c>
      <c r="AD22" s="185">
        <f t="shared" si="12"/>
        <v>0</v>
      </c>
      <c r="AF22" s="141" t="str">
        <f t="shared" si="13"/>
        <v>022562</v>
      </c>
      <c r="AG22" s="141" t="str">
        <f t="shared" si="14"/>
        <v>002197</v>
      </c>
      <c r="AH22" s="141" t="str">
        <f t="shared" si="15"/>
        <v>022024</v>
      </c>
      <c r="AI22" s="141" t="str">
        <f t="shared" si="16"/>
        <v>020497</v>
      </c>
      <c r="AJ22" s="141">
        <f t="shared" si="6"/>
        <v>0</v>
      </c>
    </row>
    <row r="23" spans="1:36" ht="24.75" customHeight="1" x14ac:dyDescent="0.35">
      <c r="A23" s="192">
        <v>15</v>
      </c>
      <c r="B23" s="14" t="s">
        <v>29</v>
      </c>
      <c r="C23" s="199">
        <v>2</v>
      </c>
      <c r="D23" s="129" t="s">
        <v>2064</v>
      </c>
      <c r="E23" s="50">
        <f t="shared" si="0"/>
        <v>3</v>
      </c>
      <c r="F23" s="51">
        <f t="shared" si="7"/>
        <v>35</v>
      </c>
      <c r="G23" s="199">
        <v>3</v>
      </c>
      <c r="H23" s="129" t="s">
        <v>1954</v>
      </c>
      <c r="I23" s="50">
        <f t="shared" si="1"/>
        <v>2</v>
      </c>
      <c r="J23" s="51">
        <f t="shared" si="8"/>
        <v>41</v>
      </c>
      <c r="K23" s="199">
        <v>4</v>
      </c>
      <c r="L23" s="129" t="s">
        <v>2009</v>
      </c>
      <c r="M23" s="50">
        <f t="shared" si="2"/>
        <v>1</v>
      </c>
      <c r="N23" s="51">
        <f t="shared" si="9"/>
        <v>24</v>
      </c>
      <c r="O23" s="199">
        <v>1</v>
      </c>
      <c r="P23" s="129" t="s">
        <v>2117</v>
      </c>
      <c r="Q23" s="50">
        <f t="shared" si="3"/>
        <v>4</v>
      </c>
      <c r="R23" s="185">
        <f t="shared" si="10"/>
        <v>49</v>
      </c>
      <c r="W23" s="199" t="s">
        <v>18</v>
      </c>
      <c r="X23" s="129">
        <v>0</v>
      </c>
      <c r="Y23" s="50">
        <f t="shared" si="4"/>
        <v>0</v>
      </c>
      <c r="Z23" s="185">
        <f t="shared" si="11"/>
        <v>0</v>
      </c>
      <c r="AA23" s="184" t="s">
        <v>18</v>
      </c>
      <c r="AB23" s="129">
        <v>0</v>
      </c>
      <c r="AC23" s="50">
        <f t="shared" si="5"/>
        <v>0</v>
      </c>
      <c r="AD23" s="185">
        <f t="shared" si="12"/>
        <v>0</v>
      </c>
      <c r="AF23" s="141" t="str">
        <f t="shared" si="13"/>
        <v>003881</v>
      </c>
      <c r="AG23" s="141" t="str">
        <f t="shared" si="14"/>
        <v>004095</v>
      </c>
      <c r="AH23" s="141" t="str">
        <f t="shared" si="15"/>
        <v>005418</v>
      </c>
      <c r="AI23" s="141" t="str">
        <f t="shared" si="16"/>
        <v>003580</v>
      </c>
      <c r="AJ23" s="141">
        <f t="shared" si="6"/>
        <v>0</v>
      </c>
    </row>
    <row r="24" spans="1:36" ht="24.75" customHeight="1" x14ac:dyDescent="0.35">
      <c r="A24" s="192">
        <v>16</v>
      </c>
      <c r="B24" s="14" t="s">
        <v>30</v>
      </c>
      <c r="C24" s="199">
        <v>3</v>
      </c>
      <c r="D24" s="129" t="s">
        <v>2065</v>
      </c>
      <c r="E24" s="50">
        <f t="shared" si="0"/>
        <v>2</v>
      </c>
      <c r="F24" s="51">
        <f t="shared" si="7"/>
        <v>37</v>
      </c>
      <c r="G24" s="199">
        <v>2</v>
      </c>
      <c r="H24" s="129" t="s">
        <v>1899</v>
      </c>
      <c r="I24" s="50">
        <f t="shared" si="1"/>
        <v>3</v>
      </c>
      <c r="J24" s="51">
        <f t="shared" si="8"/>
        <v>44</v>
      </c>
      <c r="K24" s="199">
        <v>4</v>
      </c>
      <c r="L24" s="129" t="s">
        <v>2010</v>
      </c>
      <c r="M24" s="50">
        <f t="shared" si="2"/>
        <v>1</v>
      </c>
      <c r="N24" s="51">
        <f t="shared" si="9"/>
        <v>25</v>
      </c>
      <c r="O24" s="199">
        <v>1</v>
      </c>
      <c r="P24" s="129" t="s">
        <v>2118</v>
      </c>
      <c r="Q24" s="50">
        <f t="shared" si="3"/>
        <v>4</v>
      </c>
      <c r="R24" s="185">
        <f t="shared" si="10"/>
        <v>53</v>
      </c>
      <c r="W24" s="199" t="s">
        <v>18</v>
      </c>
      <c r="X24" s="129">
        <v>0</v>
      </c>
      <c r="Y24" s="50">
        <f t="shared" si="4"/>
        <v>0</v>
      </c>
      <c r="Z24" s="185">
        <f t="shared" si="11"/>
        <v>0</v>
      </c>
      <c r="AA24" s="184" t="s">
        <v>18</v>
      </c>
      <c r="AB24" s="129">
        <v>0</v>
      </c>
      <c r="AC24" s="50">
        <f t="shared" si="5"/>
        <v>0</v>
      </c>
      <c r="AD24" s="185">
        <f t="shared" si="12"/>
        <v>0</v>
      </c>
      <c r="AF24" s="141" t="str">
        <f t="shared" si="13"/>
        <v>004601</v>
      </c>
      <c r="AG24" s="141" t="str">
        <f t="shared" si="14"/>
        <v>004164</v>
      </c>
      <c r="AH24" s="141" t="str">
        <f t="shared" si="15"/>
        <v>004759</v>
      </c>
      <c r="AI24" s="141" t="str">
        <f t="shared" si="16"/>
        <v>003900</v>
      </c>
      <c r="AJ24" s="141">
        <f t="shared" si="6"/>
        <v>0</v>
      </c>
    </row>
    <row r="25" spans="1:36" ht="24.75" customHeight="1" x14ac:dyDescent="0.35">
      <c r="A25" s="192">
        <v>17</v>
      </c>
      <c r="B25" s="14" t="s">
        <v>1833</v>
      </c>
      <c r="C25" s="199">
        <v>2</v>
      </c>
      <c r="D25" s="129" t="s">
        <v>2066</v>
      </c>
      <c r="E25" s="50">
        <f t="shared" si="0"/>
        <v>3</v>
      </c>
      <c r="F25" s="51">
        <f t="shared" si="7"/>
        <v>40</v>
      </c>
      <c r="G25" s="199">
        <v>3</v>
      </c>
      <c r="H25" s="129" t="s">
        <v>1955</v>
      </c>
      <c r="I25" s="50">
        <f t="shared" si="1"/>
        <v>2</v>
      </c>
      <c r="J25" s="51">
        <f t="shared" si="8"/>
        <v>46</v>
      </c>
      <c r="K25" s="199" t="s">
        <v>1891</v>
      </c>
      <c r="L25" s="129" t="s">
        <v>2011</v>
      </c>
      <c r="M25" s="50">
        <f t="shared" si="2"/>
        <v>0</v>
      </c>
      <c r="N25" s="51">
        <f t="shared" si="9"/>
        <v>25</v>
      </c>
      <c r="O25" s="199">
        <v>1</v>
      </c>
      <c r="P25" s="129" t="s">
        <v>2119</v>
      </c>
      <c r="Q25" s="50">
        <f t="shared" si="3"/>
        <v>4</v>
      </c>
      <c r="R25" s="185">
        <f t="shared" si="10"/>
        <v>57</v>
      </c>
      <c r="W25" s="199" t="s">
        <v>18</v>
      </c>
      <c r="X25" s="129">
        <v>0</v>
      </c>
      <c r="Y25" s="50">
        <f t="shared" si="4"/>
        <v>0</v>
      </c>
      <c r="Z25" s="185">
        <f t="shared" si="11"/>
        <v>0</v>
      </c>
      <c r="AA25" s="184" t="s">
        <v>18</v>
      </c>
      <c r="AB25" s="129">
        <v>0</v>
      </c>
      <c r="AC25" s="50">
        <f t="shared" si="5"/>
        <v>0</v>
      </c>
      <c r="AD25" s="185">
        <f t="shared" si="12"/>
        <v>0</v>
      </c>
      <c r="AF25" s="141" t="str">
        <f t="shared" si="13"/>
        <v>005059</v>
      </c>
      <c r="AG25" s="141" t="str">
        <f t="shared" si="14"/>
        <v>005264</v>
      </c>
      <c r="AH25" s="141" t="str">
        <f t="shared" si="15"/>
        <v xml:space="preserve">DQ T     </v>
      </c>
      <c r="AI25" s="141" t="str">
        <f t="shared" si="16"/>
        <v>004680</v>
      </c>
      <c r="AJ25" s="141">
        <f t="shared" si="6"/>
        <v>0</v>
      </c>
    </row>
    <row r="26" spans="1:36" ht="24.75" customHeight="1" x14ac:dyDescent="0.35">
      <c r="A26" s="192">
        <v>18</v>
      </c>
      <c r="B26" s="14" t="s">
        <v>1834</v>
      </c>
      <c r="C26" s="199">
        <v>3</v>
      </c>
      <c r="D26" s="129" t="s">
        <v>2067</v>
      </c>
      <c r="E26" s="50">
        <f t="shared" si="0"/>
        <v>2</v>
      </c>
      <c r="F26" s="51">
        <f t="shared" si="7"/>
        <v>42</v>
      </c>
      <c r="G26" s="199">
        <v>1</v>
      </c>
      <c r="H26" s="129" t="s">
        <v>1956</v>
      </c>
      <c r="I26" s="50">
        <f t="shared" si="1"/>
        <v>4</v>
      </c>
      <c r="J26" s="51">
        <f t="shared" si="8"/>
        <v>50</v>
      </c>
      <c r="K26" s="199">
        <v>4</v>
      </c>
      <c r="L26" s="129" t="s">
        <v>2012</v>
      </c>
      <c r="M26" s="50">
        <f t="shared" si="2"/>
        <v>1</v>
      </c>
      <c r="N26" s="51">
        <f t="shared" si="9"/>
        <v>26</v>
      </c>
      <c r="O26" s="199">
        <v>2</v>
      </c>
      <c r="P26" s="129" t="s">
        <v>2120</v>
      </c>
      <c r="Q26" s="50">
        <f t="shared" si="3"/>
        <v>3</v>
      </c>
      <c r="R26" s="185">
        <f t="shared" si="10"/>
        <v>60</v>
      </c>
      <c r="W26" s="199" t="s">
        <v>18</v>
      </c>
      <c r="X26" s="129">
        <v>0</v>
      </c>
      <c r="Y26" s="50">
        <f t="shared" si="4"/>
        <v>0</v>
      </c>
      <c r="Z26" s="185">
        <f t="shared" si="11"/>
        <v>0</v>
      </c>
      <c r="AA26" s="184" t="s">
        <v>18</v>
      </c>
      <c r="AB26" s="129">
        <v>0</v>
      </c>
      <c r="AC26" s="50">
        <f t="shared" si="5"/>
        <v>0</v>
      </c>
      <c r="AD26" s="185">
        <f t="shared" si="12"/>
        <v>0</v>
      </c>
      <c r="AF26" s="141" t="str">
        <f t="shared" si="13"/>
        <v>004495</v>
      </c>
      <c r="AG26" s="141" t="str">
        <f t="shared" si="14"/>
        <v>004407</v>
      </c>
      <c r="AH26" s="141" t="str">
        <f t="shared" si="15"/>
        <v>005068</v>
      </c>
      <c r="AI26" s="141" t="str">
        <f t="shared" si="16"/>
        <v>004435</v>
      </c>
      <c r="AJ26" s="141">
        <f t="shared" si="6"/>
        <v>0</v>
      </c>
    </row>
    <row r="27" spans="1:36" ht="24.75" customHeight="1" x14ac:dyDescent="0.35">
      <c r="A27" s="192">
        <v>19</v>
      </c>
      <c r="B27" s="14" t="s">
        <v>31</v>
      </c>
      <c r="C27" s="199">
        <v>2</v>
      </c>
      <c r="D27" s="129" t="s">
        <v>2068</v>
      </c>
      <c r="E27" s="50">
        <f t="shared" si="0"/>
        <v>3</v>
      </c>
      <c r="F27" s="51">
        <f t="shared" si="7"/>
        <v>45</v>
      </c>
      <c r="G27" s="199">
        <v>4</v>
      </c>
      <c r="H27" s="129" t="s">
        <v>1957</v>
      </c>
      <c r="I27" s="50">
        <f t="shared" si="1"/>
        <v>1</v>
      </c>
      <c r="J27" s="51">
        <f t="shared" si="8"/>
        <v>51</v>
      </c>
      <c r="K27" s="199">
        <v>3</v>
      </c>
      <c r="L27" s="129" t="s">
        <v>2013</v>
      </c>
      <c r="M27" s="50">
        <f t="shared" si="2"/>
        <v>2</v>
      </c>
      <c r="N27" s="51">
        <f t="shared" si="9"/>
        <v>28</v>
      </c>
      <c r="O27" s="199">
        <v>1</v>
      </c>
      <c r="P27" s="129" t="s">
        <v>2121</v>
      </c>
      <c r="Q27" s="50">
        <f t="shared" si="3"/>
        <v>4</v>
      </c>
      <c r="R27" s="185">
        <f t="shared" si="10"/>
        <v>64</v>
      </c>
      <c r="W27" s="199" t="s">
        <v>18</v>
      </c>
      <c r="X27" s="129">
        <v>0</v>
      </c>
      <c r="Y27" s="50">
        <f t="shared" si="4"/>
        <v>0</v>
      </c>
      <c r="Z27" s="185">
        <f t="shared" si="11"/>
        <v>0</v>
      </c>
      <c r="AA27" s="184" t="s">
        <v>18</v>
      </c>
      <c r="AB27" s="129">
        <v>0</v>
      </c>
      <c r="AC27" s="50">
        <f t="shared" si="5"/>
        <v>0</v>
      </c>
      <c r="AD27" s="185">
        <f t="shared" si="12"/>
        <v>0</v>
      </c>
      <c r="AF27" s="141" t="str">
        <f t="shared" si="13"/>
        <v>003421</v>
      </c>
      <c r="AG27" s="141" t="str">
        <f t="shared" si="14"/>
        <v>003496</v>
      </c>
      <c r="AH27" s="141" t="str">
        <f t="shared" si="15"/>
        <v>003455</v>
      </c>
      <c r="AI27" s="141" t="str">
        <f t="shared" si="16"/>
        <v>003085</v>
      </c>
      <c r="AJ27" s="141">
        <f t="shared" si="6"/>
        <v>0</v>
      </c>
    </row>
    <row r="28" spans="1:36" ht="24.75" customHeight="1" x14ac:dyDescent="0.35">
      <c r="A28" s="192">
        <v>20</v>
      </c>
      <c r="B28" s="14" t="s">
        <v>32</v>
      </c>
      <c r="C28" s="199">
        <v>2</v>
      </c>
      <c r="D28" s="129" t="s">
        <v>2069</v>
      </c>
      <c r="E28" s="50">
        <f t="shared" si="0"/>
        <v>3</v>
      </c>
      <c r="F28" s="51">
        <f t="shared" si="7"/>
        <v>48</v>
      </c>
      <c r="G28" s="199">
        <v>1</v>
      </c>
      <c r="H28" s="129" t="s">
        <v>1958</v>
      </c>
      <c r="I28" s="50">
        <f t="shared" si="1"/>
        <v>4</v>
      </c>
      <c r="J28" s="51">
        <f t="shared" si="8"/>
        <v>55</v>
      </c>
      <c r="K28" s="199">
        <v>4</v>
      </c>
      <c r="L28" s="129" t="s">
        <v>2014</v>
      </c>
      <c r="M28" s="50">
        <f t="shared" si="2"/>
        <v>1</v>
      </c>
      <c r="N28" s="51">
        <f t="shared" si="9"/>
        <v>29</v>
      </c>
      <c r="O28" s="199">
        <v>3</v>
      </c>
      <c r="P28" s="129" t="s">
        <v>2122</v>
      </c>
      <c r="Q28" s="50">
        <f t="shared" si="3"/>
        <v>2</v>
      </c>
      <c r="R28" s="185">
        <f t="shared" si="10"/>
        <v>66</v>
      </c>
      <c r="W28" s="199" t="s">
        <v>18</v>
      </c>
      <c r="X28" s="129">
        <v>0</v>
      </c>
      <c r="Y28" s="50">
        <f t="shared" si="4"/>
        <v>0</v>
      </c>
      <c r="Z28" s="185">
        <f t="shared" si="11"/>
        <v>0</v>
      </c>
      <c r="AA28" s="184" t="s">
        <v>18</v>
      </c>
      <c r="AB28" s="129">
        <v>0</v>
      </c>
      <c r="AC28" s="50">
        <f t="shared" si="5"/>
        <v>0</v>
      </c>
      <c r="AD28" s="185">
        <f t="shared" si="12"/>
        <v>0</v>
      </c>
      <c r="AF28" s="141" t="str">
        <f t="shared" si="13"/>
        <v>003247</v>
      </c>
      <c r="AG28" s="141" t="str">
        <f t="shared" si="14"/>
        <v>003036</v>
      </c>
      <c r="AH28" s="141" t="str">
        <f t="shared" si="15"/>
        <v>003370</v>
      </c>
      <c r="AI28" s="141" t="str">
        <f t="shared" si="16"/>
        <v>003257</v>
      </c>
      <c r="AJ28" s="141">
        <f t="shared" si="6"/>
        <v>0</v>
      </c>
    </row>
    <row r="29" spans="1:36" ht="24.75" customHeight="1" x14ac:dyDescent="0.35">
      <c r="A29" s="192">
        <v>21</v>
      </c>
      <c r="B29" s="14" t="s">
        <v>33</v>
      </c>
      <c r="C29" s="199">
        <v>4</v>
      </c>
      <c r="D29" s="129" t="s">
        <v>2070</v>
      </c>
      <c r="E29" s="50">
        <f t="shared" si="0"/>
        <v>1</v>
      </c>
      <c r="F29" s="51">
        <f t="shared" si="7"/>
        <v>49</v>
      </c>
      <c r="G29" s="199">
        <v>2</v>
      </c>
      <c r="H29" s="129" t="s">
        <v>1959</v>
      </c>
      <c r="I29" s="50">
        <f t="shared" si="1"/>
        <v>3</v>
      </c>
      <c r="J29" s="51">
        <f t="shared" si="8"/>
        <v>58</v>
      </c>
      <c r="K29" s="199">
        <v>3</v>
      </c>
      <c r="L29" s="129" t="s">
        <v>2015</v>
      </c>
      <c r="M29" s="50">
        <f t="shared" si="2"/>
        <v>2</v>
      </c>
      <c r="N29" s="51">
        <f t="shared" si="9"/>
        <v>31</v>
      </c>
      <c r="O29" s="199">
        <v>1</v>
      </c>
      <c r="P29" s="129" t="s">
        <v>2123</v>
      </c>
      <c r="Q29" s="50">
        <f t="shared" si="3"/>
        <v>4</v>
      </c>
      <c r="R29" s="185">
        <f t="shared" si="10"/>
        <v>70</v>
      </c>
      <c r="W29" s="199" t="s">
        <v>18</v>
      </c>
      <c r="X29" s="129">
        <v>0</v>
      </c>
      <c r="Y29" s="50">
        <f t="shared" si="4"/>
        <v>0</v>
      </c>
      <c r="Z29" s="185">
        <f t="shared" si="11"/>
        <v>0</v>
      </c>
      <c r="AA29" s="184" t="s">
        <v>18</v>
      </c>
      <c r="AB29" s="129">
        <v>0</v>
      </c>
      <c r="AC29" s="50">
        <f t="shared" si="5"/>
        <v>0</v>
      </c>
      <c r="AD29" s="185">
        <f t="shared" si="12"/>
        <v>0</v>
      </c>
      <c r="AF29" s="141" t="str">
        <f t="shared" si="13"/>
        <v>003406</v>
      </c>
      <c r="AG29" s="141" t="str">
        <f t="shared" si="14"/>
        <v>003242</v>
      </c>
      <c r="AH29" s="141" t="str">
        <f t="shared" si="15"/>
        <v>003393</v>
      </c>
      <c r="AI29" s="141" t="str">
        <f t="shared" si="16"/>
        <v>003231</v>
      </c>
      <c r="AJ29" s="141">
        <f t="shared" si="6"/>
        <v>0</v>
      </c>
    </row>
    <row r="30" spans="1:36" ht="24.75" customHeight="1" x14ac:dyDescent="0.35">
      <c r="A30" s="192">
        <v>22</v>
      </c>
      <c r="B30" s="53" t="s">
        <v>34</v>
      </c>
      <c r="C30" s="199" t="s">
        <v>1891</v>
      </c>
      <c r="D30" s="129" t="s">
        <v>2031</v>
      </c>
      <c r="E30" s="50">
        <f t="shared" si="0"/>
        <v>0</v>
      </c>
      <c r="F30" s="51">
        <f t="shared" si="7"/>
        <v>49</v>
      </c>
      <c r="G30" s="199">
        <v>2</v>
      </c>
      <c r="H30" s="129" t="s">
        <v>1960</v>
      </c>
      <c r="I30" s="50">
        <f t="shared" si="1"/>
        <v>3</v>
      </c>
      <c r="J30" s="51">
        <f t="shared" si="8"/>
        <v>61</v>
      </c>
      <c r="K30" s="199">
        <v>3</v>
      </c>
      <c r="L30" s="129" t="s">
        <v>2016</v>
      </c>
      <c r="M30" s="50">
        <f t="shared" si="2"/>
        <v>2</v>
      </c>
      <c r="N30" s="51">
        <f t="shared" si="9"/>
        <v>33</v>
      </c>
      <c r="O30" s="199">
        <v>1</v>
      </c>
      <c r="P30" s="129" t="s">
        <v>2124</v>
      </c>
      <c r="Q30" s="50">
        <f t="shared" si="3"/>
        <v>4</v>
      </c>
      <c r="R30" s="185">
        <f t="shared" si="10"/>
        <v>74</v>
      </c>
      <c r="W30" s="199" t="s">
        <v>18</v>
      </c>
      <c r="X30" s="129">
        <v>0</v>
      </c>
      <c r="Y30" s="50">
        <f t="shared" si="4"/>
        <v>0</v>
      </c>
      <c r="Z30" s="185">
        <f t="shared" si="11"/>
        <v>0</v>
      </c>
      <c r="AA30" s="184" t="s">
        <v>18</v>
      </c>
      <c r="AB30" s="129">
        <v>0</v>
      </c>
      <c r="AC30" s="50">
        <f t="shared" si="5"/>
        <v>0</v>
      </c>
      <c r="AD30" s="185">
        <f t="shared" si="12"/>
        <v>0</v>
      </c>
      <c r="AF30" s="141" t="str">
        <f t="shared" si="13"/>
        <v xml:space="preserve">DQ ST     </v>
      </c>
      <c r="AG30" s="141" t="str">
        <f t="shared" si="14"/>
        <v>003244</v>
      </c>
      <c r="AH30" s="141" t="str">
        <f t="shared" si="15"/>
        <v>003337</v>
      </c>
      <c r="AI30" s="141" t="str">
        <f t="shared" si="16"/>
        <v>003170</v>
      </c>
      <c r="AJ30" s="141">
        <f t="shared" si="6"/>
        <v>0</v>
      </c>
    </row>
    <row r="31" spans="1:36" ht="24.75" customHeight="1" x14ac:dyDescent="0.35">
      <c r="A31" s="192">
        <v>23</v>
      </c>
      <c r="B31" s="15" t="s">
        <v>35</v>
      </c>
      <c r="C31" s="199">
        <v>4</v>
      </c>
      <c r="D31" s="129" t="s">
        <v>2071</v>
      </c>
      <c r="E31" s="50">
        <f t="shared" si="0"/>
        <v>1</v>
      </c>
      <c r="F31" s="51">
        <f t="shared" si="7"/>
        <v>50</v>
      </c>
      <c r="G31" s="199">
        <v>3</v>
      </c>
      <c r="H31" s="129" t="s">
        <v>1961</v>
      </c>
      <c r="I31" s="50">
        <f t="shared" si="1"/>
        <v>2</v>
      </c>
      <c r="J31" s="51">
        <f t="shared" si="8"/>
        <v>63</v>
      </c>
      <c r="K31" s="199">
        <v>2</v>
      </c>
      <c r="L31" s="129" t="s">
        <v>2017</v>
      </c>
      <c r="M31" s="50">
        <f t="shared" si="2"/>
        <v>3</v>
      </c>
      <c r="N31" s="51">
        <f t="shared" si="9"/>
        <v>36</v>
      </c>
      <c r="O31" s="199">
        <v>1</v>
      </c>
      <c r="P31" s="129" t="s">
        <v>2125</v>
      </c>
      <c r="Q31" s="50">
        <f t="shared" si="3"/>
        <v>4</v>
      </c>
      <c r="R31" s="185">
        <f t="shared" si="10"/>
        <v>78</v>
      </c>
      <c r="W31" s="199" t="s">
        <v>18</v>
      </c>
      <c r="X31" s="129">
        <v>0</v>
      </c>
      <c r="Y31" s="50">
        <f t="shared" si="4"/>
        <v>0</v>
      </c>
      <c r="Z31" s="185">
        <f t="shared" si="11"/>
        <v>0</v>
      </c>
      <c r="AA31" s="184" t="s">
        <v>18</v>
      </c>
      <c r="AB31" s="129">
        <v>0</v>
      </c>
      <c r="AC31" s="50">
        <f t="shared" si="5"/>
        <v>0</v>
      </c>
      <c r="AD31" s="185">
        <f t="shared" si="12"/>
        <v>0</v>
      </c>
      <c r="AF31" s="141" t="str">
        <f t="shared" si="13"/>
        <v>004398</v>
      </c>
      <c r="AG31" s="141" t="str">
        <f t="shared" si="14"/>
        <v>004361</v>
      </c>
      <c r="AH31" s="141" t="str">
        <f t="shared" si="15"/>
        <v>004258</v>
      </c>
      <c r="AI31" s="141" t="str">
        <f t="shared" si="16"/>
        <v>003495</v>
      </c>
      <c r="AJ31" s="141">
        <f t="shared" si="6"/>
        <v>0</v>
      </c>
    </row>
    <row r="32" spans="1:36" ht="24.75" customHeight="1" x14ac:dyDescent="0.35">
      <c r="A32" s="192">
        <v>24</v>
      </c>
      <c r="B32" s="14" t="s">
        <v>36</v>
      </c>
      <c r="C32" s="199">
        <v>1</v>
      </c>
      <c r="D32" s="129" t="s">
        <v>2072</v>
      </c>
      <c r="E32" s="50">
        <f t="shared" si="0"/>
        <v>4</v>
      </c>
      <c r="F32" s="51">
        <f t="shared" si="7"/>
        <v>54</v>
      </c>
      <c r="G32" s="199">
        <v>2</v>
      </c>
      <c r="H32" s="129" t="s">
        <v>1962</v>
      </c>
      <c r="I32" s="50">
        <f t="shared" si="1"/>
        <v>3</v>
      </c>
      <c r="J32" s="51">
        <f t="shared" si="8"/>
        <v>66</v>
      </c>
      <c r="K32" s="199">
        <v>4</v>
      </c>
      <c r="L32" s="129" t="s">
        <v>2018</v>
      </c>
      <c r="M32" s="50">
        <f t="shared" si="2"/>
        <v>1</v>
      </c>
      <c r="N32" s="51">
        <f t="shared" si="9"/>
        <v>37</v>
      </c>
      <c r="O32" s="199">
        <v>3</v>
      </c>
      <c r="P32" s="129" t="s">
        <v>2126</v>
      </c>
      <c r="Q32" s="50">
        <f t="shared" si="3"/>
        <v>2</v>
      </c>
      <c r="R32" s="185">
        <f t="shared" si="10"/>
        <v>80</v>
      </c>
      <c r="W32" s="199" t="s">
        <v>18</v>
      </c>
      <c r="X32" s="129">
        <v>0</v>
      </c>
      <c r="Y32" s="50">
        <f t="shared" si="4"/>
        <v>0</v>
      </c>
      <c r="Z32" s="185">
        <f t="shared" si="11"/>
        <v>0</v>
      </c>
      <c r="AA32" s="184" t="s">
        <v>18</v>
      </c>
      <c r="AB32" s="129">
        <v>0</v>
      </c>
      <c r="AC32" s="50">
        <f t="shared" si="5"/>
        <v>0</v>
      </c>
      <c r="AD32" s="185">
        <f t="shared" si="12"/>
        <v>0</v>
      </c>
      <c r="AF32" s="141" t="str">
        <f t="shared" si="13"/>
        <v>003294</v>
      </c>
      <c r="AG32" s="141" t="str">
        <f t="shared" si="14"/>
        <v>003330</v>
      </c>
      <c r="AH32" s="141" t="str">
        <f t="shared" si="15"/>
        <v>003794</v>
      </c>
      <c r="AI32" s="141" t="str">
        <f t="shared" si="16"/>
        <v>003437</v>
      </c>
      <c r="AJ32" s="141">
        <f t="shared" si="6"/>
        <v>0</v>
      </c>
    </row>
    <row r="33" spans="1:36" ht="24.75" customHeight="1" x14ac:dyDescent="0.35">
      <c r="A33" s="192">
        <v>25</v>
      </c>
      <c r="B33" s="14" t="s">
        <v>128</v>
      </c>
      <c r="C33" s="199">
        <v>3</v>
      </c>
      <c r="D33" s="129" t="s">
        <v>2073</v>
      </c>
      <c r="E33" s="50">
        <f t="shared" si="0"/>
        <v>2</v>
      </c>
      <c r="F33" s="51">
        <f t="shared" si="7"/>
        <v>56</v>
      </c>
      <c r="G33" s="199">
        <v>2</v>
      </c>
      <c r="H33" s="129" t="s">
        <v>1963</v>
      </c>
      <c r="I33" s="50">
        <f t="shared" si="1"/>
        <v>3</v>
      </c>
      <c r="J33" s="51">
        <f t="shared" si="8"/>
        <v>69</v>
      </c>
      <c r="K33" s="199">
        <v>4</v>
      </c>
      <c r="L33" s="129" t="s">
        <v>2019</v>
      </c>
      <c r="M33" s="50">
        <f t="shared" si="2"/>
        <v>1</v>
      </c>
      <c r="N33" s="51">
        <f t="shared" si="9"/>
        <v>38</v>
      </c>
      <c r="O33" s="199">
        <v>1</v>
      </c>
      <c r="P33" s="129" t="s">
        <v>2127</v>
      </c>
      <c r="Q33" s="50">
        <f t="shared" si="3"/>
        <v>4</v>
      </c>
      <c r="R33" s="185">
        <f t="shared" si="10"/>
        <v>84</v>
      </c>
      <c r="W33" s="199" t="s">
        <v>18</v>
      </c>
      <c r="X33" s="129">
        <v>0</v>
      </c>
      <c r="Y33" s="50">
        <f t="shared" si="4"/>
        <v>0</v>
      </c>
      <c r="Z33" s="185">
        <f t="shared" si="11"/>
        <v>0</v>
      </c>
      <c r="AA33" s="184" t="s">
        <v>18</v>
      </c>
      <c r="AB33" s="129">
        <v>0</v>
      </c>
      <c r="AC33" s="50">
        <f t="shared" si="5"/>
        <v>0</v>
      </c>
      <c r="AD33" s="185">
        <f t="shared" si="12"/>
        <v>0</v>
      </c>
      <c r="AF33" s="141" t="str">
        <f t="shared" si="13"/>
        <v>023394</v>
      </c>
      <c r="AG33" s="141" t="str">
        <f t="shared" si="14"/>
        <v>023277</v>
      </c>
      <c r="AH33" s="141" t="str">
        <f t="shared" si="15"/>
        <v>025778</v>
      </c>
      <c r="AI33" s="141" t="str">
        <f t="shared" si="16"/>
        <v>022068</v>
      </c>
      <c r="AJ33" s="141">
        <f t="shared" si="6"/>
        <v>0</v>
      </c>
    </row>
    <row r="34" spans="1:36" ht="24.75" customHeight="1" x14ac:dyDescent="0.35">
      <c r="A34" s="192">
        <v>26</v>
      </c>
      <c r="B34" s="14" t="s">
        <v>129</v>
      </c>
      <c r="C34" s="199">
        <v>2</v>
      </c>
      <c r="D34" s="129" t="s">
        <v>2074</v>
      </c>
      <c r="E34" s="50">
        <f t="shared" si="0"/>
        <v>3</v>
      </c>
      <c r="F34" s="51">
        <f t="shared" si="7"/>
        <v>59</v>
      </c>
      <c r="G34" s="199">
        <v>3</v>
      </c>
      <c r="H34" s="129" t="s">
        <v>1964</v>
      </c>
      <c r="I34" s="50">
        <f t="shared" si="1"/>
        <v>2</v>
      </c>
      <c r="J34" s="51">
        <f t="shared" si="8"/>
        <v>71</v>
      </c>
      <c r="K34" s="199">
        <v>4</v>
      </c>
      <c r="L34" s="129" t="s">
        <v>2020</v>
      </c>
      <c r="M34" s="50">
        <f t="shared" si="2"/>
        <v>1</v>
      </c>
      <c r="N34" s="51">
        <f t="shared" si="9"/>
        <v>39</v>
      </c>
      <c r="O34" s="199">
        <v>1</v>
      </c>
      <c r="P34" s="129" t="s">
        <v>2128</v>
      </c>
      <c r="Q34" s="50">
        <f t="shared" si="3"/>
        <v>4</v>
      </c>
      <c r="R34" s="185">
        <f t="shared" si="10"/>
        <v>88</v>
      </c>
      <c r="W34" s="199" t="s">
        <v>18</v>
      </c>
      <c r="X34" s="129">
        <v>0</v>
      </c>
      <c r="Y34" s="50">
        <f t="shared" si="4"/>
        <v>0</v>
      </c>
      <c r="Z34" s="185">
        <f t="shared" si="11"/>
        <v>0</v>
      </c>
      <c r="AA34" s="184" t="s">
        <v>18</v>
      </c>
      <c r="AB34" s="129">
        <v>0</v>
      </c>
      <c r="AC34" s="50">
        <f t="shared" si="5"/>
        <v>0</v>
      </c>
      <c r="AD34" s="185">
        <f t="shared" si="12"/>
        <v>0</v>
      </c>
      <c r="AF34" s="141" t="str">
        <f t="shared" si="13"/>
        <v>023601</v>
      </c>
      <c r="AG34" s="141" t="str">
        <f t="shared" si="14"/>
        <v>023810</v>
      </c>
      <c r="AH34" s="141" t="str">
        <f t="shared" si="15"/>
        <v>024374</v>
      </c>
      <c r="AI34" s="141" t="str">
        <f t="shared" si="16"/>
        <v>022254</v>
      </c>
      <c r="AJ34" s="141">
        <f t="shared" si="6"/>
        <v>0</v>
      </c>
    </row>
    <row r="35" spans="1:36" ht="24.75" customHeight="1" x14ac:dyDescent="0.35">
      <c r="A35" s="192">
        <v>27</v>
      </c>
      <c r="B35" s="14" t="s">
        <v>37</v>
      </c>
      <c r="C35" s="199">
        <v>3</v>
      </c>
      <c r="D35" s="129" t="s">
        <v>2075</v>
      </c>
      <c r="E35" s="50">
        <f t="shared" si="0"/>
        <v>2</v>
      </c>
      <c r="F35" s="51">
        <f t="shared" si="7"/>
        <v>61</v>
      </c>
      <c r="G35" s="199">
        <v>2</v>
      </c>
      <c r="H35" s="129" t="s">
        <v>1965</v>
      </c>
      <c r="I35" s="50">
        <f t="shared" si="1"/>
        <v>3</v>
      </c>
      <c r="J35" s="51">
        <f t="shared" si="8"/>
        <v>74</v>
      </c>
      <c r="K35" s="199">
        <v>4</v>
      </c>
      <c r="L35" s="129" t="s">
        <v>2021</v>
      </c>
      <c r="M35" s="50">
        <f t="shared" si="2"/>
        <v>1</v>
      </c>
      <c r="N35" s="51">
        <f t="shared" si="9"/>
        <v>40</v>
      </c>
      <c r="O35" s="199">
        <v>1</v>
      </c>
      <c r="P35" s="129" t="s">
        <v>2129</v>
      </c>
      <c r="Q35" s="50">
        <f t="shared" si="3"/>
        <v>4</v>
      </c>
      <c r="R35" s="185">
        <f t="shared" si="10"/>
        <v>92</v>
      </c>
      <c r="W35" s="199" t="s">
        <v>18</v>
      </c>
      <c r="X35" s="129">
        <v>0</v>
      </c>
      <c r="Y35" s="50">
        <f t="shared" si="4"/>
        <v>0</v>
      </c>
      <c r="Z35" s="185">
        <f t="shared" si="11"/>
        <v>0</v>
      </c>
      <c r="AA35" s="184" t="s">
        <v>18</v>
      </c>
      <c r="AB35" s="129">
        <v>0</v>
      </c>
      <c r="AC35" s="50">
        <f t="shared" si="5"/>
        <v>0</v>
      </c>
      <c r="AD35" s="185">
        <f t="shared" si="12"/>
        <v>0</v>
      </c>
      <c r="AF35" s="141" t="str">
        <f t="shared" si="13"/>
        <v>012587</v>
      </c>
      <c r="AG35" s="141" t="str">
        <f t="shared" si="14"/>
        <v>012005</v>
      </c>
      <c r="AH35" s="141" t="str">
        <f t="shared" si="15"/>
        <v>012792</v>
      </c>
      <c r="AI35" s="141" t="str">
        <f t="shared" si="16"/>
        <v>011896</v>
      </c>
      <c r="AJ35" s="141">
        <f t="shared" si="6"/>
        <v>0</v>
      </c>
    </row>
    <row r="36" spans="1:36" ht="24.75" customHeight="1" x14ac:dyDescent="0.35">
      <c r="A36" s="192">
        <v>28</v>
      </c>
      <c r="B36" s="14" t="s">
        <v>38</v>
      </c>
      <c r="C36" s="199">
        <v>1</v>
      </c>
      <c r="D36" s="129" t="s">
        <v>2076</v>
      </c>
      <c r="E36" s="50">
        <f t="shared" si="0"/>
        <v>4</v>
      </c>
      <c r="F36" s="51">
        <f t="shared" si="7"/>
        <v>65</v>
      </c>
      <c r="G36" s="199">
        <v>2</v>
      </c>
      <c r="H36" s="129" t="s">
        <v>1966</v>
      </c>
      <c r="I36" s="50">
        <f t="shared" si="1"/>
        <v>3</v>
      </c>
      <c r="J36" s="51">
        <f t="shared" si="8"/>
        <v>77</v>
      </c>
      <c r="K36" s="199">
        <v>3</v>
      </c>
      <c r="L36" s="129" t="s">
        <v>2022</v>
      </c>
      <c r="M36" s="50">
        <f t="shared" si="2"/>
        <v>2</v>
      </c>
      <c r="N36" s="51">
        <f t="shared" si="9"/>
        <v>42</v>
      </c>
      <c r="O36" s="199" t="s">
        <v>1891</v>
      </c>
      <c r="P36" s="129" t="s">
        <v>1888</v>
      </c>
      <c r="Q36" s="50">
        <f t="shared" si="3"/>
        <v>0</v>
      </c>
      <c r="R36" s="185">
        <f t="shared" si="10"/>
        <v>92</v>
      </c>
      <c r="W36" s="199" t="s">
        <v>18</v>
      </c>
      <c r="X36" s="129">
        <v>0</v>
      </c>
      <c r="Y36" s="50">
        <f t="shared" si="4"/>
        <v>0</v>
      </c>
      <c r="Z36" s="185">
        <f t="shared" si="11"/>
        <v>0</v>
      </c>
      <c r="AA36" s="184" t="s">
        <v>18</v>
      </c>
      <c r="AB36" s="129">
        <v>0</v>
      </c>
      <c r="AC36" s="50">
        <f t="shared" si="5"/>
        <v>0</v>
      </c>
      <c r="AD36" s="185">
        <f t="shared" si="12"/>
        <v>0</v>
      </c>
      <c r="AF36" s="141" t="str">
        <f t="shared" si="13"/>
        <v>011233</v>
      </c>
      <c r="AG36" s="141" t="str">
        <f t="shared" si="14"/>
        <v>011465</v>
      </c>
      <c r="AH36" s="141" t="str">
        <f t="shared" si="15"/>
        <v>012580</v>
      </c>
      <c r="AI36" s="141" t="str">
        <f t="shared" si="16"/>
        <v>DQ O  4L</v>
      </c>
      <c r="AJ36" s="141">
        <f t="shared" si="6"/>
        <v>0</v>
      </c>
    </row>
    <row r="37" spans="1:36" ht="24.75" customHeight="1" x14ac:dyDescent="0.35">
      <c r="A37" s="192">
        <v>29</v>
      </c>
      <c r="B37" s="14" t="s">
        <v>130</v>
      </c>
      <c r="C37" s="199">
        <v>4</v>
      </c>
      <c r="D37" s="129" t="s">
        <v>2077</v>
      </c>
      <c r="E37" s="50">
        <f t="shared" si="0"/>
        <v>1</v>
      </c>
      <c r="F37" s="51">
        <f t="shared" si="7"/>
        <v>66</v>
      </c>
      <c r="G37" s="199">
        <v>3</v>
      </c>
      <c r="H37" s="129" t="s">
        <v>1967</v>
      </c>
      <c r="I37" s="50">
        <f t="shared" si="1"/>
        <v>2</v>
      </c>
      <c r="J37" s="51">
        <f t="shared" si="8"/>
        <v>79</v>
      </c>
      <c r="K37" s="199">
        <v>2</v>
      </c>
      <c r="L37" s="129" t="s">
        <v>2023</v>
      </c>
      <c r="M37" s="50">
        <f t="shared" si="2"/>
        <v>3</v>
      </c>
      <c r="N37" s="51">
        <f t="shared" si="9"/>
        <v>45</v>
      </c>
      <c r="O37" s="199">
        <v>1</v>
      </c>
      <c r="P37" s="129" t="s">
        <v>2130</v>
      </c>
      <c r="Q37" s="50">
        <f t="shared" si="3"/>
        <v>4</v>
      </c>
      <c r="R37" s="185">
        <f t="shared" si="10"/>
        <v>96</v>
      </c>
      <c r="W37" s="199" t="s">
        <v>18</v>
      </c>
      <c r="X37" s="129">
        <v>0</v>
      </c>
      <c r="Y37" s="50">
        <f t="shared" si="4"/>
        <v>0</v>
      </c>
      <c r="Z37" s="185">
        <f t="shared" si="11"/>
        <v>0</v>
      </c>
      <c r="AA37" s="184" t="s">
        <v>18</v>
      </c>
      <c r="AB37" s="129">
        <v>0</v>
      </c>
      <c r="AC37" s="50">
        <f t="shared" si="5"/>
        <v>0</v>
      </c>
      <c r="AD37" s="185">
        <f t="shared" si="12"/>
        <v>0</v>
      </c>
      <c r="AF37" s="141" t="str">
        <f t="shared" si="13"/>
        <v>023644</v>
      </c>
      <c r="AG37" s="141" t="str">
        <f t="shared" si="14"/>
        <v>023029</v>
      </c>
      <c r="AH37" s="141" t="str">
        <f t="shared" si="15"/>
        <v>022957</v>
      </c>
      <c r="AI37" s="141" t="str">
        <f t="shared" si="16"/>
        <v>021527</v>
      </c>
      <c r="AJ37" s="141">
        <f t="shared" si="6"/>
        <v>0</v>
      </c>
    </row>
    <row r="38" spans="1:36" ht="24.75" customHeight="1" x14ac:dyDescent="0.35">
      <c r="A38" s="192">
        <v>30</v>
      </c>
      <c r="B38" s="14" t="s">
        <v>131</v>
      </c>
      <c r="C38" s="199">
        <v>2</v>
      </c>
      <c r="D38" s="129" t="s">
        <v>2078</v>
      </c>
      <c r="E38" s="50">
        <f t="shared" si="0"/>
        <v>3</v>
      </c>
      <c r="F38" s="51">
        <f t="shared" si="7"/>
        <v>69</v>
      </c>
      <c r="G38" s="199">
        <v>1</v>
      </c>
      <c r="H38" s="129" t="s">
        <v>1968</v>
      </c>
      <c r="I38" s="50">
        <f t="shared" si="1"/>
        <v>4</v>
      </c>
      <c r="J38" s="51">
        <f t="shared" si="8"/>
        <v>83</v>
      </c>
      <c r="K38" s="199">
        <v>4</v>
      </c>
      <c r="L38" s="129" t="s">
        <v>2024</v>
      </c>
      <c r="M38" s="50">
        <f t="shared" si="2"/>
        <v>1</v>
      </c>
      <c r="N38" s="51">
        <f t="shared" si="9"/>
        <v>46</v>
      </c>
      <c r="O38" s="199">
        <v>3</v>
      </c>
      <c r="P38" s="129" t="s">
        <v>2131</v>
      </c>
      <c r="Q38" s="50">
        <f t="shared" si="3"/>
        <v>2</v>
      </c>
      <c r="R38" s="185">
        <f t="shared" si="10"/>
        <v>98</v>
      </c>
      <c r="W38" s="199" t="s">
        <v>18</v>
      </c>
      <c r="X38" s="129">
        <v>0</v>
      </c>
      <c r="Y38" s="50">
        <f t="shared" si="4"/>
        <v>0</v>
      </c>
      <c r="Z38" s="185">
        <f t="shared" si="11"/>
        <v>0</v>
      </c>
      <c r="AA38" s="184" t="s">
        <v>18</v>
      </c>
      <c r="AB38" s="129">
        <v>0</v>
      </c>
      <c r="AC38" s="50">
        <f t="shared" si="5"/>
        <v>0</v>
      </c>
      <c r="AD38" s="185">
        <f t="shared" si="12"/>
        <v>0</v>
      </c>
      <c r="AF38" s="141" t="str">
        <f t="shared" si="13"/>
        <v>021633</v>
      </c>
      <c r="AG38" s="141" t="str">
        <f t="shared" si="14"/>
        <v>021242</v>
      </c>
      <c r="AH38" s="141" t="str">
        <f t="shared" si="15"/>
        <v>024129</v>
      </c>
      <c r="AI38" s="141" t="str">
        <f t="shared" si="16"/>
        <v>021775</v>
      </c>
      <c r="AJ38" s="141">
        <f t="shared" si="6"/>
        <v>0</v>
      </c>
    </row>
    <row r="39" spans="1:36" ht="24.75" customHeight="1" x14ac:dyDescent="0.35">
      <c r="A39" s="192">
        <v>31</v>
      </c>
      <c r="B39" s="14" t="s">
        <v>39</v>
      </c>
      <c r="C39" s="199">
        <v>4</v>
      </c>
      <c r="D39" s="129" t="s">
        <v>1896</v>
      </c>
      <c r="E39" s="50">
        <f t="shared" si="0"/>
        <v>1</v>
      </c>
      <c r="F39" s="51">
        <f t="shared" si="7"/>
        <v>70</v>
      </c>
      <c r="G39" s="199">
        <v>3</v>
      </c>
      <c r="H39" s="129" t="s">
        <v>1969</v>
      </c>
      <c r="I39" s="50">
        <f t="shared" si="1"/>
        <v>2</v>
      </c>
      <c r="J39" s="51">
        <f t="shared" si="8"/>
        <v>85</v>
      </c>
      <c r="K39" s="199">
        <v>2</v>
      </c>
      <c r="L39" s="129" t="s">
        <v>2025</v>
      </c>
      <c r="M39" s="50">
        <f t="shared" si="2"/>
        <v>3</v>
      </c>
      <c r="N39" s="51">
        <f t="shared" si="9"/>
        <v>49</v>
      </c>
      <c r="O39" s="199">
        <v>1</v>
      </c>
      <c r="P39" s="129" t="s">
        <v>2132</v>
      </c>
      <c r="Q39" s="50">
        <f t="shared" si="3"/>
        <v>4</v>
      </c>
      <c r="R39" s="185">
        <f t="shared" si="10"/>
        <v>102</v>
      </c>
      <c r="W39" s="199" t="s">
        <v>18</v>
      </c>
      <c r="X39" s="129">
        <v>0</v>
      </c>
      <c r="Y39" s="50">
        <f t="shared" si="4"/>
        <v>0</v>
      </c>
      <c r="Z39" s="185">
        <f t="shared" si="11"/>
        <v>0</v>
      </c>
      <c r="AA39" s="184" t="s">
        <v>18</v>
      </c>
      <c r="AB39" s="129">
        <v>0</v>
      </c>
      <c r="AC39" s="50">
        <f t="shared" si="5"/>
        <v>0</v>
      </c>
      <c r="AD39" s="185">
        <f t="shared" si="12"/>
        <v>0</v>
      </c>
      <c r="AF39" s="141" t="str">
        <f t="shared" si="13"/>
        <v>003643</v>
      </c>
      <c r="AG39" s="141" t="str">
        <f t="shared" si="14"/>
        <v>003572</v>
      </c>
      <c r="AH39" s="141" t="str">
        <f t="shared" si="15"/>
        <v>003379</v>
      </c>
      <c r="AI39" s="141" t="str">
        <f t="shared" si="16"/>
        <v>003120</v>
      </c>
      <c r="AJ39" s="141">
        <f t="shared" si="6"/>
        <v>0</v>
      </c>
    </row>
    <row r="40" spans="1:36" ht="24.75" customHeight="1" x14ac:dyDescent="0.35">
      <c r="A40" s="192">
        <v>32</v>
      </c>
      <c r="B40" s="14" t="s">
        <v>40</v>
      </c>
      <c r="C40" s="199">
        <v>1</v>
      </c>
      <c r="D40" s="129" t="s">
        <v>2079</v>
      </c>
      <c r="E40" s="50">
        <f t="shared" si="0"/>
        <v>4</v>
      </c>
      <c r="F40" s="51">
        <f t="shared" si="7"/>
        <v>74</v>
      </c>
      <c r="G40" s="199">
        <v>2</v>
      </c>
      <c r="H40" s="129" t="s">
        <v>1970</v>
      </c>
      <c r="I40" s="50">
        <f t="shared" si="1"/>
        <v>3</v>
      </c>
      <c r="J40" s="51">
        <f t="shared" si="8"/>
        <v>88</v>
      </c>
      <c r="K40" s="199">
        <v>4</v>
      </c>
      <c r="L40" s="129" t="s">
        <v>2026</v>
      </c>
      <c r="M40" s="50">
        <f t="shared" si="2"/>
        <v>1</v>
      </c>
      <c r="N40" s="51">
        <f t="shared" si="9"/>
        <v>50</v>
      </c>
      <c r="O40" s="199">
        <v>3</v>
      </c>
      <c r="P40" s="129" t="s">
        <v>2133</v>
      </c>
      <c r="Q40" s="50">
        <f t="shared" si="3"/>
        <v>2</v>
      </c>
      <c r="R40" s="185">
        <f t="shared" si="10"/>
        <v>104</v>
      </c>
      <c r="W40" s="199" t="s">
        <v>18</v>
      </c>
      <c r="X40" s="129">
        <v>0</v>
      </c>
      <c r="Y40" s="50">
        <f t="shared" si="4"/>
        <v>0</v>
      </c>
      <c r="Z40" s="185">
        <f t="shared" si="11"/>
        <v>0</v>
      </c>
      <c r="AA40" s="184" t="s">
        <v>18</v>
      </c>
      <c r="AB40" s="129">
        <v>0</v>
      </c>
      <c r="AC40" s="50">
        <f t="shared" si="5"/>
        <v>0</v>
      </c>
      <c r="AD40" s="185">
        <f t="shared" si="12"/>
        <v>0</v>
      </c>
      <c r="AF40" s="141" t="str">
        <f t="shared" si="13"/>
        <v>002883</v>
      </c>
      <c r="AG40" s="141" t="str">
        <f t="shared" si="14"/>
        <v>003167</v>
      </c>
      <c r="AH40" s="141" t="str">
        <f t="shared" si="15"/>
        <v>003373</v>
      </c>
      <c r="AI40" s="141" t="str">
        <f t="shared" si="16"/>
        <v>003183</v>
      </c>
      <c r="AJ40" s="141">
        <f t="shared" si="6"/>
        <v>0</v>
      </c>
    </row>
    <row r="41" spans="1:36" ht="24.75" customHeight="1" x14ac:dyDescent="0.35">
      <c r="A41" s="192">
        <v>33</v>
      </c>
      <c r="B41" s="14" t="s">
        <v>41</v>
      </c>
      <c r="C41" s="199">
        <v>4</v>
      </c>
      <c r="D41" s="129" t="s">
        <v>2080</v>
      </c>
      <c r="E41" s="50">
        <f t="shared" si="0"/>
        <v>1</v>
      </c>
      <c r="F41" s="51">
        <f t="shared" si="7"/>
        <v>75</v>
      </c>
      <c r="G41" s="199">
        <v>2</v>
      </c>
      <c r="H41" s="129" t="s">
        <v>1971</v>
      </c>
      <c r="I41" s="50">
        <f t="shared" si="1"/>
        <v>3</v>
      </c>
      <c r="J41" s="51">
        <f t="shared" si="8"/>
        <v>91</v>
      </c>
      <c r="K41" s="199">
        <v>3</v>
      </c>
      <c r="L41" s="129" t="s">
        <v>2027</v>
      </c>
      <c r="M41" s="50">
        <f t="shared" si="2"/>
        <v>2</v>
      </c>
      <c r="N41" s="51">
        <f t="shared" si="9"/>
        <v>52</v>
      </c>
      <c r="O41" s="199">
        <v>1</v>
      </c>
      <c r="P41" s="129" t="s">
        <v>2134</v>
      </c>
      <c r="Q41" s="50">
        <f t="shared" si="3"/>
        <v>4</v>
      </c>
      <c r="R41" s="185">
        <f t="shared" si="10"/>
        <v>108</v>
      </c>
      <c r="W41" s="199" t="s">
        <v>18</v>
      </c>
      <c r="X41" s="129">
        <v>0</v>
      </c>
      <c r="Y41" s="50">
        <f t="shared" si="4"/>
        <v>0</v>
      </c>
      <c r="Z41" s="185">
        <f t="shared" si="11"/>
        <v>0</v>
      </c>
      <c r="AA41" s="184" t="s">
        <v>18</v>
      </c>
      <c r="AB41" s="129">
        <v>0</v>
      </c>
      <c r="AC41" s="50">
        <f t="shared" si="5"/>
        <v>0</v>
      </c>
      <c r="AD41" s="185">
        <f t="shared" si="12"/>
        <v>0</v>
      </c>
      <c r="AF41" s="141" t="str">
        <f t="shared" si="13"/>
        <v>004388</v>
      </c>
      <c r="AG41" s="141" t="str">
        <f t="shared" si="14"/>
        <v>003939</v>
      </c>
      <c r="AH41" s="141" t="str">
        <f t="shared" si="15"/>
        <v>004137</v>
      </c>
      <c r="AI41" s="141" t="str">
        <f t="shared" si="16"/>
        <v>003880</v>
      </c>
      <c r="AJ41" s="141">
        <f t="shared" si="6"/>
        <v>0</v>
      </c>
    </row>
    <row r="42" spans="1:36" ht="24.75" customHeight="1" x14ac:dyDescent="0.35">
      <c r="A42" s="192">
        <v>34</v>
      </c>
      <c r="B42" s="14" t="s">
        <v>42</v>
      </c>
      <c r="C42" s="199">
        <v>4</v>
      </c>
      <c r="D42" s="129" t="s">
        <v>2081</v>
      </c>
      <c r="E42" s="50">
        <f t="shared" si="0"/>
        <v>1</v>
      </c>
      <c r="F42" s="51">
        <f t="shared" si="7"/>
        <v>76</v>
      </c>
      <c r="G42" s="199">
        <v>3</v>
      </c>
      <c r="H42" s="129" t="s">
        <v>1972</v>
      </c>
      <c r="I42" s="50">
        <f t="shared" si="1"/>
        <v>2</v>
      </c>
      <c r="J42" s="51">
        <f t="shared" si="8"/>
        <v>93</v>
      </c>
      <c r="K42" s="199">
        <v>2</v>
      </c>
      <c r="L42" s="129" t="s">
        <v>2028</v>
      </c>
      <c r="M42" s="50">
        <f t="shared" si="2"/>
        <v>3</v>
      </c>
      <c r="N42" s="51">
        <f t="shared" si="9"/>
        <v>55</v>
      </c>
      <c r="O42" s="199">
        <v>1</v>
      </c>
      <c r="P42" s="129" t="s">
        <v>2135</v>
      </c>
      <c r="Q42" s="50">
        <f t="shared" si="3"/>
        <v>4</v>
      </c>
      <c r="R42" s="185">
        <f t="shared" si="10"/>
        <v>112</v>
      </c>
      <c r="W42" s="199" t="s">
        <v>18</v>
      </c>
      <c r="X42" s="129">
        <v>0</v>
      </c>
      <c r="Y42" s="50">
        <f t="shared" si="4"/>
        <v>0</v>
      </c>
      <c r="Z42" s="185">
        <f t="shared" si="11"/>
        <v>0</v>
      </c>
      <c r="AA42" s="184" t="s">
        <v>18</v>
      </c>
      <c r="AB42" s="129">
        <v>0</v>
      </c>
      <c r="AC42" s="50">
        <f t="shared" si="5"/>
        <v>0</v>
      </c>
      <c r="AD42" s="185">
        <f t="shared" si="12"/>
        <v>0</v>
      </c>
      <c r="AF42" s="141" t="str">
        <f t="shared" si="13"/>
        <v>004112</v>
      </c>
      <c r="AG42" s="141" t="str">
        <f t="shared" si="14"/>
        <v>004018</v>
      </c>
      <c r="AH42" s="141" t="str">
        <f t="shared" si="15"/>
        <v>003944</v>
      </c>
      <c r="AI42" s="141" t="str">
        <f t="shared" si="16"/>
        <v>003350</v>
      </c>
      <c r="AJ42" s="141">
        <f t="shared" si="6"/>
        <v>0</v>
      </c>
    </row>
    <row r="43" spans="1:36" ht="24.75" customHeight="1" x14ac:dyDescent="0.35">
      <c r="A43" s="192">
        <v>35</v>
      </c>
      <c r="B43" s="14" t="s">
        <v>43</v>
      </c>
      <c r="C43" s="199">
        <v>4</v>
      </c>
      <c r="D43" s="129" t="s">
        <v>940</v>
      </c>
      <c r="E43" s="50">
        <f t="shared" si="0"/>
        <v>1</v>
      </c>
      <c r="F43" s="51">
        <f t="shared" si="7"/>
        <v>77</v>
      </c>
      <c r="G43" s="199">
        <v>2</v>
      </c>
      <c r="H43" s="129" t="s">
        <v>1973</v>
      </c>
      <c r="I43" s="50">
        <f t="shared" si="1"/>
        <v>3</v>
      </c>
      <c r="J43" s="51">
        <f t="shared" si="8"/>
        <v>96</v>
      </c>
      <c r="K43" s="199">
        <v>3</v>
      </c>
      <c r="L43" s="129" t="s">
        <v>2029</v>
      </c>
      <c r="M43" s="50">
        <f t="shared" si="2"/>
        <v>2</v>
      </c>
      <c r="N43" s="51">
        <f t="shared" si="9"/>
        <v>57</v>
      </c>
      <c r="O43" s="199">
        <v>1</v>
      </c>
      <c r="P43" s="129" t="s">
        <v>2136</v>
      </c>
      <c r="Q43" s="50">
        <f t="shared" si="3"/>
        <v>4</v>
      </c>
      <c r="R43" s="185">
        <f t="shared" si="10"/>
        <v>116</v>
      </c>
      <c r="W43" s="199" t="s">
        <v>18</v>
      </c>
      <c r="X43" s="129">
        <v>0</v>
      </c>
      <c r="Y43" s="50">
        <f t="shared" si="4"/>
        <v>0</v>
      </c>
      <c r="Z43" s="185">
        <f t="shared" si="11"/>
        <v>0</v>
      </c>
      <c r="AA43" s="184" t="s">
        <v>18</v>
      </c>
      <c r="AB43" s="129">
        <v>0</v>
      </c>
      <c r="AC43" s="50">
        <f t="shared" si="5"/>
        <v>0</v>
      </c>
      <c r="AD43" s="185">
        <f t="shared" si="12"/>
        <v>0</v>
      </c>
      <c r="AF43" s="141" t="str">
        <f t="shared" si="13"/>
        <v>003486</v>
      </c>
      <c r="AG43" s="141" t="str">
        <f t="shared" si="14"/>
        <v>003049</v>
      </c>
      <c r="AH43" s="141" t="str">
        <f t="shared" si="15"/>
        <v>003096</v>
      </c>
      <c r="AI43" s="141" t="str">
        <f t="shared" si="16"/>
        <v>002940</v>
      </c>
      <c r="AJ43" s="141">
        <f t="shared" si="6"/>
        <v>0</v>
      </c>
    </row>
    <row r="44" spans="1:36" ht="24.75" customHeight="1" x14ac:dyDescent="0.35">
      <c r="A44" s="192">
        <v>36</v>
      </c>
      <c r="B44" s="14" t="s">
        <v>44</v>
      </c>
      <c r="C44" s="199">
        <v>2</v>
      </c>
      <c r="D44" s="129" t="s">
        <v>2082</v>
      </c>
      <c r="E44" s="50">
        <f t="shared" si="0"/>
        <v>3</v>
      </c>
      <c r="F44" s="51">
        <f t="shared" si="7"/>
        <v>80</v>
      </c>
      <c r="G44" s="199">
        <v>1</v>
      </c>
      <c r="H44" s="129" t="s">
        <v>1974</v>
      </c>
      <c r="I44" s="50">
        <f t="shared" si="1"/>
        <v>4</v>
      </c>
      <c r="J44" s="51">
        <f t="shared" si="8"/>
        <v>100</v>
      </c>
      <c r="K44" s="199">
        <v>4</v>
      </c>
      <c r="L44" s="129" t="s">
        <v>2030</v>
      </c>
      <c r="M44" s="50">
        <f t="shared" si="2"/>
        <v>1</v>
      </c>
      <c r="N44" s="51">
        <f t="shared" si="9"/>
        <v>58</v>
      </c>
      <c r="O44" s="199">
        <v>3</v>
      </c>
      <c r="P44" s="129" t="s">
        <v>2137</v>
      </c>
      <c r="Q44" s="50">
        <f t="shared" si="3"/>
        <v>2</v>
      </c>
      <c r="R44" s="185">
        <f t="shared" si="10"/>
        <v>118</v>
      </c>
      <c r="W44" s="199" t="s">
        <v>18</v>
      </c>
      <c r="X44" s="129">
        <v>0</v>
      </c>
      <c r="Y44" s="50">
        <f t="shared" si="4"/>
        <v>0</v>
      </c>
      <c r="Z44" s="185">
        <f t="shared" si="11"/>
        <v>0</v>
      </c>
      <c r="AA44" s="184" t="s">
        <v>18</v>
      </c>
      <c r="AB44" s="129">
        <v>0</v>
      </c>
      <c r="AC44" s="50">
        <f t="shared" si="5"/>
        <v>0</v>
      </c>
      <c r="AD44" s="185">
        <f t="shared" si="12"/>
        <v>0</v>
      </c>
      <c r="AF44" s="141" t="str">
        <f t="shared" si="13"/>
        <v>002818</v>
      </c>
      <c r="AG44" s="141" t="str">
        <f t="shared" si="14"/>
        <v>002783</v>
      </c>
      <c r="AH44" s="141" t="str">
        <f t="shared" si="15"/>
        <v>002985</v>
      </c>
      <c r="AI44" s="141" t="str">
        <f t="shared" si="16"/>
        <v>002902</v>
      </c>
      <c r="AJ44" s="141">
        <f t="shared" si="6"/>
        <v>0</v>
      </c>
    </row>
    <row r="45" spans="1:36" ht="24.75" customHeight="1" x14ac:dyDescent="0.35">
      <c r="A45" s="192">
        <v>37</v>
      </c>
      <c r="B45" s="14" t="s">
        <v>1835</v>
      </c>
      <c r="C45" s="199" t="s">
        <v>1891</v>
      </c>
      <c r="D45" s="129" t="s">
        <v>1890</v>
      </c>
      <c r="E45" s="50">
        <f t="shared" si="0"/>
        <v>0</v>
      </c>
      <c r="F45" s="51">
        <f t="shared" si="7"/>
        <v>80</v>
      </c>
      <c r="G45" s="199" t="s">
        <v>1891</v>
      </c>
      <c r="H45" s="129" t="s">
        <v>1890</v>
      </c>
      <c r="I45" s="50">
        <f t="shared" si="1"/>
        <v>0</v>
      </c>
      <c r="J45" s="51">
        <f t="shared" si="8"/>
        <v>100</v>
      </c>
      <c r="K45" s="199" t="s">
        <v>1891</v>
      </c>
      <c r="L45" s="129" t="s">
        <v>2031</v>
      </c>
      <c r="M45" s="50">
        <f t="shared" si="2"/>
        <v>0</v>
      </c>
      <c r="N45" s="51">
        <f t="shared" si="9"/>
        <v>58</v>
      </c>
      <c r="O45" s="199">
        <v>1</v>
      </c>
      <c r="P45" s="129" t="s">
        <v>2138</v>
      </c>
      <c r="Q45" s="50">
        <f t="shared" si="3"/>
        <v>4</v>
      </c>
      <c r="R45" s="185">
        <f t="shared" si="10"/>
        <v>122</v>
      </c>
      <c r="W45" s="199" t="s">
        <v>18</v>
      </c>
      <c r="X45" s="129">
        <v>0</v>
      </c>
      <c r="Y45" s="50">
        <f t="shared" si="4"/>
        <v>0</v>
      </c>
      <c r="Z45" s="185">
        <f t="shared" si="11"/>
        <v>0</v>
      </c>
      <c r="AA45" s="184" t="s">
        <v>18</v>
      </c>
      <c r="AB45" s="129">
        <v>0</v>
      </c>
      <c r="AC45" s="50">
        <f t="shared" si="5"/>
        <v>0</v>
      </c>
      <c r="AD45" s="185">
        <f t="shared" si="12"/>
        <v>0</v>
      </c>
      <c r="AF45" s="141" t="str">
        <f t="shared" si="13"/>
        <v xml:space="preserve">DQ SL     </v>
      </c>
      <c r="AG45" s="141" t="str">
        <f t="shared" si="14"/>
        <v xml:space="preserve">DQ SL     </v>
      </c>
      <c r="AH45" s="141" t="str">
        <f t="shared" si="15"/>
        <v xml:space="preserve">DQ ST     </v>
      </c>
      <c r="AI45" s="141" t="str">
        <f t="shared" si="16"/>
        <v>005609</v>
      </c>
      <c r="AJ45" s="141">
        <f t="shared" si="6"/>
        <v>0</v>
      </c>
    </row>
    <row r="46" spans="1:36" ht="24.75" customHeight="1" x14ac:dyDescent="0.35">
      <c r="A46" s="192">
        <v>38</v>
      </c>
      <c r="B46" s="14" t="s">
        <v>1836</v>
      </c>
      <c r="C46" s="199">
        <v>3</v>
      </c>
      <c r="D46" s="129" t="s">
        <v>2083</v>
      </c>
      <c r="E46" s="50">
        <f t="shared" si="0"/>
        <v>2</v>
      </c>
      <c r="F46" s="51">
        <f t="shared" si="7"/>
        <v>82</v>
      </c>
      <c r="G46" s="199">
        <v>2</v>
      </c>
      <c r="H46" s="129" t="s">
        <v>1975</v>
      </c>
      <c r="I46" s="50">
        <f t="shared" si="1"/>
        <v>3</v>
      </c>
      <c r="J46" s="51">
        <f t="shared" si="8"/>
        <v>103</v>
      </c>
      <c r="K46" s="199">
        <v>4</v>
      </c>
      <c r="L46" s="129" t="s">
        <v>2032</v>
      </c>
      <c r="M46" s="50">
        <f t="shared" si="2"/>
        <v>1</v>
      </c>
      <c r="N46" s="51">
        <f t="shared" si="9"/>
        <v>59</v>
      </c>
      <c r="O46" s="199">
        <v>1</v>
      </c>
      <c r="P46" s="129" t="s">
        <v>2139</v>
      </c>
      <c r="Q46" s="50">
        <f t="shared" si="3"/>
        <v>4</v>
      </c>
      <c r="R46" s="185">
        <f t="shared" si="10"/>
        <v>126</v>
      </c>
      <c r="W46" s="199" t="s">
        <v>18</v>
      </c>
      <c r="X46" s="129">
        <v>0</v>
      </c>
      <c r="Y46" s="50">
        <f t="shared" si="4"/>
        <v>0</v>
      </c>
      <c r="Z46" s="185">
        <f t="shared" si="11"/>
        <v>0</v>
      </c>
      <c r="AA46" s="184" t="s">
        <v>18</v>
      </c>
      <c r="AB46" s="129">
        <v>0</v>
      </c>
      <c r="AC46" s="50">
        <f t="shared" si="5"/>
        <v>0</v>
      </c>
      <c r="AD46" s="185">
        <f t="shared" si="12"/>
        <v>0</v>
      </c>
      <c r="AF46" s="141" t="str">
        <f t="shared" si="13"/>
        <v>005329</v>
      </c>
      <c r="AG46" s="141" t="str">
        <f t="shared" si="14"/>
        <v>005291</v>
      </c>
      <c r="AH46" s="141" t="str">
        <f t="shared" si="15"/>
        <v>005772</v>
      </c>
      <c r="AI46" s="141" t="str">
        <f t="shared" si="16"/>
        <v>005217</v>
      </c>
      <c r="AJ46" s="141">
        <f t="shared" si="6"/>
        <v>0</v>
      </c>
    </row>
    <row r="47" spans="1:36" ht="24.75" customHeight="1" x14ac:dyDescent="0.35">
      <c r="A47" s="192">
        <v>39</v>
      </c>
      <c r="B47" s="14" t="s">
        <v>45</v>
      </c>
      <c r="C47" s="199">
        <v>2</v>
      </c>
      <c r="D47" s="129" t="s">
        <v>2084</v>
      </c>
      <c r="E47" s="50">
        <f t="shared" si="0"/>
        <v>3</v>
      </c>
      <c r="F47" s="51">
        <f t="shared" si="7"/>
        <v>85</v>
      </c>
      <c r="G47" s="199">
        <v>3</v>
      </c>
      <c r="H47" s="129" t="s">
        <v>1976</v>
      </c>
      <c r="I47" s="50">
        <f t="shared" si="1"/>
        <v>2</v>
      </c>
      <c r="J47" s="51">
        <f t="shared" si="8"/>
        <v>105</v>
      </c>
      <c r="K47" s="199">
        <v>4</v>
      </c>
      <c r="L47" s="129" t="s">
        <v>2033</v>
      </c>
      <c r="M47" s="50">
        <f t="shared" si="2"/>
        <v>1</v>
      </c>
      <c r="N47" s="51">
        <f t="shared" si="9"/>
        <v>60</v>
      </c>
      <c r="O47" s="199">
        <v>1</v>
      </c>
      <c r="P47" s="129" t="s">
        <v>2140</v>
      </c>
      <c r="Q47" s="50">
        <f t="shared" si="3"/>
        <v>4</v>
      </c>
      <c r="R47" s="185">
        <f t="shared" si="10"/>
        <v>130</v>
      </c>
      <c r="W47" s="199" t="s">
        <v>18</v>
      </c>
      <c r="X47" s="129">
        <v>0</v>
      </c>
      <c r="Y47" s="50">
        <f t="shared" si="4"/>
        <v>0</v>
      </c>
      <c r="Z47" s="185">
        <f t="shared" si="11"/>
        <v>0</v>
      </c>
      <c r="AA47" s="184" t="s">
        <v>18</v>
      </c>
      <c r="AB47" s="129">
        <v>0</v>
      </c>
      <c r="AC47" s="50">
        <f t="shared" si="5"/>
        <v>0</v>
      </c>
      <c r="AD47" s="185">
        <f t="shared" si="12"/>
        <v>0</v>
      </c>
      <c r="AF47" s="141" t="str">
        <f t="shared" si="13"/>
        <v>003444</v>
      </c>
      <c r="AG47" s="141" t="str">
        <f t="shared" si="14"/>
        <v>003657</v>
      </c>
      <c r="AH47" s="141" t="str">
        <f t="shared" si="15"/>
        <v>005517</v>
      </c>
      <c r="AI47" s="141" t="str">
        <f t="shared" si="16"/>
        <v>003044</v>
      </c>
      <c r="AJ47" s="141">
        <f>X47</f>
        <v>0</v>
      </c>
    </row>
    <row r="48" spans="1:36" ht="24.75" customHeight="1" x14ac:dyDescent="0.35">
      <c r="A48" s="192">
        <v>40</v>
      </c>
      <c r="B48" s="14" t="s">
        <v>46</v>
      </c>
      <c r="C48" s="199">
        <v>3</v>
      </c>
      <c r="D48" s="129" t="s">
        <v>2085</v>
      </c>
      <c r="E48" s="50">
        <f t="shared" si="0"/>
        <v>2</v>
      </c>
      <c r="F48" s="51">
        <f t="shared" si="7"/>
        <v>87</v>
      </c>
      <c r="G48" s="199">
        <v>2</v>
      </c>
      <c r="H48" s="129" t="s">
        <v>1977</v>
      </c>
      <c r="I48" s="50">
        <f t="shared" si="1"/>
        <v>3</v>
      </c>
      <c r="J48" s="51">
        <f t="shared" si="8"/>
        <v>108</v>
      </c>
      <c r="K48" s="199">
        <v>4</v>
      </c>
      <c r="L48" s="129" t="s">
        <v>2034</v>
      </c>
      <c r="M48" s="50">
        <f t="shared" si="2"/>
        <v>1</v>
      </c>
      <c r="N48" s="51">
        <f t="shared" si="9"/>
        <v>61</v>
      </c>
      <c r="O48" s="199">
        <v>1</v>
      </c>
      <c r="P48" s="129" t="s">
        <v>2122</v>
      </c>
      <c r="Q48" s="50">
        <f t="shared" si="3"/>
        <v>4</v>
      </c>
      <c r="R48" s="185">
        <f t="shared" si="10"/>
        <v>134</v>
      </c>
      <c r="W48" s="199" t="s">
        <v>18</v>
      </c>
      <c r="X48" s="129">
        <v>0</v>
      </c>
      <c r="Y48" s="50">
        <f t="shared" si="4"/>
        <v>0</v>
      </c>
      <c r="Z48" s="185">
        <f t="shared" si="11"/>
        <v>0</v>
      </c>
      <c r="AA48" s="184" t="s">
        <v>18</v>
      </c>
      <c r="AB48" s="129">
        <v>0</v>
      </c>
      <c r="AC48" s="50">
        <f t="shared" si="5"/>
        <v>0</v>
      </c>
      <c r="AD48" s="185">
        <f t="shared" si="12"/>
        <v>0</v>
      </c>
      <c r="AF48" s="141" t="str">
        <f t="shared" si="13"/>
        <v>003721</v>
      </c>
      <c r="AG48" s="141" t="str">
        <f t="shared" si="14"/>
        <v>003516</v>
      </c>
      <c r="AH48" s="141" t="str">
        <f t="shared" si="15"/>
        <v>004383</v>
      </c>
      <c r="AI48" s="141" t="str">
        <f t="shared" si="16"/>
        <v>003257</v>
      </c>
      <c r="AJ48" s="141">
        <f t="shared" ref="AJ48:AJ60" si="17">X48</f>
        <v>0</v>
      </c>
    </row>
    <row r="49" spans="1:36" ht="24.75" customHeight="1" x14ac:dyDescent="0.35">
      <c r="A49" s="192">
        <v>41</v>
      </c>
      <c r="B49" s="14" t="s">
        <v>135</v>
      </c>
      <c r="C49" s="199">
        <v>4</v>
      </c>
      <c r="D49" s="129" t="s">
        <v>2086</v>
      </c>
      <c r="E49" s="50">
        <f t="shared" si="0"/>
        <v>1</v>
      </c>
      <c r="F49" s="51">
        <f t="shared" si="7"/>
        <v>88</v>
      </c>
      <c r="G49" s="199">
        <v>3</v>
      </c>
      <c r="H49" s="129" t="s">
        <v>1978</v>
      </c>
      <c r="I49" s="50">
        <f t="shared" si="1"/>
        <v>2</v>
      </c>
      <c r="J49" s="51">
        <f t="shared" si="8"/>
        <v>110</v>
      </c>
      <c r="K49" s="199">
        <v>2</v>
      </c>
      <c r="L49" s="129" t="s">
        <v>2035</v>
      </c>
      <c r="M49" s="50">
        <f t="shared" si="2"/>
        <v>3</v>
      </c>
      <c r="N49" s="51">
        <f t="shared" si="9"/>
        <v>64</v>
      </c>
      <c r="O49" s="199">
        <v>1</v>
      </c>
      <c r="P49" s="129" t="s">
        <v>2141</v>
      </c>
      <c r="Q49" s="50">
        <f t="shared" si="3"/>
        <v>4</v>
      </c>
      <c r="R49" s="185">
        <f t="shared" si="10"/>
        <v>138</v>
      </c>
      <c r="W49" s="199" t="s">
        <v>18</v>
      </c>
      <c r="X49" s="129">
        <v>0</v>
      </c>
      <c r="Y49" s="50">
        <f t="shared" si="4"/>
        <v>0</v>
      </c>
      <c r="Z49" s="185">
        <f t="shared" si="11"/>
        <v>0</v>
      </c>
      <c r="AA49" s="184" t="s">
        <v>18</v>
      </c>
      <c r="AB49" s="129">
        <v>0</v>
      </c>
      <c r="AC49" s="50">
        <f t="shared" si="5"/>
        <v>0</v>
      </c>
      <c r="AD49" s="185">
        <f t="shared" si="12"/>
        <v>0</v>
      </c>
      <c r="AF49" s="141" t="str">
        <f t="shared" si="13"/>
        <v>021648</v>
      </c>
      <c r="AG49" s="141" t="str">
        <f t="shared" si="14"/>
        <v>020968</v>
      </c>
      <c r="AH49" s="141" t="str">
        <f t="shared" si="15"/>
        <v>020933</v>
      </c>
      <c r="AI49" s="141" t="str">
        <f t="shared" si="16"/>
        <v>015799</v>
      </c>
      <c r="AJ49" s="141">
        <f t="shared" si="17"/>
        <v>0</v>
      </c>
    </row>
    <row r="50" spans="1:36" ht="24.75" customHeight="1" x14ac:dyDescent="0.35">
      <c r="A50" s="192">
        <v>42</v>
      </c>
      <c r="B50" s="14" t="s">
        <v>134</v>
      </c>
      <c r="C50" s="199">
        <v>1</v>
      </c>
      <c r="D50" s="129" t="s">
        <v>2087</v>
      </c>
      <c r="E50" s="50">
        <f t="shared" si="0"/>
        <v>4</v>
      </c>
      <c r="F50" s="51">
        <f t="shared" si="7"/>
        <v>92</v>
      </c>
      <c r="G50" s="199">
        <v>2</v>
      </c>
      <c r="H50" s="129" t="s">
        <v>1979</v>
      </c>
      <c r="I50" s="50">
        <f t="shared" si="1"/>
        <v>3</v>
      </c>
      <c r="J50" s="51">
        <f t="shared" si="8"/>
        <v>113</v>
      </c>
      <c r="K50" s="199">
        <v>4</v>
      </c>
      <c r="L50" s="129" t="s">
        <v>2036</v>
      </c>
      <c r="M50" s="50">
        <f t="shared" si="2"/>
        <v>1</v>
      </c>
      <c r="N50" s="51">
        <f t="shared" si="9"/>
        <v>65</v>
      </c>
      <c r="O50" s="199">
        <v>3</v>
      </c>
      <c r="P50" s="129" t="s">
        <v>2142</v>
      </c>
      <c r="Q50" s="50">
        <f t="shared" si="3"/>
        <v>2</v>
      </c>
      <c r="R50" s="185">
        <f t="shared" si="10"/>
        <v>140</v>
      </c>
      <c r="W50" s="199" t="s">
        <v>18</v>
      </c>
      <c r="X50" s="129">
        <v>0</v>
      </c>
      <c r="Y50" s="50">
        <f t="shared" si="4"/>
        <v>0</v>
      </c>
      <c r="Z50" s="185">
        <f t="shared" si="11"/>
        <v>0</v>
      </c>
      <c r="AA50" s="184" t="s">
        <v>18</v>
      </c>
      <c r="AB50" s="129">
        <v>0</v>
      </c>
      <c r="AC50" s="50">
        <f t="shared" si="5"/>
        <v>0</v>
      </c>
      <c r="AD50" s="185">
        <f t="shared" si="12"/>
        <v>0</v>
      </c>
      <c r="AF50" s="141" t="str">
        <f t="shared" si="13"/>
        <v>014822</v>
      </c>
      <c r="AG50" s="141" t="str">
        <f t="shared" si="14"/>
        <v>014848</v>
      </c>
      <c r="AH50" s="141" t="str">
        <f t="shared" si="15"/>
        <v>021496</v>
      </c>
      <c r="AI50" s="141" t="str">
        <f t="shared" si="16"/>
        <v>020317</v>
      </c>
      <c r="AJ50" s="141">
        <f t="shared" si="17"/>
        <v>0</v>
      </c>
    </row>
    <row r="51" spans="1:36" ht="24.75" customHeight="1" x14ac:dyDescent="0.35">
      <c r="A51" s="192">
        <v>43</v>
      </c>
      <c r="B51" s="14" t="s">
        <v>133</v>
      </c>
      <c r="C51" s="199">
        <v>3</v>
      </c>
      <c r="D51" s="129" t="s">
        <v>2088</v>
      </c>
      <c r="E51" s="50">
        <f t="shared" si="0"/>
        <v>2</v>
      </c>
      <c r="F51" s="51">
        <f t="shared" si="7"/>
        <v>94</v>
      </c>
      <c r="G51" s="199">
        <v>2</v>
      </c>
      <c r="H51" s="129" t="s">
        <v>1980</v>
      </c>
      <c r="I51" s="50">
        <f t="shared" si="1"/>
        <v>3</v>
      </c>
      <c r="J51" s="51">
        <f t="shared" si="8"/>
        <v>116</v>
      </c>
      <c r="K51" s="199" t="s">
        <v>1891</v>
      </c>
      <c r="L51" s="129" t="s">
        <v>2037</v>
      </c>
      <c r="M51" s="50">
        <f t="shared" si="2"/>
        <v>0</v>
      </c>
      <c r="N51" s="51">
        <f t="shared" si="9"/>
        <v>65</v>
      </c>
      <c r="O51" s="199">
        <v>1</v>
      </c>
      <c r="P51" s="129" t="s">
        <v>2143</v>
      </c>
      <c r="Q51" s="50">
        <f t="shared" si="3"/>
        <v>4</v>
      </c>
      <c r="R51" s="185">
        <f t="shared" si="10"/>
        <v>144</v>
      </c>
      <c r="W51" s="199" t="s">
        <v>18</v>
      </c>
      <c r="X51" s="129">
        <v>0</v>
      </c>
      <c r="Y51" s="50">
        <f t="shared" si="4"/>
        <v>0</v>
      </c>
      <c r="Z51" s="185">
        <f t="shared" si="11"/>
        <v>0</v>
      </c>
      <c r="AA51" s="184" t="s">
        <v>18</v>
      </c>
      <c r="AB51" s="129">
        <v>0</v>
      </c>
      <c r="AC51" s="50">
        <f t="shared" si="5"/>
        <v>0</v>
      </c>
      <c r="AD51" s="185">
        <f t="shared" si="12"/>
        <v>0</v>
      </c>
      <c r="AF51" s="141" t="str">
        <f t="shared" si="13"/>
        <v>025695</v>
      </c>
      <c r="AG51" s="141" t="str">
        <f t="shared" si="14"/>
        <v>024235</v>
      </c>
      <c r="AH51" s="141" t="str">
        <f t="shared" si="15"/>
        <v>DQ T  1L</v>
      </c>
      <c r="AI51" s="141" t="str">
        <f t="shared" si="16"/>
        <v>023658</v>
      </c>
      <c r="AJ51" s="141">
        <f t="shared" si="17"/>
        <v>0</v>
      </c>
    </row>
    <row r="52" spans="1:36" ht="24.75" customHeight="1" x14ac:dyDescent="0.35">
      <c r="A52" s="192">
        <v>44</v>
      </c>
      <c r="B52" s="14" t="s">
        <v>132</v>
      </c>
      <c r="C52" s="199">
        <v>3</v>
      </c>
      <c r="D52" s="129" t="s">
        <v>2089</v>
      </c>
      <c r="E52" s="50">
        <f t="shared" si="0"/>
        <v>2</v>
      </c>
      <c r="F52" s="51">
        <f t="shared" si="7"/>
        <v>96</v>
      </c>
      <c r="G52" s="199">
        <v>2</v>
      </c>
      <c r="H52" s="129" t="s">
        <v>1981</v>
      </c>
      <c r="I52" s="50">
        <f t="shared" si="1"/>
        <v>3</v>
      </c>
      <c r="J52" s="51">
        <f t="shared" si="8"/>
        <v>119</v>
      </c>
      <c r="K52" s="199">
        <v>4</v>
      </c>
      <c r="L52" s="129" t="s">
        <v>2038</v>
      </c>
      <c r="M52" s="50">
        <f t="shared" si="2"/>
        <v>1</v>
      </c>
      <c r="N52" s="51">
        <f t="shared" si="9"/>
        <v>66</v>
      </c>
      <c r="O52" s="199">
        <v>1</v>
      </c>
      <c r="P52" s="129" t="s">
        <v>2144</v>
      </c>
      <c r="Q52" s="50">
        <f t="shared" si="3"/>
        <v>4</v>
      </c>
      <c r="R52" s="185">
        <f t="shared" si="10"/>
        <v>148</v>
      </c>
      <c r="W52" s="199" t="s">
        <v>18</v>
      </c>
      <c r="X52" s="129">
        <v>0</v>
      </c>
      <c r="Y52" s="50">
        <f t="shared" si="4"/>
        <v>0</v>
      </c>
      <c r="Z52" s="185">
        <f t="shared" si="11"/>
        <v>0</v>
      </c>
      <c r="AA52" s="184" t="s">
        <v>18</v>
      </c>
      <c r="AB52" s="129">
        <v>0</v>
      </c>
      <c r="AC52" s="50">
        <f t="shared" si="5"/>
        <v>0</v>
      </c>
      <c r="AD52" s="185">
        <f t="shared" si="12"/>
        <v>0</v>
      </c>
      <c r="AF52" s="141" t="str">
        <f t="shared" si="13"/>
        <v>025248</v>
      </c>
      <c r="AG52" s="141" t="str">
        <f t="shared" si="14"/>
        <v>024710</v>
      </c>
      <c r="AH52" s="141" t="str">
        <f t="shared" si="15"/>
        <v>031318</v>
      </c>
      <c r="AI52" s="141" t="str">
        <f t="shared" si="16"/>
        <v>022641</v>
      </c>
      <c r="AJ52" s="141">
        <f t="shared" si="17"/>
        <v>0</v>
      </c>
    </row>
    <row r="53" spans="1:36" ht="24.75" customHeight="1" x14ac:dyDescent="0.35">
      <c r="A53" s="192">
        <v>45</v>
      </c>
      <c r="B53" s="14" t="s">
        <v>47</v>
      </c>
      <c r="C53" s="199">
        <v>2</v>
      </c>
      <c r="D53" s="129" t="s">
        <v>1897</v>
      </c>
      <c r="E53" s="50">
        <f t="shared" si="0"/>
        <v>3</v>
      </c>
      <c r="F53" s="51">
        <f t="shared" si="7"/>
        <v>99</v>
      </c>
      <c r="G53" s="199">
        <v>3</v>
      </c>
      <c r="H53" s="129" t="s">
        <v>1982</v>
      </c>
      <c r="I53" s="50">
        <f t="shared" si="1"/>
        <v>2</v>
      </c>
      <c r="J53" s="51">
        <f t="shared" si="8"/>
        <v>121</v>
      </c>
      <c r="K53" s="199">
        <v>4</v>
      </c>
      <c r="L53" s="129" t="s">
        <v>2039</v>
      </c>
      <c r="M53" s="50">
        <f t="shared" si="2"/>
        <v>1</v>
      </c>
      <c r="N53" s="51">
        <f t="shared" si="9"/>
        <v>67</v>
      </c>
      <c r="O53" s="199">
        <v>1</v>
      </c>
      <c r="P53" s="129" t="s">
        <v>2145</v>
      </c>
      <c r="Q53" s="50">
        <f t="shared" si="3"/>
        <v>4</v>
      </c>
      <c r="R53" s="185">
        <f t="shared" si="10"/>
        <v>152</v>
      </c>
      <c r="W53" s="199" t="s">
        <v>18</v>
      </c>
      <c r="X53" s="129">
        <v>0</v>
      </c>
      <c r="Y53" s="50">
        <f t="shared" si="4"/>
        <v>0</v>
      </c>
      <c r="Z53" s="185">
        <f t="shared" si="11"/>
        <v>0</v>
      </c>
      <c r="AA53" s="184" t="s">
        <v>18</v>
      </c>
      <c r="AB53" s="129">
        <v>0</v>
      </c>
      <c r="AC53" s="50">
        <f t="shared" si="5"/>
        <v>0</v>
      </c>
      <c r="AD53" s="185">
        <f t="shared" si="12"/>
        <v>0</v>
      </c>
      <c r="AF53" s="141" t="str">
        <f t="shared" si="13"/>
        <v>003172</v>
      </c>
      <c r="AG53" s="141" t="str">
        <f t="shared" si="14"/>
        <v>003190</v>
      </c>
      <c r="AH53" s="141" t="str">
        <f t="shared" si="15"/>
        <v>004010</v>
      </c>
      <c r="AI53" s="141" t="str">
        <f t="shared" si="16"/>
        <v>003158</v>
      </c>
      <c r="AJ53" s="141">
        <f t="shared" si="17"/>
        <v>0</v>
      </c>
    </row>
    <row r="54" spans="1:36" ht="24.75" customHeight="1" x14ac:dyDescent="0.35">
      <c r="A54" s="192">
        <v>46</v>
      </c>
      <c r="B54" s="14" t="s">
        <v>48</v>
      </c>
      <c r="C54" s="199">
        <v>3</v>
      </c>
      <c r="D54" s="129" t="s">
        <v>2090</v>
      </c>
      <c r="E54" s="50">
        <f t="shared" si="0"/>
        <v>2</v>
      </c>
      <c r="F54" s="51">
        <f t="shared" si="7"/>
        <v>101</v>
      </c>
      <c r="G54" s="199">
        <v>2</v>
      </c>
      <c r="H54" s="129" t="s">
        <v>1983</v>
      </c>
      <c r="I54" s="50">
        <f t="shared" si="1"/>
        <v>3</v>
      </c>
      <c r="J54" s="51">
        <f t="shared" si="8"/>
        <v>124</v>
      </c>
      <c r="K54" s="199">
        <v>4</v>
      </c>
      <c r="L54" s="129" t="s">
        <v>2040</v>
      </c>
      <c r="M54" s="50">
        <f t="shared" si="2"/>
        <v>1</v>
      </c>
      <c r="N54" s="51">
        <f t="shared" si="9"/>
        <v>68</v>
      </c>
      <c r="O54" s="199">
        <v>1</v>
      </c>
      <c r="P54" s="129" t="s">
        <v>2146</v>
      </c>
      <c r="Q54" s="50">
        <f t="shared" si="3"/>
        <v>4</v>
      </c>
      <c r="R54" s="185">
        <f t="shared" si="10"/>
        <v>156</v>
      </c>
      <c r="W54" s="199" t="s">
        <v>18</v>
      </c>
      <c r="X54" s="129">
        <v>0</v>
      </c>
      <c r="Y54" s="50">
        <f t="shared" si="4"/>
        <v>0</v>
      </c>
      <c r="Z54" s="185">
        <f t="shared" si="11"/>
        <v>0</v>
      </c>
      <c r="AA54" s="184" t="s">
        <v>18</v>
      </c>
      <c r="AB54" s="129">
        <v>0</v>
      </c>
      <c r="AC54" s="50">
        <f t="shared" si="5"/>
        <v>0</v>
      </c>
      <c r="AD54" s="185">
        <f t="shared" si="12"/>
        <v>0</v>
      </c>
      <c r="AF54" s="141" t="str">
        <f t="shared" si="13"/>
        <v>003474</v>
      </c>
      <c r="AG54" s="141" t="str">
        <f t="shared" si="14"/>
        <v>003225</v>
      </c>
      <c r="AH54" s="141" t="str">
        <f t="shared" si="15"/>
        <v>003694</v>
      </c>
      <c r="AI54" s="141" t="str">
        <f t="shared" si="16"/>
        <v>003072</v>
      </c>
      <c r="AJ54" s="141">
        <f t="shared" si="17"/>
        <v>0</v>
      </c>
    </row>
    <row r="55" spans="1:36" ht="24.75" customHeight="1" x14ac:dyDescent="0.35">
      <c r="A55" s="192">
        <v>47</v>
      </c>
      <c r="B55" s="14" t="s">
        <v>1837</v>
      </c>
      <c r="C55" s="199" t="s">
        <v>1891</v>
      </c>
      <c r="D55" s="129" t="s">
        <v>1894</v>
      </c>
      <c r="E55" s="50">
        <f t="shared" si="0"/>
        <v>0</v>
      </c>
      <c r="F55" s="51">
        <f t="shared" si="7"/>
        <v>101</v>
      </c>
      <c r="G55" s="199" t="s">
        <v>1891</v>
      </c>
      <c r="H55" s="129" t="s">
        <v>1894</v>
      </c>
      <c r="I55" s="50">
        <f t="shared" si="1"/>
        <v>0</v>
      </c>
      <c r="J55" s="51">
        <f t="shared" si="8"/>
        <v>124</v>
      </c>
      <c r="K55" s="199">
        <v>2</v>
      </c>
      <c r="L55" s="129" t="s">
        <v>2041</v>
      </c>
      <c r="M55" s="50">
        <f t="shared" si="2"/>
        <v>3</v>
      </c>
      <c r="N55" s="51">
        <f t="shared" si="9"/>
        <v>71</v>
      </c>
      <c r="O55" s="199">
        <v>1</v>
      </c>
      <c r="P55" s="129" t="s">
        <v>2147</v>
      </c>
      <c r="Q55" s="50">
        <f t="shared" si="3"/>
        <v>4</v>
      </c>
      <c r="R55" s="185">
        <f t="shared" si="10"/>
        <v>160</v>
      </c>
      <c r="W55" s="199" t="s">
        <v>18</v>
      </c>
      <c r="X55" s="129">
        <v>0</v>
      </c>
      <c r="Y55" s="50">
        <f t="shared" si="4"/>
        <v>0</v>
      </c>
      <c r="Z55" s="185">
        <f t="shared" si="11"/>
        <v>0</v>
      </c>
      <c r="AA55" s="184" t="s">
        <v>18</v>
      </c>
      <c r="AB55" s="129">
        <v>0</v>
      </c>
      <c r="AC55" s="50">
        <f t="shared" si="5"/>
        <v>0</v>
      </c>
      <c r="AD55" s="185">
        <f t="shared" si="12"/>
        <v>0</v>
      </c>
      <c r="AF55" s="141" t="str">
        <f t="shared" si="13"/>
        <v xml:space="preserve">DQ SA     </v>
      </c>
      <c r="AG55" s="141" t="str">
        <f t="shared" si="14"/>
        <v xml:space="preserve">DQ SA     </v>
      </c>
      <c r="AH55" s="141" t="str">
        <f t="shared" si="15"/>
        <v>005492</v>
      </c>
      <c r="AI55" s="141" t="str">
        <f t="shared" si="16"/>
        <v>005396</v>
      </c>
      <c r="AJ55" s="141">
        <f t="shared" si="17"/>
        <v>0</v>
      </c>
    </row>
    <row r="56" spans="1:36" ht="24.75" customHeight="1" x14ac:dyDescent="0.35">
      <c r="A56" s="192">
        <v>48</v>
      </c>
      <c r="B56" s="14" t="s">
        <v>1838</v>
      </c>
      <c r="C56" s="199">
        <v>1</v>
      </c>
      <c r="D56" s="129" t="s">
        <v>2091</v>
      </c>
      <c r="E56" s="50">
        <f t="shared" si="0"/>
        <v>4</v>
      </c>
      <c r="F56" s="51">
        <f t="shared" si="7"/>
        <v>105</v>
      </c>
      <c r="G56" s="199">
        <v>2</v>
      </c>
      <c r="H56" s="129" t="s">
        <v>1984</v>
      </c>
      <c r="I56" s="50">
        <f t="shared" si="1"/>
        <v>3</v>
      </c>
      <c r="J56" s="51">
        <f t="shared" si="8"/>
        <v>127</v>
      </c>
      <c r="K56" s="199" t="s">
        <v>1891</v>
      </c>
      <c r="L56" s="129" t="s">
        <v>2031</v>
      </c>
      <c r="M56" s="50">
        <f t="shared" si="2"/>
        <v>0</v>
      </c>
      <c r="N56" s="51">
        <f t="shared" si="9"/>
        <v>71</v>
      </c>
      <c r="O56" s="199">
        <v>3</v>
      </c>
      <c r="P56" s="129" t="s">
        <v>2148</v>
      </c>
      <c r="Q56" s="50">
        <f t="shared" si="3"/>
        <v>2</v>
      </c>
      <c r="R56" s="185">
        <f t="shared" si="10"/>
        <v>162</v>
      </c>
      <c r="W56" s="199" t="s">
        <v>18</v>
      </c>
      <c r="X56" s="129">
        <v>0</v>
      </c>
      <c r="Y56" s="50">
        <f t="shared" si="4"/>
        <v>0</v>
      </c>
      <c r="Z56" s="185">
        <f t="shared" si="11"/>
        <v>0</v>
      </c>
      <c r="AA56" s="184" t="s">
        <v>18</v>
      </c>
      <c r="AB56" s="129">
        <v>0</v>
      </c>
      <c r="AC56" s="50">
        <f t="shared" si="5"/>
        <v>0</v>
      </c>
      <c r="AD56" s="185">
        <f t="shared" si="12"/>
        <v>0</v>
      </c>
      <c r="AF56" s="141" t="str">
        <f t="shared" si="13"/>
        <v>004252</v>
      </c>
      <c r="AG56" s="141" t="str">
        <f t="shared" si="14"/>
        <v>004622</v>
      </c>
      <c r="AH56" s="141" t="str">
        <f t="shared" si="15"/>
        <v xml:space="preserve">DQ ST     </v>
      </c>
      <c r="AI56" s="141" t="str">
        <f t="shared" si="16"/>
        <v>004729</v>
      </c>
      <c r="AJ56" s="141">
        <f t="shared" si="17"/>
        <v>0</v>
      </c>
    </row>
    <row r="57" spans="1:36" ht="24.75" customHeight="1" x14ac:dyDescent="0.35">
      <c r="A57" s="192">
        <v>49</v>
      </c>
      <c r="B57" s="14" t="s">
        <v>49</v>
      </c>
      <c r="C57" s="199">
        <v>3</v>
      </c>
      <c r="D57" s="129" t="s">
        <v>2092</v>
      </c>
      <c r="E57" s="50">
        <f t="shared" si="0"/>
        <v>2</v>
      </c>
      <c r="F57" s="51">
        <f t="shared" si="7"/>
        <v>107</v>
      </c>
      <c r="G57" s="199">
        <v>1</v>
      </c>
      <c r="H57" s="129" t="s">
        <v>1889</v>
      </c>
      <c r="I57" s="50">
        <f t="shared" si="1"/>
        <v>4</v>
      </c>
      <c r="J57" s="51">
        <f t="shared" si="8"/>
        <v>131</v>
      </c>
      <c r="K57" s="199">
        <v>2</v>
      </c>
      <c r="L57" s="129" t="s">
        <v>2042</v>
      </c>
      <c r="M57" s="50">
        <f t="shared" si="2"/>
        <v>3</v>
      </c>
      <c r="N57" s="51">
        <f t="shared" si="9"/>
        <v>74</v>
      </c>
      <c r="O57" s="199" t="s">
        <v>1891</v>
      </c>
      <c r="P57" s="129" t="s">
        <v>2011</v>
      </c>
      <c r="Q57" s="50">
        <f t="shared" si="3"/>
        <v>0</v>
      </c>
      <c r="R57" s="185">
        <f t="shared" si="10"/>
        <v>162</v>
      </c>
      <c r="W57" s="199" t="s">
        <v>18</v>
      </c>
      <c r="X57" s="129">
        <v>0</v>
      </c>
      <c r="Y57" s="50">
        <f t="shared" si="4"/>
        <v>0</v>
      </c>
      <c r="Z57" s="185">
        <f t="shared" si="11"/>
        <v>0</v>
      </c>
      <c r="AA57" s="184" t="s">
        <v>18</v>
      </c>
      <c r="AB57" s="129">
        <v>0</v>
      </c>
      <c r="AC57" s="50">
        <f t="shared" si="5"/>
        <v>0</v>
      </c>
      <c r="AD57" s="185">
        <f t="shared" si="12"/>
        <v>0</v>
      </c>
      <c r="AF57" s="141" t="str">
        <f t="shared" si="13"/>
        <v>004015</v>
      </c>
      <c r="AG57" s="141" t="str">
        <f t="shared" si="14"/>
        <v>003788</v>
      </c>
      <c r="AH57" s="141" t="str">
        <f t="shared" si="15"/>
        <v>003802</v>
      </c>
      <c r="AI57" s="141" t="str">
        <f t="shared" si="16"/>
        <v xml:space="preserve">DQ T     </v>
      </c>
      <c r="AJ57" s="141">
        <f t="shared" si="17"/>
        <v>0</v>
      </c>
    </row>
    <row r="58" spans="1:36" ht="24.75" customHeight="1" x14ac:dyDescent="0.35">
      <c r="A58" s="192">
        <v>50</v>
      </c>
      <c r="B58" s="14" t="s">
        <v>50</v>
      </c>
      <c r="C58" s="199">
        <v>2</v>
      </c>
      <c r="D58" s="129" t="s">
        <v>1977</v>
      </c>
      <c r="E58" s="50">
        <f t="shared" si="0"/>
        <v>3</v>
      </c>
      <c r="F58" s="51">
        <f t="shared" si="7"/>
        <v>110</v>
      </c>
      <c r="G58" s="199">
        <v>1</v>
      </c>
      <c r="H58" s="129" t="s">
        <v>1985</v>
      </c>
      <c r="I58" s="50">
        <f t="shared" si="1"/>
        <v>4</v>
      </c>
      <c r="J58" s="51">
        <f t="shared" si="8"/>
        <v>135</v>
      </c>
      <c r="K58" s="199">
        <v>3</v>
      </c>
      <c r="L58" s="129" t="s">
        <v>2043</v>
      </c>
      <c r="M58" s="50">
        <f t="shared" si="2"/>
        <v>2</v>
      </c>
      <c r="N58" s="51">
        <f t="shared" si="9"/>
        <v>76</v>
      </c>
      <c r="O58" s="199">
        <v>4</v>
      </c>
      <c r="P58" s="129" t="s">
        <v>2149</v>
      </c>
      <c r="Q58" s="50">
        <f t="shared" si="3"/>
        <v>1</v>
      </c>
      <c r="R58" s="185">
        <f t="shared" si="10"/>
        <v>163</v>
      </c>
      <c r="W58" s="199" t="s">
        <v>18</v>
      </c>
      <c r="X58" s="129">
        <v>0</v>
      </c>
      <c r="Y58" s="50">
        <f t="shared" si="4"/>
        <v>0</v>
      </c>
      <c r="Z58" s="185">
        <f t="shared" si="11"/>
        <v>0</v>
      </c>
      <c r="AA58" s="184" t="s">
        <v>18</v>
      </c>
      <c r="AB58" s="129">
        <v>0</v>
      </c>
      <c r="AC58" s="50">
        <f t="shared" si="5"/>
        <v>0</v>
      </c>
      <c r="AD58" s="185">
        <f t="shared" si="12"/>
        <v>0</v>
      </c>
      <c r="AF58" s="141" t="str">
        <f t="shared" si="13"/>
        <v>003516</v>
      </c>
      <c r="AG58" s="141" t="str">
        <f t="shared" si="14"/>
        <v>003362</v>
      </c>
      <c r="AH58" s="141" t="str">
        <f t="shared" si="15"/>
        <v>003667</v>
      </c>
      <c r="AI58" s="141" t="str">
        <f t="shared" si="16"/>
        <v>003971</v>
      </c>
      <c r="AJ58" s="141">
        <f t="shared" si="17"/>
        <v>0</v>
      </c>
    </row>
    <row r="59" spans="1:36" ht="24.75" customHeight="1" x14ac:dyDescent="0.35">
      <c r="A59" s="192">
        <v>51</v>
      </c>
      <c r="B59" s="14" t="s">
        <v>51</v>
      </c>
      <c r="C59" s="199">
        <v>3</v>
      </c>
      <c r="D59" s="129" t="s">
        <v>2093</v>
      </c>
      <c r="E59" s="50">
        <f t="shared" si="0"/>
        <v>2</v>
      </c>
      <c r="F59" s="51">
        <f t="shared" si="7"/>
        <v>112</v>
      </c>
      <c r="G59" s="199">
        <v>1</v>
      </c>
      <c r="H59" s="129" t="s">
        <v>1986</v>
      </c>
      <c r="I59" s="50">
        <f t="shared" si="1"/>
        <v>4</v>
      </c>
      <c r="J59" s="51">
        <f t="shared" si="8"/>
        <v>139</v>
      </c>
      <c r="K59" s="199">
        <v>4</v>
      </c>
      <c r="L59" s="129" t="s">
        <v>2044</v>
      </c>
      <c r="M59" s="50">
        <f t="shared" si="2"/>
        <v>1</v>
      </c>
      <c r="N59" s="51">
        <f t="shared" si="9"/>
        <v>77</v>
      </c>
      <c r="O59" s="199">
        <v>2</v>
      </c>
      <c r="P59" s="129" t="s">
        <v>2150</v>
      </c>
      <c r="Q59" s="50">
        <f t="shared" si="3"/>
        <v>3</v>
      </c>
      <c r="R59" s="185">
        <f t="shared" si="10"/>
        <v>166</v>
      </c>
      <c r="W59" s="199" t="s">
        <v>18</v>
      </c>
      <c r="X59" s="129">
        <v>0</v>
      </c>
      <c r="Y59" s="50">
        <f t="shared" si="4"/>
        <v>0</v>
      </c>
      <c r="Z59" s="185">
        <f t="shared" si="11"/>
        <v>0</v>
      </c>
      <c r="AA59" s="184" t="s">
        <v>18</v>
      </c>
      <c r="AB59" s="129">
        <v>0</v>
      </c>
      <c r="AC59" s="50">
        <f t="shared" si="5"/>
        <v>0</v>
      </c>
      <c r="AD59" s="185">
        <f t="shared" si="12"/>
        <v>0</v>
      </c>
      <c r="AF59" s="141" t="str">
        <f t="shared" si="13"/>
        <v>004788</v>
      </c>
      <c r="AG59" s="141" t="str">
        <f t="shared" si="14"/>
        <v>004227</v>
      </c>
      <c r="AH59" s="141" t="str">
        <f t="shared" si="15"/>
        <v>005515</v>
      </c>
      <c r="AI59" s="141" t="str">
        <f t="shared" si="16"/>
        <v>004271</v>
      </c>
      <c r="AJ59" s="141">
        <f t="shared" si="17"/>
        <v>0</v>
      </c>
    </row>
    <row r="60" spans="1:36" ht="24.75" customHeight="1" x14ac:dyDescent="0.35">
      <c r="A60" s="192">
        <v>52</v>
      </c>
      <c r="B60" s="14" t="s">
        <v>52</v>
      </c>
      <c r="C60" s="199">
        <v>4</v>
      </c>
      <c r="D60" s="129" t="s">
        <v>2094</v>
      </c>
      <c r="E60" s="50">
        <f t="shared" si="0"/>
        <v>1</v>
      </c>
      <c r="F60" s="51">
        <f t="shared" si="7"/>
        <v>113</v>
      </c>
      <c r="G60" s="199">
        <v>2</v>
      </c>
      <c r="H60" s="129" t="s">
        <v>1987</v>
      </c>
      <c r="I60" s="50">
        <f t="shared" si="1"/>
        <v>3</v>
      </c>
      <c r="J60" s="51">
        <f t="shared" si="8"/>
        <v>142</v>
      </c>
      <c r="K60" s="199">
        <v>3</v>
      </c>
      <c r="L60" s="129" t="s">
        <v>2045</v>
      </c>
      <c r="M60" s="50">
        <f t="shared" si="2"/>
        <v>2</v>
      </c>
      <c r="N60" s="51">
        <f t="shared" si="9"/>
        <v>79</v>
      </c>
      <c r="O60" s="199">
        <v>1</v>
      </c>
      <c r="P60" s="129" t="s">
        <v>2151</v>
      </c>
      <c r="Q60" s="50">
        <f t="shared" si="3"/>
        <v>4</v>
      </c>
      <c r="R60" s="185">
        <f t="shared" si="10"/>
        <v>170</v>
      </c>
      <c r="W60" s="199" t="s">
        <v>18</v>
      </c>
      <c r="X60" s="129">
        <v>0</v>
      </c>
      <c r="Y60" s="50">
        <f t="shared" si="4"/>
        <v>0</v>
      </c>
      <c r="Z60" s="185">
        <f t="shared" si="11"/>
        <v>0</v>
      </c>
      <c r="AA60" s="184" t="s">
        <v>18</v>
      </c>
      <c r="AB60" s="129">
        <v>0</v>
      </c>
      <c r="AC60" s="50">
        <f t="shared" si="5"/>
        <v>0</v>
      </c>
      <c r="AD60" s="185">
        <f t="shared" si="12"/>
        <v>0</v>
      </c>
      <c r="AF60" s="141" t="str">
        <f t="shared" si="13"/>
        <v>004563</v>
      </c>
      <c r="AG60" s="141" t="str">
        <f t="shared" si="14"/>
        <v>004233</v>
      </c>
      <c r="AH60" s="141" t="str">
        <f t="shared" si="15"/>
        <v>004236</v>
      </c>
      <c r="AI60" s="141" t="str">
        <f t="shared" si="16"/>
        <v>004105</v>
      </c>
      <c r="AJ60" s="141">
        <f t="shared" si="17"/>
        <v>0</v>
      </c>
    </row>
    <row r="61" spans="1:36" ht="24.75" customHeight="1" x14ac:dyDescent="0.35">
      <c r="A61" s="192">
        <v>53</v>
      </c>
      <c r="B61" s="14" t="s">
        <v>53</v>
      </c>
      <c r="C61" s="199">
        <v>4</v>
      </c>
      <c r="D61" s="129" t="s">
        <v>2095</v>
      </c>
      <c r="E61" s="50">
        <f t="shared" si="0"/>
        <v>1</v>
      </c>
      <c r="F61" s="51">
        <f t="shared" si="7"/>
        <v>114</v>
      </c>
      <c r="G61" s="199">
        <v>2</v>
      </c>
      <c r="H61" s="129" t="s">
        <v>1988</v>
      </c>
      <c r="I61" s="50">
        <f t="shared" si="1"/>
        <v>3</v>
      </c>
      <c r="J61" s="51">
        <f t="shared" si="8"/>
        <v>145</v>
      </c>
      <c r="K61" s="199">
        <v>3</v>
      </c>
      <c r="L61" s="129" t="s">
        <v>2046</v>
      </c>
      <c r="M61" s="50">
        <f t="shared" si="2"/>
        <v>2</v>
      </c>
      <c r="N61" s="51">
        <f t="shared" si="9"/>
        <v>81</v>
      </c>
      <c r="O61" s="199">
        <v>1</v>
      </c>
      <c r="P61" s="129" t="s">
        <v>2152</v>
      </c>
      <c r="Q61" s="50">
        <f t="shared" si="3"/>
        <v>4</v>
      </c>
      <c r="R61" s="185">
        <f t="shared" si="10"/>
        <v>174</v>
      </c>
      <c r="W61" s="199" t="s">
        <v>18</v>
      </c>
      <c r="X61" s="129">
        <v>0</v>
      </c>
      <c r="Y61" s="50">
        <f t="shared" si="4"/>
        <v>0</v>
      </c>
      <c r="Z61" s="185">
        <f t="shared" si="11"/>
        <v>0</v>
      </c>
      <c r="AA61" s="184" t="s">
        <v>18</v>
      </c>
      <c r="AB61" s="129">
        <v>0</v>
      </c>
      <c r="AC61" s="50">
        <f t="shared" si="5"/>
        <v>0</v>
      </c>
      <c r="AD61" s="185">
        <f t="shared" si="12"/>
        <v>0</v>
      </c>
      <c r="AF61" s="141" t="str">
        <f t="shared" si="13"/>
        <v>003288</v>
      </c>
      <c r="AG61" s="141" t="str">
        <f t="shared" si="14"/>
        <v>003137</v>
      </c>
      <c r="AH61" s="141" t="str">
        <f t="shared" si="15"/>
        <v>003141</v>
      </c>
      <c r="AI61" s="141" t="str">
        <f t="shared" si="16"/>
        <v>002936</v>
      </c>
      <c r="AJ61" s="141">
        <f t="shared" ref="AJ61:AJ69" si="18">X61</f>
        <v>0</v>
      </c>
    </row>
    <row r="62" spans="1:36" ht="24.75" customHeight="1" x14ac:dyDescent="0.35">
      <c r="A62" s="192">
        <v>54</v>
      </c>
      <c r="B62" s="14" t="s">
        <v>54</v>
      </c>
      <c r="C62" s="199">
        <v>1</v>
      </c>
      <c r="D62" s="129" t="s">
        <v>2096</v>
      </c>
      <c r="E62" s="50">
        <f t="shared" si="0"/>
        <v>4</v>
      </c>
      <c r="F62" s="51">
        <f t="shared" si="7"/>
        <v>118</v>
      </c>
      <c r="G62" s="199">
        <v>2</v>
      </c>
      <c r="H62" s="129" t="s">
        <v>1989</v>
      </c>
      <c r="I62" s="50">
        <f t="shared" si="1"/>
        <v>3</v>
      </c>
      <c r="J62" s="51">
        <f t="shared" si="8"/>
        <v>148</v>
      </c>
      <c r="K62" s="199">
        <v>3</v>
      </c>
      <c r="L62" s="129" t="s">
        <v>1973</v>
      </c>
      <c r="M62" s="50">
        <f t="shared" si="2"/>
        <v>2</v>
      </c>
      <c r="N62" s="51">
        <f t="shared" si="9"/>
        <v>83</v>
      </c>
      <c r="O62" s="199">
        <v>4</v>
      </c>
      <c r="P62" s="129" t="s">
        <v>929</v>
      </c>
      <c r="Q62" s="50">
        <f t="shared" si="3"/>
        <v>1</v>
      </c>
      <c r="R62" s="185">
        <f t="shared" si="10"/>
        <v>175</v>
      </c>
      <c r="W62" s="199" t="s">
        <v>18</v>
      </c>
      <c r="X62" s="129">
        <v>0</v>
      </c>
      <c r="Y62" s="50">
        <f t="shared" si="4"/>
        <v>0</v>
      </c>
      <c r="Z62" s="185">
        <f t="shared" si="11"/>
        <v>0</v>
      </c>
      <c r="AA62" s="184" t="s">
        <v>18</v>
      </c>
      <c r="AB62" s="129">
        <v>0</v>
      </c>
      <c r="AC62" s="50">
        <f t="shared" si="5"/>
        <v>0</v>
      </c>
      <c r="AD62" s="185">
        <f t="shared" si="12"/>
        <v>0</v>
      </c>
      <c r="AF62" s="141" t="str">
        <f t="shared" si="13"/>
        <v>002638</v>
      </c>
      <c r="AG62" s="141" t="str">
        <f t="shared" si="14"/>
        <v>002694</v>
      </c>
      <c r="AH62" s="141" t="str">
        <f t="shared" si="15"/>
        <v>003049</v>
      </c>
      <c r="AI62" s="141" t="str">
        <f t="shared" si="16"/>
        <v>003052</v>
      </c>
      <c r="AJ62" s="141">
        <f t="shared" si="18"/>
        <v>0</v>
      </c>
    </row>
    <row r="63" spans="1:36" ht="24.75" customHeight="1" x14ac:dyDescent="0.35">
      <c r="A63" s="192">
        <v>55</v>
      </c>
      <c r="B63" s="14" t="s">
        <v>136</v>
      </c>
      <c r="C63" s="199">
        <v>2</v>
      </c>
      <c r="D63" s="129" t="s">
        <v>2097</v>
      </c>
      <c r="E63" s="50">
        <f t="shared" si="0"/>
        <v>3</v>
      </c>
      <c r="F63" s="51">
        <f t="shared" si="7"/>
        <v>121</v>
      </c>
      <c r="G63" s="199">
        <v>3</v>
      </c>
      <c r="H63" s="129" t="s">
        <v>1990</v>
      </c>
      <c r="I63" s="50">
        <f t="shared" si="1"/>
        <v>2</v>
      </c>
      <c r="J63" s="51">
        <f t="shared" si="8"/>
        <v>150</v>
      </c>
      <c r="K63" s="199" t="s">
        <v>1891</v>
      </c>
      <c r="L63" s="129" t="s">
        <v>1893</v>
      </c>
      <c r="M63" s="50">
        <f t="shared" si="2"/>
        <v>0</v>
      </c>
      <c r="N63" s="51">
        <f t="shared" si="9"/>
        <v>83</v>
      </c>
      <c r="O63" s="199">
        <v>1</v>
      </c>
      <c r="P63" s="129" t="s">
        <v>2153</v>
      </c>
      <c r="Q63" s="50">
        <f t="shared" si="3"/>
        <v>4</v>
      </c>
      <c r="R63" s="185">
        <f t="shared" si="10"/>
        <v>179</v>
      </c>
      <c r="W63" s="199" t="s">
        <v>18</v>
      </c>
      <c r="X63" s="129">
        <v>0</v>
      </c>
      <c r="Y63" s="50">
        <f t="shared" si="4"/>
        <v>0</v>
      </c>
      <c r="Z63" s="185">
        <f t="shared" si="11"/>
        <v>0</v>
      </c>
      <c r="AA63" s="184" t="s">
        <v>18</v>
      </c>
      <c r="AB63" s="129">
        <v>0</v>
      </c>
      <c r="AC63" s="50">
        <f t="shared" si="5"/>
        <v>0</v>
      </c>
      <c r="AD63" s="185">
        <f t="shared" si="12"/>
        <v>0</v>
      </c>
      <c r="AF63" s="141" t="str">
        <f t="shared" si="13"/>
        <v>021437</v>
      </c>
      <c r="AG63" s="141" t="str">
        <f t="shared" si="14"/>
        <v>021501</v>
      </c>
      <c r="AH63" s="141" t="str">
        <f t="shared" si="15"/>
        <v xml:space="preserve">DQ M     </v>
      </c>
      <c r="AI63" s="141" t="str">
        <f t="shared" si="16"/>
        <v>020592</v>
      </c>
      <c r="AJ63" s="141">
        <f t="shared" si="18"/>
        <v>0</v>
      </c>
    </row>
    <row r="64" spans="1:36" ht="24.75" customHeight="1" x14ac:dyDescent="0.35">
      <c r="A64" s="192">
        <v>56</v>
      </c>
      <c r="B64" s="14" t="s">
        <v>137</v>
      </c>
      <c r="C64" s="199">
        <v>2</v>
      </c>
      <c r="D64" s="129" t="s">
        <v>2098</v>
      </c>
      <c r="E64" s="50">
        <f t="shared" si="0"/>
        <v>3</v>
      </c>
      <c r="F64" s="51">
        <f t="shared" si="7"/>
        <v>124</v>
      </c>
      <c r="G64" s="199">
        <v>3</v>
      </c>
      <c r="H64" s="129" t="s">
        <v>1991</v>
      </c>
      <c r="I64" s="50">
        <f t="shared" si="1"/>
        <v>2</v>
      </c>
      <c r="J64" s="51">
        <f t="shared" si="8"/>
        <v>152</v>
      </c>
      <c r="K64" s="199">
        <v>4</v>
      </c>
      <c r="L64" s="129" t="s">
        <v>2047</v>
      </c>
      <c r="M64" s="50">
        <f t="shared" si="2"/>
        <v>1</v>
      </c>
      <c r="N64" s="51">
        <f t="shared" si="9"/>
        <v>84</v>
      </c>
      <c r="O64" s="199">
        <v>1</v>
      </c>
      <c r="P64" s="129" t="s">
        <v>2154</v>
      </c>
      <c r="Q64" s="50">
        <f t="shared" si="3"/>
        <v>4</v>
      </c>
      <c r="R64" s="185">
        <f t="shared" si="10"/>
        <v>183</v>
      </c>
      <c r="W64" s="199" t="s">
        <v>18</v>
      </c>
      <c r="X64" s="129">
        <v>0</v>
      </c>
      <c r="Y64" s="50">
        <f t="shared" si="4"/>
        <v>0</v>
      </c>
      <c r="Z64" s="185">
        <f t="shared" si="11"/>
        <v>0</v>
      </c>
      <c r="AA64" s="184" t="s">
        <v>18</v>
      </c>
      <c r="AB64" s="129">
        <v>0</v>
      </c>
      <c r="AC64" s="50">
        <f t="shared" si="5"/>
        <v>0</v>
      </c>
      <c r="AD64" s="185">
        <f t="shared" si="12"/>
        <v>0</v>
      </c>
      <c r="AF64" s="141" t="str">
        <f t="shared" si="13"/>
        <v>021669</v>
      </c>
      <c r="AG64" s="141" t="str">
        <f t="shared" si="14"/>
        <v>021760</v>
      </c>
      <c r="AH64" s="141" t="str">
        <f t="shared" si="15"/>
        <v>024083</v>
      </c>
      <c r="AI64" s="141" t="str">
        <f t="shared" si="16"/>
        <v>020851</v>
      </c>
      <c r="AJ64" s="141">
        <f t="shared" si="18"/>
        <v>0</v>
      </c>
    </row>
    <row r="65" spans="1:36" ht="24.75" customHeight="1" x14ac:dyDescent="0.35">
      <c r="A65" s="192">
        <v>57</v>
      </c>
      <c r="B65" s="14" t="s">
        <v>55</v>
      </c>
      <c r="C65" s="199">
        <v>4</v>
      </c>
      <c r="D65" s="129" t="s">
        <v>2099</v>
      </c>
      <c r="E65" s="50">
        <f t="shared" si="0"/>
        <v>1</v>
      </c>
      <c r="F65" s="51">
        <f t="shared" si="7"/>
        <v>125</v>
      </c>
      <c r="G65" s="199">
        <v>2</v>
      </c>
      <c r="H65" s="129" t="s">
        <v>1992</v>
      </c>
      <c r="I65" s="50">
        <f t="shared" si="1"/>
        <v>3</v>
      </c>
      <c r="J65" s="51">
        <f t="shared" si="8"/>
        <v>155</v>
      </c>
      <c r="K65" s="199">
        <v>1</v>
      </c>
      <c r="L65" s="129" t="s">
        <v>2048</v>
      </c>
      <c r="M65" s="50">
        <f t="shared" si="2"/>
        <v>4</v>
      </c>
      <c r="N65" s="51">
        <f t="shared" si="9"/>
        <v>88</v>
      </c>
      <c r="O65" s="199">
        <v>3</v>
      </c>
      <c r="P65" s="129" t="s">
        <v>2155</v>
      </c>
      <c r="Q65" s="50">
        <f t="shared" si="3"/>
        <v>2</v>
      </c>
      <c r="R65" s="185">
        <f t="shared" si="10"/>
        <v>185</v>
      </c>
      <c r="W65" s="199" t="s">
        <v>18</v>
      </c>
      <c r="X65" s="129">
        <v>0</v>
      </c>
      <c r="Y65" s="50">
        <f t="shared" si="4"/>
        <v>0</v>
      </c>
      <c r="Z65" s="185">
        <f t="shared" si="11"/>
        <v>0</v>
      </c>
      <c r="AA65" s="184" t="s">
        <v>18</v>
      </c>
      <c r="AB65" s="129">
        <v>0</v>
      </c>
      <c r="AC65" s="50">
        <f t="shared" si="5"/>
        <v>0</v>
      </c>
      <c r="AD65" s="185">
        <f t="shared" si="12"/>
        <v>0</v>
      </c>
      <c r="AF65" s="141" t="str">
        <f t="shared" si="13"/>
        <v>014175</v>
      </c>
      <c r="AG65" s="141" t="str">
        <f t="shared" si="14"/>
        <v>013601</v>
      </c>
      <c r="AH65" s="141" t="str">
        <f t="shared" si="15"/>
        <v>013379</v>
      </c>
      <c r="AI65" s="141" t="str">
        <f t="shared" si="16"/>
        <v>013708</v>
      </c>
      <c r="AJ65" s="141">
        <f t="shared" si="18"/>
        <v>0</v>
      </c>
    </row>
    <row r="66" spans="1:36" ht="24.75" customHeight="1" x14ac:dyDescent="0.35">
      <c r="A66" s="192">
        <v>58</v>
      </c>
      <c r="B66" s="14" t="s">
        <v>56</v>
      </c>
      <c r="C66" s="199">
        <v>1</v>
      </c>
      <c r="D66" s="129" t="s">
        <v>2100</v>
      </c>
      <c r="E66" s="50">
        <f t="shared" si="0"/>
        <v>4</v>
      </c>
      <c r="F66" s="51">
        <f t="shared" si="7"/>
        <v>129</v>
      </c>
      <c r="G66" s="199">
        <v>2</v>
      </c>
      <c r="H66" s="129" t="s">
        <v>1993</v>
      </c>
      <c r="I66" s="50">
        <f t="shared" si="1"/>
        <v>3</v>
      </c>
      <c r="J66" s="51">
        <f t="shared" si="8"/>
        <v>158</v>
      </c>
      <c r="K66" s="199" t="s">
        <v>1891</v>
      </c>
      <c r="L66" s="129" t="s">
        <v>1887</v>
      </c>
      <c r="M66" s="50">
        <f t="shared" si="2"/>
        <v>0</v>
      </c>
      <c r="N66" s="51">
        <f t="shared" si="9"/>
        <v>88</v>
      </c>
      <c r="O66" s="199">
        <v>3</v>
      </c>
      <c r="P66" s="129" t="s">
        <v>2156</v>
      </c>
      <c r="Q66" s="50">
        <f t="shared" si="3"/>
        <v>2</v>
      </c>
      <c r="R66" s="185">
        <f t="shared" si="10"/>
        <v>187</v>
      </c>
      <c r="W66" s="199" t="s">
        <v>18</v>
      </c>
      <c r="X66" s="129">
        <v>0</v>
      </c>
      <c r="Y66" s="50">
        <f t="shared" si="4"/>
        <v>0</v>
      </c>
      <c r="Z66" s="185">
        <f t="shared" si="11"/>
        <v>0</v>
      </c>
      <c r="AA66" s="184" t="s">
        <v>18</v>
      </c>
      <c r="AB66" s="129">
        <v>0</v>
      </c>
      <c r="AC66" s="50">
        <f t="shared" si="5"/>
        <v>0</v>
      </c>
      <c r="AD66" s="185">
        <f t="shared" si="12"/>
        <v>0</v>
      </c>
      <c r="AF66" s="141" t="str">
        <f t="shared" si="13"/>
        <v>012556</v>
      </c>
      <c r="AG66" s="141" t="str">
        <f t="shared" si="14"/>
        <v>013106</v>
      </c>
      <c r="AH66" s="141" t="str">
        <f t="shared" si="15"/>
        <v>DQ O  2L</v>
      </c>
      <c r="AI66" s="141" t="str">
        <f t="shared" si="16"/>
        <v>013117</v>
      </c>
      <c r="AJ66" s="141">
        <f t="shared" si="18"/>
        <v>0</v>
      </c>
    </row>
    <row r="67" spans="1:36" ht="24.75" customHeight="1" x14ac:dyDescent="0.35">
      <c r="A67" s="192">
        <v>59</v>
      </c>
      <c r="B67" s="14" t="s">
        <v>139</v>
      </c>
      <c r="C67" s="199">
        <v>4</v>
      </c>
      <c r="D67" s="129" t="s">
        <v>2101</v>
      </c>
      <c r="E67" s="50">
        <f t="shared" si="0"/>
        <v>1</v>
      </c>
      <c r="F67" s="51">
        <f t="shared" si="7"/>
        <v>130</v>
      </c>
      <c r="G67" s="199">
        <v>2</v>
      </c>
      <c r="H67" s="129" t="s">
        <v>1994</v>
      </c>
      <c r="I67" s="50">
        <f t="shared" si="1"/>
        <v>3</v>
      </c>
      <c r="J67" s="51">
        <f t="shared" si="8"/>
        <v>161</v>
      </c>
      <c r="K67" s="199">
        <v>3</v>
      </c>
      <c r="L67" s="129" t="s">
        <v>2049</v>
      </c>
      <c r="M67" s="50">
        <f t="shared" si="2"/>
        <v>2</v>
      </c>
      <c r="N67" s="51">
        <f t="shared" si="9"/>
        <v>90</v>
      </c>
      <c r="O67" s="199">
        <v>1</v>
      </c>
      <c r="P67" s="129" t="s">
        <v>2157</v>
      </c>
      <c r="Q67" s="50">
        <f t="shared" si="3"/>
        <v>4</v>
      </c>
      <c r="R67" s="185">
        <f t="shared" si="10"/>
        <v>191</v>
      </c>
      <c r="W67" s="199" t="s">
        <v>18</v>
      </c>
      <c r="X67" s="129">
        <v>0</v>
      </c>
      <c r="Y67" s="50">
        <f t="shared" si="4"/>
        <v>0</v>
      </c>
      <c r="Z67" s="185">
        <f t="shared" si="11"/>
        <v>0</v>
      </c>
      <c r="AA67" s="184" t="s">
        <v>18</v>
      </c>
      <c r="AB67" s="129">
        <v>0</v>
      </c>
      <c r="AC67" s="50">
        <f t="shared" si="5"/>
        <v>0</v>
      </c>
      <c r="AD67" s="185">
        <f t="shared" si="12"/>
        <v>0</v>
      </c>
      <c r="AF67" s="141" t="str">
        <f t="shared" si="13"/>
        <v>021878</v>
      </c>
      <c r="AG67" s="141" t="str">
        <f t="shared" si="14"/>
        <v>021354</v>
      </c>
      <c r="AH67" s="141" t="str">
        <f t="shared" si="15"/>
        <v>021510</v>
      </c>
      <c r="AI67" s="141" t="str">
        <f t="shared" si="16"/>
        <v>020299</v>
      </c>
      <c r="AJ67" s="141">
        <f t="shared" si="18"/>
        <v>0</v>
      </c>
    </row>
    <row r="68" spans="1:36" ht="24.75" customHeight="1" x14ac:dyDescent="0.35">
      <c r="A68" s="192">
        <v>60</v>
      </c>
      <c r="B68" s="14" t="s">
        <v>138</v>
      </c>
      <c r="C68" s="199">
        <v>2</v>
      </c>
      <c r="D68" s="129" t="s">
        <v>2102</v>
      </c>
      <c r="E68" s="50">
        <f t="shared" si="0"/>
        <v>3</v>
      </c>
      <c r="F68" s="51">
        <f t="shared" si="7"/>
        <v>133</v>
      </c>
      <c r="G68" s="199" t="s">
        <v>1891</v>
      </c>
      <c r="H68" s="129" t="s">
        <v>1895</v>
      </c>
      <c r="I68" s="50">
        <f t="shared" si="1"/>
        <v>0</v>
      </c>
      <c r="J68" s="51">
        <f t="shared" si="8"/>
        <v>161</v>
      </c>
      <c r="K68" s="199" t="s">
        <v>1891</v>
      </c>
      <c r="L68" s="129" t="s">
        <v>1895</v>
      </c>
      <c r="M68" s="50">
        <f t="shared" si="2"/>
        <v>0</v>
      </c>
      <c r="N68" s="51">
        <f t="shared" si="9"/>
        <v>90</v>
      </c>
      <c r="O68" s="199">
        <v>1</v>
      </c>
      <c r="P68" s="129" t="s">
        <v>2158</v>
      </c>
      <c r="Q68" s="50">
        <f t="shared" si="3"/>
        <v>4</v>
      </c>
      <c r="R68" s="185">
        <f t="shared" si="10"/>
        <v>195</v>
      </c>
      <c r="W68" s="199" t="s">
        <v>18</v>
      </c>
      <c r="X68" s="129">
        <v>0</v>
      </c>
      <c r="Y68" s="50">
        <f t="shared" si="4"/>
        <v>0</v>
      </c>
      <c r="Z68" s="185">
        <f t="shared" si="11"/>
        <v>0</v>
      </c>
      <c r="AA68" s="184" t="s">
        <v>18</v>
      </c>
      <c r="AB68" s="129">
        <v>0</v>
      </c>
      <c r="AC68" s="50">
        <f t="shared" si="5"/>
        <v>0</v>
      </c>
      <c r="AD68" s="185">
        <f t="shared" si="12"/>
        <v>0</v>
      </c>
      <c r="AF68" s="141" t="str">
        <f t="shared" si="13"/>
        <v>020509</v>
      </c>
      <c r="AG68" s="141" t="str">
        <f t="shared" si="14"/>
        <v>DQ O  1L</v>
      </c>
      <c r="AH68" s="141" t="str">
        <f t="shared" si="15"/>
        <v>DQ O  1L</v>
      </c>
      <c r="AI68" s="141" t="str">
        <f t="shared" si="16"/>
        <v>020243</v>
      </c>
      <c r="AJ68" s="141">
        <f t="shared" si="18"/>
        <v>0</v>
      </c>
    </row>
    <row r="69" spans="1:36" ht="24.75" customHeight="1" thickBot="1" x14ac:dyDescent="0.4">
      <c r="A69" s="193">
        <v>61</v>
      </c>
      <c r="B69" s="194" t="s">
        <v>140</v>
      </c>
      <c r="C69" s="199">
        <v>3</v>
      </c>
      <c r="D69" s="129" t="s">
        <v>2103</v>
      </c>
      <c r="E69" s="188">
        <f t="shared" si="0"/>
        <v>2</v>
      </c>
      <c r="F69" s="195">
        <f t="shared" si="7"/>
        <v>135</v>
      </c>
      <c r="G69" s="199">
        <v>2</v>
      </c>
      <c r="H69" s="129" t="s">
        <v>1995</v>
      </c>
      <c r="I69" s="188">
        <f t="shared" si="1"/>
        <v>3</v>
      </c>
      <c r="J69" s="195">
        <f t="shared" si="8"/>
        <v>164</v>
      </c>
      <c r="K69" s="199">
        <v>4</v>
      </c>
      <c r="L69" s="129" t="s">
        <v>2050</v>
      </c>
      <c r="M69" s="188">
        <f t="shared" si="2"/>
        <v>1</v>
      </c>
      <c r="N69" s="195">
        <f t="shared" si="9"/>
        <v>91</v>
      </c>
      <c r="O69" s="199">
        <v>1</v>
      </c>
      <c r="P69" s="129" t="s">
        <v>2159</v>
      </c>
      <c r="Q69" s="188">
        <f t="shared" si="3"/>
        <v>4</v>
      </c>
      <c r="R69" s="189">
        <f t="shared" si="10"/>
        <v>199</v>
      </c>
      <c r="W69" s="199" t="s">
        <v>18</v>
      </c>
      <c r="X69" s="129">
        <v>0</v>
      </c>
      <c r="Y69" s="188">
        <f t="shared" si="4"/>
        <v>0</v>
      </c>
      <c r="Z69" s="189">
        <f t="shared" si="11"/>
        <v>0</v>
      </c>
      <c r="AA69" s="186" t="s">
        <v>18</v>
      </c>
      <c r="AB69" s="187">
        <v>0</v>
      </c>
      <c r="AC69" s="188">
        <f t="shared" si="5"/>
        <v>0</v>
      </c>
      <c r="AD69" s="189">
        <f t="shared" si="12"/>
        <v>0</v>
      </c>
      <c r="AF69" s="141" t="str">
        <f t="shared" si="13"/>
        <v>050096</v>
      </c>
      <c r="AG69" s="141" t="str">
        <f t="shared" si="14"/>
        <v>043835</v>
      </c>
      <c r="AH69" s="141" t="str">
        <f t="shared" si="15"/>
        <v>050462</v>
      </c>
      <c r="AI69" s="141" t="str">
        <f t="shared" si="16"/>
        <v>043427</v>
      </c>
      <c r="AJ69" s="141">
        <f t="shared" si="18"/>
        <v>0</v>
      </c>
    </row>
    <row r="70" spans="1:36" ht="12.75" customHeight="1" thickBot="1" x14ac:dyDescent="0.4">
      <c r="A70" s="115"/>
      <c r="B70" s="196"/>
      <c r="C70" s="180"/>
      <c r="D70" s="181"/>
      <c r="E70" s="115"/>
      <c r="F70" s="180"/>
      <c r="G70" s="180"/>
      <c r="H70" s="115"/>
      <c r="I70" s="115"/>
      <c r="J70" s="180"/>
      <c r="K70" s="180"/>
      <c r="L70" s="181"/>
      <c r="M70" s="115"/>
      <c r="N70" s="180"/>
      <c r="O70" s="180"/>
      <c r="P70" s="181"/>
      <c r="Q70" s="115"/>
      <c r="R70" s="180"/>
      <c r="W70" s="180"/>
      <c r="X70" s="181"/>
      <c r="Y70" s="115"/>
      <c r="Z70" s="180"/>
      <c r="AA70" s="180"/>
      <c r="AB70" s="181"/>
      <c r="AC70" s="115"/>
      <c r="AD70" s="180"/>
    </row>
    <row r="71" spans="1:36" ht="20" customHeight="1" x14ac:dyDescent="0.35">
      <c r="A71" s="286" t="s">
        <v>57</v>
      </c>
      <c r="B71" s="287"/>
      <c r="C71" s="288">
        <f>F69</f>
        <v>135</v>
      </c>
      <c r="D71" s="289"/>
      <c r="E71" s="289"/>
      <c r="F71" s="290"/>
      <c r="G71" s="291">
        <f>J69</f>
        <v>164</v>
      </c>
      <c r="H71" s="289"/>
      <c r="I71" s="289"/>
      <c r="J71" s="292"/>
      <c r="K71" s="291">
        <f>N69</f>
        <v>91</v>
      </c>
      <c r="L71" s="289"/>
      <c r="M71" s="289"/>
      <c r="N71" s="292"/>
      <c r="O71" s="291">
        <f>R69</f>
        <v>199</v>
      </c>
      <c r="P71" s="289"/>
      <c r="Q71" s="289"/>
      <c r="R71" s="292"/>
    </row>
    <row r="72" spans="1:36" ht="20" customHeight="1" thickBot="1" x14ac:dyDescent="0.4">
      <c r="A72" s="264" t="s">
        <v>58</v>
      </c>
      <c r="B72" s="265"/>
      <c r="C72" s="266">
        <f>VLOOKUP(C71,place,2,TRUE)</f>
        <v>3</v>
      </c>
      <c r="D72" s="267"/>
      <c r="E72" s="267"/>
      <c r="F72" s="268"/>
      <c r="G72" s="269">
        <f>VLOOKUP(G71,place,2,TRUE)</f>
        <v>2</v>
      </c>
      <c r="H72" s="267"/>
      <c r="I72" s="267"/>
      <c r="J72" s="270"/>
      <c r="K72" s="269">
        <f>VLOOKUP(K71,place,2,TRUE)</f>
        <v>4</v>
      </c>
      <c r="L72" s="267"/>
      <c r="M72" s="267"/>
      <c r="N72" s="270"/>
      <c r="O72" s="269">
        <f>VLOOKUP(O71,place,2,TRUE)</f>
        <v>1</v>
      </c>
      <c r="P72" s="267"/>
      <c r="Q72" s="267"/>
      <c r="R72" s="270"/>
    </row>
    <row r="73" spans="1:36" ht="20.25" customHeight="1" x14ac:dyDescent="0.35">
      <c r="C73" s="271">
        <f>300-C71</f>
        <v>165</v>
      </c>
      <c r="D73" s="271"/>
      <c r="E73" s="271"/>
      <c r="F73" s="271"/>
      <c r="G73" s="271">
        <f>300-G71</f>
        <v>136</v>
      </c>
      <c r="H73" s="271"/>
      <c r="I73" s="271"/>
      <c r="J73" s="271"/>
      <c r="K73" s="271">
        <f>300-K71</f>
        <v>209</v>
      </c>
      <c r="L73" s="271"/>
      <c r="M73" s="271"/>
      <c r="N73" s="271"/>
      <c r="O73" s="271">
        <f>300-O71</f>
        <v>101</v>
      </c>
      <c r="P73" s="271"/>
      <c r="Q73" s="271"/>
      <c r="R73" s="271"/>
    </row>
    <row r="77" spans="1:36" x14ac:dyDescent="0.35">
      <c r="C77" s="141" t="s">
        <v>59</v>
      </c>
      <c r="D77" s="146">
        <f>COUNTIF(C9:C69,1)</f>
        <v>9</v>
      </c>
      <c r="G77" s="141" t="s">
        <v>59</v>
      </c>
      <c r="H77" s="146">
        <f>COUNTIF(G9:G69,1)</f>
        <v>11</v>
      </c>
      <c r="K77" s="141" t="s">
        <v>59</v>
      </c>
      <c r="L77" s="146">
        <f>COUNTIF(K9:K69,1)</f>
        <v>1</v>
      </c>
      <c r="O77" s="141" t="s">
        <v>59</v>
      </c>
      <c r="P77" s="146">
        <f>COUNTIF(O9:O69,1)</f>
        <v>40</v>
      </c>
      <c r="S77" s="141">
        <f t="shared" ref="S77:S83" si="19">D77+H77+L77+P77</f>
        <v>61</v>
      </c>
    </row>
    <row r="78" spans="1:36" x14ac:dyDescent="0.35">
      <c r="C78" s="141" t="s">
        <v>60</v>
      </c>
      <c r="D78" s="146">
        <f>COUNTIF(C9:C69,2)</f>
        <v>17</v>
      </c>
      <c r="G78" s="141" t="s">
        <v>60</v>
      </c>
      <c r="H78" s="146">
        <f>COUNTIF(G9:G69,2)</f>
        <v>30</v>
      </c>
      <c r="K78" s="141" t="s">
        <v>60</v>
      </c>
      <c r="L78" s="146">
        <f>COUNTIF(K9:K69,2)</f>
        <v>9</v>
      </c>
      <c r="O78" s="141" t="s">
        <v>60</v>
      </c>
      <c r="P78" s="146">
        <f>COUNTIF(O9:O69,2)</f>
        <v>4</v>
      </c>
      <c r="S78" s="141">
        <f t="shared" si="19"/>
        <v>60</v>
      </c>
    </row>
    <row r="79" spans="1:36" x14ac:dyDescent="0.35">
      <c r="C79" s="141" t="s">
        <v>61</v>
      </c>
      <c r="D79" s="146">
        <f>COUNTIF(C9:C69,3)</f>
        <v>16</v>
      </c>
      <c r="G79" s="141" t="s">
        <v>61</v>
      </c>
      <c r="H79" s="146">
        <f>COUNTIF(G9:G69,3)</f>
        <v>14</v>
      </c>
      <c r="K79" s="141" t="s">
        <v>61</v>
      </c>
      <c r="L79" s="146">
        <f>COUNTIF(K9:K69,3)</f>
        <v>16</v>
      </c>
      <c r="O79" s="141" t="s">
        <v>61</v>
      </c>
      <c r="P79" s="146">
        <f>COUNTIF(O9:O69,3)</f>
        <v>12</v>
      </c>
      <c r="S79" s="141">
        <f t="shared" si="19"/>
        <v>58</v>
      </c>
    </row>
    <row r="80" spans="1:36" x14ac:dyDescent="0.35">
      <c r="C80" s="141" t="s">
        <v>62</v>
      </c>
      <c r="D80" s="146">
        <f>COUNTIF(C9:C69,4)</f>
        <v>16</v>
      </c>
      <c r="G80" s="141" t="s">
        <v>62</v>
      </c>
      <c r="H80" s="146">
        <f>COUNTIF(G9:G69,4)</f>
        <v>2</v>
      </c>
      <c r="K80" s="141" t="s">
        <v>62</v>
      </c>
      <c r="L80" s="146">
        <f>COUNTIF(K9:K69,4)</f>
        <v>28</v>
      </c>
      <c r="O80" s="141" t="s">
        <v>62</v>
      </c>
      <c r="P80" s="146">
        <f>COUNTIF(O9:O69,4)</f>
        <v>3</v>
      </c>
      <c r="S80" s="141">
        <f t="shared" si="19"/>
        <v>49</v>
      </c>
    </row>
    <row r="81" spans="3:29" x14ac:dyDescent="0.35">
      <c r="C81" s="141" t="s">
        <v>25</v>
      </c>
      <c r="D81" s="141">
        <f>COUNTIF(C9:C69,"DSQ")</f>
        <v>0</v>
      </c>
      <c r="G81" s="141" t="s">
        <v>25</v>
      </c>
      <c r="H81" s="141">
        <f>COUNTIF(G9:G69,"DSQ")</f>
        <v>0</v>
      </c>
      <c r="K81" s="141" t="s">
        <v>25</v>
      </c>
      <c r="L81" s="141">
        <f>COUNTIF(K9:K69,"DSQ")</f>
        <v>0</v>
      </c>
      <c r="O81" s="141" t="s">
        <v>25</v>
      </c>
      <c r="P81" s="141">
        <f>COUNTIF(O9:O69,"DSQ")</f>
        <v>0</v>
      </c>
      <c r="S81" s="141">
        <f t="shared" si="19"/>
        <v>0</v>
      </c>
    </row>
    <row r="82" spans="3:29" x14ac:dyDescent="0.35">
      <c r="C82" s="141" t="s">
        <v>26</v>
      </c>
      <c r="D82" s="141">
        <f>COUNTIF(C9:C69,"T/O")</f>
        <v>0</v>
      </c>
      <c r="G82" s="141" t="s">
        <v>26</v>
      </c>
      <c r="H82" s="141">
        <f>COUNTIF(G9:G69,"T/O")</f>
        <v>0</v>
      </c>
      <c r="K82" s="141" t="s">
        <v>26</v>
      </c>
      <c r="L82" s="141">
        <f>COUNTIF(K9:K69,"T/O")</f>
        <v>0</v>
      </c>
      <c r="O82" s="141" t="s">
        <v>26</v>
      </c>
      <c r="P82" s="141">
        <f>COUNTIF(O9:O69,"T/O")</f>
        <v>0</v>
      </c>
      <c r="S82" s="141">
        <f t="shared" si="19"/>
        <v>0</v>
      </c>
    </row>
    <row r="83" spans="3:29" x14ac:dyDescent="0.35">
      <c r="C83" s="141" t="s">
        <v>23</v>
      </c>
      <c r="D83" s="141">
        <f>COUNTIF(C9:C69,"DNS")</f>
        <v>0</v>
      </c>
      <c r="G83" s="141" t="s">
        <v>23</v>
      </c>
      <c r="H83" s="141">
        <f>COUNTIF(G9:G69,"DNS")</f>
        <v>0</v>
      </c>
      <c r="K83" s="141" t="s">
        <v>23</v>
      </c>
      <c r="L83" s="141">
        <f>COUNTIF(K9:K69,"DNS")</f>
        <v>0</v>
      </c>
      <c r="O83" s="141" t="s">
        <v>23</v>
      </c>
      <c r="P83" s="141">
        <f>COUNTIF(O9:O69,"DNS")</f>
        <v>0</v>
      </c>
      <c r="S83" s="141">
        <f t="shared" si="19"/>
        <v>0</v>
      </c>
    </row>
    <row r="84" spans="3:29" x14ac:dyDescent="0.35">
      <c r="C84" s="141" t="s">
        <v>63</v>
      </c>
      <c r="D84" s="146">
        <f>SUM(D77:D83)</f>
        <v>58</v>
      </c>
      <c r="H84" s="146">
        <f>SUM(H77:H83)</f>
        <v>57</v>
      </c>
      <c r="L84" s="146">
        <f>SUM(L77:L83)</f>
        <v>54</v>
      </c>
      <c r="P84" s="146">
        <f>SUM(P77:P83)</f>
        <v>59</v>
      </c>
      <c r="S84" s="141">
        <f>SUM(S77:S83)</f>
        <v>228</v>
      </c>
    </row>
    <row r="85" spans="3:29" x14ac:dyDescent="0.35">
      <c r="T85" s="147" t="s">
        <v>64</v>
      </c>
    </row>
    <row r="86" spans="3:29" hidden="1" x14ac:dyDescent="0.35">
      <c r="U86" s="146" t="str">
        <f>C5</f>
        <v>Saltburn &amp; Marske</v>
      </c>
      <c r="V86" s="141" t="str">
        <f>G5</f>
        <v>Eston</v>
      </c>
      <c r="W86" s="141" t="str">
        <f>K5</f>
        <v>Northallerton</v>
      </c>
      <c r="X86" s="141" t="str">
        <f>O5</f>
        <v>Stokesley</v>
      </c>
      <c r="Y86" s="141" t="s">
        <v>226</v>
      </c>
      <c r="AA86" s="141" t="str">
        <f>O5</f>
        <v>Stokesley</v>
      </c>
      <c r="AB86" s="141">
        <f>S5</f>
        <v>0</v>
      </c>
      <c r="AC86" s="141" t="s">
        <v>226</v>
      </c>
    </row>
    <row r="87" spans="3:29" hidden="1" x14ac:dyDescent="0.35">
      <c r="T87" s="141" t="s">
        <v>59</v>
      </c>
      <c r="U87" s="146">
        <f t="shared" ref="U87:U93" si="20">D77</f>
        <v>9</v>
      </c>
      <c r="V87" s="141">
        <f t="shared" ref="V87:V93" si="21">H77</f>
        <v>11</v>
      </c>
      <c r="W87" s="141">
        <f t="shared" ref="W87:W93" si="22">L77</f>
        <v>1</v>
      </c>
      <c r="X87" s="141">
        <f t="shared" ref="X87:X93" si="23">P77</f>
        <v>40</v>
      </c>
      <c r="AA87" s="141">
        <f t="shared" ref="AA87:AA93" si="24">P77</f>
        <v>40</v>
      </c>
      <c r="AB87" s="141">
        <f t="shared" ref="AB87:AB93" si="25">T77</f>
        <v>0</v>
      </c>
    </row>
    <row r="88" spans="3:29" hidden="1" x14ac:dyDescent="0.35">
      <c r="D88" s="163" t="s">
        <v>65</v>
      </c>
      <c r="E88" s="164"/>
      <c r="F88" s="165"/>
      <c r="T88" s="141" t="s">
        <v>60</v>
      </c>
      <c r="U88" s="146">
        <f t="shared" si="20"/>
        <v>17</v>
      </c>
      <c r="V88" s="141">
        <f t="shared" si="21"/>
        <v>30</v>
      </c>
      <c r="W88" s="141">
        <f t="shared" si="22"/>
        <v>9</v>
      </c>
      <c r="X88" s="141">
        <f t="shared" si="23"/>
        <v>4</v>
      </c>
      <c r="AA88" s="141">
        <f t="shared" si="24"/>
        <v>4</v>
      </c>
      <c r="AB88" s="141">
        <f t="shared" si="25"/>
        <v>0</v>
      </c>
    </row>
    <row r="89" spans="3:29" hidden="1" x14ac:dyDescent="0.35">
      <c r="D89" s="166">
        <f>LARGE(C71:R71,4)</f>
        <v>91</v>
      </c>
      <c r="E89" s="141">
        <v>4</v>
      </c>
      <c r="F89" s="167"/>
      <c r="T89" s="141" t="s">
        <v>61</v>
      </c>
      <c r="U89" s="146">
        <f t="shared" si="20"/>
        <v>16</v>
      </c>
      <c r="V89" s="141">
        <f t="shared" si="21"/>
        <v>14</v>
      </c>
      <c r="W89" s="141">
        <f t="shared" si="22"/>
        <v>16</v>
      </c>
      <c r="X89" s="141">
        <f t="shared" si="23"/>
        <v>12</v>
      </c>
      <c r="AA89" s="141">
        <f t="shared" si="24"/>
        <v>12</v>
      </c>
      <c r="AB89" s="141">
        <f t="shared" si="25"/>
        <v>0</v>
      </c>
    </row>
    <row r="90" spans="3:29" hidden="1" x14ac:dyDescent="0.35">
      <c r="D90" s="166">
        <f>LARGE(C71:R71,3)</f>
        <v>135</v>
      </c>
      <c r="E90" s="141">
        <v>3</v>
      </c>
      <c r="F90" s="167"/>
      <c r="T90" s="141" t="s">
        <v>62</v>
      </c>
      <c r="U90" s="146">
        <f t="shared" si="20"/>
        <v>16</v>
      </c>
      <c r="V90" s="141">
        <f t="shared" si="21"/>
        <v>2</v>
      </c>
      <c r="W90" s="141">
        <f t="shared" si="22"/>
        <v>28</v>
      </c>
      <c r="X90" s="141">
        <f t="shared" si="23"/>
        <v>3</v>
      </c>
      <c r="AA90" s="141">
        <f t="shared" si="24"/>
        <v>3</v>
      </c>
      <c r="AB90" s="141">
        <f t="shared" si="25"/>
        <v>0</v>
      </c>
    </row>
    <row r="91" spans="3:29" hidden="1" x14ac:dyDescent="0.35">
      <c r="D91" s="166">
        <f>LARGE(C71:R71,2)</f>
        <v>164</v>
      </c>
      <c r="E91" s="141">
        <v>2</v>
      </c>
      <c r="F91" s="167"/>
      <c r="T91" s="141" t="s">
        <v>25</v>
      </c>
      <c r="U91" s="146">
        <f t="shared" si="20"/>
        <v>0</v>
      </c>
      <c r="V91" s="141">
        <f t="shared" si="21"/>
        <v>0</v>
      </c>
      <c r="W91" s="141">
        <f t="shared" si="22"/>
        <v>0</v>
      </c>
      <c r="X91" s="141">
        <f t="shared" si="23"/>
        <v>0</v>
      </c>
      <c r="AA91" s="141">
        <f t="shared" si="24"/>
        <v>0</v>
      </c>
      <c r="AB91" s="141">
        <f t="shared" si="25"/>
        <v>0</v>
      </c>
    </row>
    <row r="92" spans="3:29" hidden="1" x14ac:dyDescent="0.35">
      <c r="D92" s="166">
        <f>LARGE(C71:R71,1)</f>
        <v>199</v>
      </c>
      <c r="E92" s="141">
        <v>1</v>
      </c>
      <c r="F92" s="167"/>
      <c r="T92" s="141" t="s">
        <v>26</v>
      </c>
      <c r="U92" s="146">
        <f t="shared" si="20"/>
        <v>0</v>
      </c>
      <c r="V92" s="141">
        <f t="shared" si="21"/>
        <v>0</v>
      </c>
      <c r="W92" s="141">
        <f t="shared" si="22"/>
        <v>0</v>
      </c>
      <c r="X92" s="141">
        <f t="shared" si="23"/>
        <v>0</v>
      </c>
      <c r="AA92" s="141">
        <f t="shared" si="24"/>
        <v>0</v>
      </c>
      <c r="AB92" s="141">
        <f t="shared" si="25"/>
        <v>0</v>
      </c>
    </row>
    <row r="93" spans="3:29" ht="12" hidden="1" thickBot="1" x14ac:dyDescent="0.4">
      <c r="D93" s="168"/>
      <c r="E93" s="169"/>
      <c r="F93" s="170"/>
      <c r="T93" s="141" t="s">
        <v>23</v>
      </c>
      <c r="U93" s="146">
        <f t="shared" si="20"/>
        <v>0</v>
      </c>
      <c r="V93" s="141">
        <f t="shared" si="21"/>
        <v>0</v>
      </c>
      <c r="W93" s="141">
        <f t="shared" si="22"/>
        <v>0</v>
      </c>
      <c r="X93" s="141">
        <f t="shared" si="23"/>
        <v>0</v>
      </c>
      <c r="AA93" s="141">
        <f t="shared" si="24"/>
        <v>0</v>
      </c>
      <c r="AB93" s="141">
        <f t="shared" si="25"/>
        <v>0</v>
      </c>
    </row>
    <row r="94" spans="3:29" hidden="1" x14ac:dyDescent="0.35"/>
    <row r="95" spans="3:29" hidden="1" x14ac:dyDescent="0.35"/>
    <row r="96" spans="3:29" hidden="1" x14ac:dyDescent="0.35"/>
  </sheetData>
  <sheetProtection algorithmName="SHA-512" hashValue="Rf+O8VRTZ1IjvLas17+dTcDOtUxaY1Jgvr5Yz1v7C0ORyD3gS/X1G58kkK1gtNJfhVuDgZr71cOxco8QEgBYnA==" saltValue="Qye1TtSAoYmcfIG8rcYBGw==" spinCount="100000" sheet="1" objects="1" scenarios="1"/>
  <mergeCells count="29">
    <mergeCell ref="AA5:AD5"/>
    <mergeCell ref="AA6:AD6"/>
    <mergeCell ref="A71:B71"/>
    <mergeCell ref="C71:F71"/>
    <mergeCell ref="G71:J71"/>
    <mergeCell ref="K71:N71"/>
    <mergeCell ref="O71:R71"/>
    <mergeCell ref="W5:Z5"/>
    <mergeCell ref="W6:Z6"/>
    <mergeCell ref="A1:R1"/>
    <mergeCell ref="J3:K3"/>
    <mergeCell ref="A5:B5"/>
    <mergeCell ref="C5:F5"/>
    <mergeCell ref="G5:J5"/>
    <mergeCell ref="K5:N5"/>
    <mergeCell ref="O5:R5"/>
    <mergeCell ref="C73:F73"/>
    <mergeCell ref="G73:J73"/>
    <mergeCell ref="K73:N73"/>
    <mergeCell ref="O73:R73"/>
    <mergeCell ref="C6:F6"/>
    <mergeCell ref="G6:J6"/>
    <mergeCell ref="K6:N6"/>
    <mergeCell ref="O6:R6"/>
    <mergeCell ref="A72:B72"/>
    <mergeCell ref="C72:F72"/>
    <mergeCell ref="G72:J72"/>
    <mergeCell ref="K72:N72"/>
    <mergeCell ref="O72:R72"/>
  </mergeCells>
  <printOptions horizontalCentered="1" verticalCentered="1"/>
  <pageMargins left="0.11805555555555555" right="0.11805555555555555" top="0" bottom="0" header="0.51180555555555551" footer="0.51180555555555551"/>
  <pageSetup paperSize="9" scale="90" firstPageNumber="0" orientation="landscape" r:id="rId1"/>
  <headerFooter alignWithMargins="0"/>
  <rowBreaks count="3" manualBreakCount="3">
    <brk id="72" max="16383" man="1"/>
    <brk id="74" max="16383" man="1"/>
    <brk id="104" max="16383" man="1"/>
  </rowBreaks>
  <ignoredErrors>
    <ignoredError sqref="A8:R8 A69:B69 A64:B64 E64:F64 I64:J64 M64:N64 Q64:R64 A65:B65 E65:F65 I65:J65 M65:N65 Q65:R65 A66:B66 E66:F66 I66:J66 M66:N66 Q66:R66 A67:B67 E67:F67 I67:J67 M67:N67 Q67:R67 A68:B68 E68:F68 I68:J68 M68:N68 Q68:R68 Q69:R69 E69:F69 I69:J69 M69:N69 A9:B9 E9:F9 I9:J9 M9:N9 Q9:R63 A10:B14 E10:F39 I10:J63 M10:N63 E41:F63 F40 A17:B24 A15 A16 A27:B44 A25 A26 A47:B54 A45 A46 A58:B63 A55 A56 A5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C69BB-E935-44B8-B31F-70EF6514C3FB}">
  <dimension ref="A1"/>
  <sheetViews>
    <sheetView workbookViewId="0">
      <selection activeCell="H15" sqref="H15"/>
    </sheetView>
  </sheetViews>
  <sheetFormatPr defaultColWidth="8.796875" defaultRowHeight="12.75" x14ac:dyDescent="0.35"/>
  <sheetData>
    <row r="1" spans="1:1" x14ac:dyDescent="0.35">
      <c r="A1" t="str">
        <f>"Moors 2024-25 - 4NE242306,Bedale,280924,31"</f>
        <v>Moors 2024-25 - 4NE242306,Bedale,280924,31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CBAED-D3AB-439F-83AD-7780AAD7F758}">
  <dimension ref="A1:E161"/>
  <sheetViews>
    <sheetView workbookViewId="0">
      <selection activeCell="I28" sqref="I28"/>
    </sheetView>
  </sheetViews>
  <sheetFormatPr defaultColWidth="8.796875" defaultRowHeight="12.75" x14ac:dyDescent="0.35"/>
  <cols>
    <col min="1" max="1" width="47.796875" bestFit="1" customWidth="1"/>
  </cols>
  <sheetData>
    <row r="1" spans="1:5" s="28" customFormat="1" ht="13.15" x14ac:dyDescent="0.4">
      <c r="A1" s="28" t="s">
        <v>973</v>
      </c>
      <c r="C1" s="28" t="s">
        <v>974</v>
      </c>
      <c r="D1" s="28" t="s">
        <v>975</v>
      </c>
      <c r="E1" s="28" t="s">
        <v>976</v>
      </c>
    </row>
    <row r="2" spans="1:5" x14ac:dyDescent="0.35">
      <c r="A2" s="260" t="str">
        <f>'Lane 1 Team Sheet'!AK6</f>
        <v>F,King,Sophie,SALE,210111,003779,13,H</v>
      </c>
      <c r="B2" s="260"/>
      <c r="C2" s="260" t="e">
        <f>FIND(",X,",A2)</f>
        <v>#VALUE!</v>
      </c>
      <c r="D2" s="260" t="e">
        <f t="shared" ref="D2:D33" si="0">FIND("DQ",A2)</f>
        <v>#VALUE!</v>
      </c>
      <c r="E2" s="260" t="e">
        <f>FIND(",DNS,",A2)</f>
        <v>#VALUE!</v>
      </c>
    </row>
    <row r="3" spans="1:5" x14ac:dyDescent="0.35">
      <c r="A3" s="260" t="str">
        <f>'Lane 1 Team Sheet'!AK7</f>
        <v>M,Macgregor,Samuel,SALE,290505,003026,13,H</v>
      </c>
      <c r="B3" s="260"/>
      <c r="C3" s="260" t="e">
        <f t="shared" ref="C3:C33" si="1">FIND(",X,",A3)</f>
        <v>#VALUE!</v>
      </c>
      <c r="D3" s="260" t="e">
        <f t="shared" si="0"/>
        <v>#VALUE!</v>
      </c>
      <c r="E3" s="260" t="e">
        <f t="shared" ref="E3:E33" si="2">FIND(",DNS,",A3)</f>
        <v>#VALUE!</v>
      </c>
    </row>
    <row r="4" spans="1:5" x14ac:dyDescent="0.35">
      <c r="A4" s="260" t="str">
        <f>'Lane 1 Team Sheet'!AK8</f>
        <v>F,Nicholson,Pippa,SALE,191012,003729,10,H</v>
      </c>
      <c r="B4" s="260"/>
      <c r="C4" s="260" t="e">
        <f t="shared" si="1"/>
        <v>#VALUE!</v>
      </c>
      <c r="D4" s="260" t="e">
        <f t="shared" si="0"/>
        <v>#VALUE!</v>
      </c>
      <c r="E4" s="260" t="e">
        <f t="shared" si="2"/>
        <v>#VALUE!</v>
      </c>
    </row>
    <row r="5" spans="1:5" x14ac:dyDescent="0.35">
      <c r="A5" s="260" t="str">
        <f>'Lane 1 Team Sheet'!AK9</f>
        <v>M,Sleight,James,SALE,080512,004006,10,H</v>
      </c>
      <c r="B5" s="260"/>
      <c r="C5" s="260" t="e">
        <f t="shared" si="1"/>
        <v>#VALUE!</v>
      </c>
      <c r="D5" s="260" t="e">
        <f t="shared" si="0"/>
        <v>#VALUE!</v>
      </c>
      <c r="E5" s="260" t="e">
        <f t="shared" si="2"/>
        <v>#VALUE!</v>
      </c>
    </row>
    <row r="6" spans="1:5" x14ac:dyDescent="0.35">
      <c r="A6" s="260" t="str">
        <f>'Lane 1 Team Sheet'!AK10</f>
        <v>F,Skelton,Violet,SALE,271010,003918,07,H</v>
      </c>
      <c r="B6" s="260"/>
      <c r="C6" s="260" t="e">
        <f t="shared" si="1"/>
        <v>#VALUE!</v>
      </c>
      <c r="D6" s="260" t="e">
        <f t="shared" si="0"/>
        <v>#VALUE!</v>
      </c>
      <c r="E6" s="260" t="e">
        <f t="shared" si="2"/>
        <v>#VALUE!</v>
      </c>
    </row>
    <row r="7" spans="1:5" x14ac:dyDescent="0.35">
      <c r="A7" s="260" t="str">
        <f>'Lane 1 Team Sheet'!AK11</f>
        <v>M,Cole,Daniel,SALE,051208,003730,07,H</v>
      </c>
      <c r="B7" s="260"/>
      <c r="C7" s="260" t="e">
        <f t="shared" si="1"/>
        <v>#VALUE!</v>
      </c>
      <c r="D7" s="260" t="e">
        <f t="shared" si="0"/>
        <v>#VALUE!</v>
      </c>
      <c r="E7" s="260" t="e">
        <f t="shared" si="2"/>
        <v>#VALUE!</v>
      </c>
    </row>
    <row r="8" spans="1:5" x14ac:dyDescent="0.35">
      <c r="A8" s="260" t="str">
        <f>'Lane 1 Team Sheet'!AK12</f>
        <v>M,Nicholson,Isla,SALE,061014,004281,01,H</v>
      </c>
      <c r="B8" s="260"/>
      <c r="C8" s="260" t="e">
        <f t="shared" si="1"/>
        <v>#VALUE!</v>
      </c>
      <c r="D8" s="260" t="e">
        <f t="shared" si="0"/>
        <v>#VALUE!</v>
      </c>
      <c r="E8" s="260" t="e">
        <f t="shared" si="2"/>
        <v>#VALUE!</v>
      </c>
    </row>
    <row r="9" spans="1:5" x14ac:dyDescent="0.35">
      <c r="A9" s="260" t="str">
        <f>'Lane 1 Team Sheet'!AK13</f>
        <v>M,Brown,Leo,SALE,110814,003687,01,H</v>
      </c>
      <c r="B9" s="260"/>
      <c r="C9" s="260" t="e">
        <f t="shared" si="1"/>
        <v>#VALUE!</v>
      </c>
      <c r="D9" s="260" t="e">
        <f t="shared" si="0"/>
        <v>#VALUE!</v>
      </c>
      <c r="E9" s="260" t="e">
        <f t="shared" si="2"/>
        <v>#VALUE!</v>
      </c>
    </row>
    <row r="10" spans="1:5" x14ac:dyDescent="0.35">
      <c r="A10" s="260" t="str">
        <f>'Lane 1 Team Sheet'!AK14</f>
        <v>F,King,Sophie,SALE,210111,003797,13,H</v>
      </c>
      <c r="B10" s="260"/>
      <c r="C10" s="260" t="e">
        <f t="shared" si="1"/>
        <v>#VALUE!</v>
      </c>
      <c r="D10" s="260" t="e">
        <f t="shared" si="0"/>
        <v>#VALUE!</v>
      </c>
      <c r="E10" s="260" t="e">
        <f t="shared" si="2"/>
        <v>#VALUE!</v>
      </c>
    </row>
    <row r="11" spans="1:5" x14ac:dyDescent="0.35">
      <c r="A11" s="260" t="str">
        <f>'Lane 1 Team Sheet'!AK15</f>
        <v>M,Lynch,Louie,SALE,170110,003700,13,H</v>
      </c>
      <c r="B11" s="260"/>
      <c r="C11" s="260" t="e">
        <f t="shared" si="1"/>
        <v>#VALUE!</v>
      </c>
      <c r="D11" s="260" t="e">
        <f t="shared" si="0"/>
        <v>#VALUE!</v>
      </c>
      <c r="E11" s="260" t="e">
        <f t="shared" si="2"/>
        <v>#VALUE!</v>
      </c>
    </row>
    <row r="12" spans="1:5" x14ac:dyDescent="0.35">
      <c r="A12" s="260" t="str">
        <f>'Lane 1 Team Sheet'!AK16</f>
        <v>F,Skelton,Violet,SALE,271010,003881,07,H</v>
      </c>
      <c r="B12" s="260"/>
      <c r="C12" s="260" t="e">
        <f t="shared" si="1"/>
        <v>#VALUE!</v>
      </c>
      <c r="D12" s="260" t="e">
        <f t="shared" si="0"/>
        <v>#VALUE!</v>
      </c>
      <c r="E12" s="260" t="e">
        <f t="shared" si="2"/>
        <v>#VALUE!</v>
      </c>
    </row>
    <row r="13" spans="1:5" x14ac:dyDescent="0.35">
      <c r="A13" s="260" t="str">
        <f>'Lane 1 Team Sheet'!AK17</f>
        <v>M,Lynch,Louie,SALE,170110,004601,07,H</v>
      </c>
      <c r="B13" s="260"/>
      <c r="C13" s="260" t="e">
        <f t="shared" si="1"/>
        <v>#VALUE!</v>
      </c>
      <c r="D13" s="260" t="e">
        <f t="shared" si="0"/>
        <v>#VALUE!</v>
      </c>
      <c r="E13" s="260" t="e">
        <f t="shared" si="2"/>
        <v>#VALUE!</v>
      </c>
    </row>
    <row r="14" spans="1:5" x14ac:dyDescent="0.35">
      <c r="A14" s="260" t="str">
        <f>'Lane 1 Team Sheet'!AK18</f>
        <v>F,Mirow,Eyla,SALE,161113,005059,13,H</v>
      </c>
      <c r="B14" s="260"/>
      <c r="C14" s="260" t="e">
        <f t="shared" si="1"/>
        <v>#VALUE!</v>
      </c>
      <c r="D14" s="260" t="e">
        <f t="shared" si="0"/>
        <v>#VALUE!</v>
      </c>
      <c r="E14" s="260" t="e">
        <f t="shared" si="2"/>
        <v>#VALUE!</v>
      </c>
    </row>
    <row r="15" spans="1:5" x14ac:dyDescent="0.35">
      <c r="A15" s="260" t="str">
        <f>'Lane 1 Team Sheet'!AK19</f>
        <v>M,Price,Oliver,SALE,060214,004495,13,H</v>
      </c>
      <c r="B15" s="260"/>
      <c r="C15" s="260" t="e">
        <f t="shared" si="1"/>
        <v>#VALUE!</v>
      </c>
      <c r="D15" s="260" t="e">
        <f t="shared" si="0"/>
        <v>#VALUE!</v>
      </c>
      <c r="E15" s="260" t="e">
        <f t="shared" si="2"/>
        <v>#VALUE!</v>
      </c>
    </row>
    <row r="16" spans="1:5" x14ac:dyDescent="0.35">
      <c r="A16" s="260" t="str">
        <f>'Lane 1 Team Sheet'!AK20</f>
        <v>F,Skelton,Violet,SALE,271010,003421,10,H</v>
      </c>
      <c r="B16" s="260"/>
      <c r="C16" s="260" t="e">
        <f t="shared" si="1"/>
        <v>#VALUE!</v>
      </c>
      <c r="D16" s="260" t="e">
        <f t="shared" si="0"/>
        <v>#VALUE!</v>
      </c>
      <c r="E16" s="260" t="e">
        <f t="shared" si="2"/>
        <v>#VALUE!</v>
      </c>
    </row>
    <row r="17" spans="1:5" x14ac:dyDescent="0.35">
      <c r="A17" s="260" t="str">
        <f>'Lane 1 Team Sheet'!AK21</f>
        <v>M,Cole,Daniel,SALE,051208,003247,10,H</v>
      </c>
      <c r="B17" s="260"/>
      <c r="C17" s="260" t="e">
        <f t="shared" si="1"/>
        <v>#VALUE!</v>
      </c>
      <c r="D17" s="260" t="e">
        <f t="shared" si="0"/>
        <v>#VALUE!</v>
      </c>
      <c r="E17" s="260" t="e">
        <f t="shared" si="2"/>
        <v>#VALUE!</v>
      </c>
    </row>
    <row r="18" spans="1:5" x14ac:dyDescent="0.35">
      <c r="A18" s="260" t="str">
        <f>'Lane 1 Team Sheet'!AK22</f>
        <v>F,Nicholson,Pippa,SALE,191012,003406,01,H</v>
      </c>
      <c r="B18" s="260"/>
      <c r="C18" s="260" t="e">
        <f t="shared" si="1"/>
        <v>#VALUE!</v>
      </c>
      <c r="D18" s="260" t="e">
        <f t="shared" si="0"/>
        <v>#VALUE!</v>
      </c>
      <c r="E18" s="260" t="e">
        <f t="shared" si="2"/>
        <v>#VALUE!</v>
      </c>
    </row>
    <row r="19" spans="1:5" x14ac:dyDescent="0.35">
      <c r="A19" s="260" t="str">
        <f>'Lane 1 Team Sheet'!AK23</f>
        <v>M,Williamson,Ben,SALE,230213,DQ ST     ,01,H</v>
      </c>
      <c r="B19" s="260"/>
      <c r="C19" s="260" t="e">
        <f t="shared" si="1"/>
        <v>#VALUE!</v>
      </c>
      <c r="D19" s="260">
        <f t="shared" si="0"/>
        <v>30</v>
      </c>
      <c r="E19" s="260" t="e">
        <f t="shared" si="2"/>
        <v>#VALUE!</v>
      </c>
    </row>
    <row r="20" spans="1:5" x14ac:dyDescent="0.35">
      <c r="A20" s="260" t="str">
        <f>'Lane 1 Team Sheet'!AK24</f>
        <v>F,Williamson,Holly,SALE,021110,004398,07,H</v>
      </c>
      <c r="B20" s="260"/>
      <c r="C20" s="260" t="e">
        <f t="shared" si="1"/>
        <v>#VALUE!</v>
      </c>
      <c r="D20" s="260" t="e">
        <f t="shared" si="0"/>
        <v>#VALUE!</v>
      </c>
      <c r="E20" s="260" t="e">
        <f t="shared" si="2"/>
        <v>#VALUE!</v>
      </c>
    </row>
    <row r="21" spans="1:5" x14ac:dyDescent="0.35">
      <c r="A21" s="260" t="str">
        <f>'Lane 1 Team Sheet'!AK25</f>
        <v>M,Woodcock,Ryan,SALE,140206,003294,07,H</v>
      </c>
      <c r="B21" s="260"/>
      <c r="C21" s="260" t="e">
        <f t="shared" si="1"/>
        <v>#VALUE!</v>
      </c>
      <c r="D21" s="260" t="e">
        <f t="shared" si="0"/>
        <v>#VALUE!</v>
      </c>
      <c r="E21" s="260" t="e">
        <f t="shared" si="2"/>
        <v>#VALUE!</v>
      </c>
    </row>
    <row r="22" spans="1:5" x14ac:dyDescent="0.35">
      <c r="A22" s="260" t="str">
        <f>'Lane 1 Team Sheet'!AK26</f>
        <v>F,Eyre,Madison,SALE,110410,003643,10,H</v>
      </c>
      <c r="B22" s="260"/>
      <c r="C22" s="260" t="e">
        <f t="shared" si="1"/>
        <v>#VALUE!</v>
      </c>
      <c r="D22" s="260" t="e">
        <f t="shared" si="0"/>
        <v>#VALUE!</v>
      </c>
      <c r="E22" s="260" t="e">
        <f t="shared" si="2"/>
        <v>#VALUE!</v>
      </c>
    </row>
    <row r="23" spans="1:5" x14ac:dyDescent="0.35">
      <c r="A23" s="260" t="str">
        <f>'Lane 1 Team Sheet'!AK27</f>
        <v>M,Macgregor,Samuel,SALE,290505,002883,10,H</v>
      </c>
      <c r="B23" s="260"/>
      <c r="C23" s="260" t="e">
        <f t="shared" si="1"/>
        <v>#VALUE!</v>
      </c>
      <c r="D23" s="260" t="e">
        <f t="shared" si="0"/>
        <v>#VALUE!</v>
      </c>
      <c r="E23" s="260" t="e">
        <f t="shared" si="2"/>
        <v>#VALUE!</v>
      </c>
    </row>
    <row r="24" spans="1:5" x14ac:dyDescent="0.35">
      <c r="A24" s="260" t="str">
        <f>'Lane 1 Team Sheet'!AK28</f>
        <v>F,Hopkins-Smith,Lacey-Mai,SALE,290312,004388,13,H</v>
      </c>
      <c r="B24" s="260"/>
      <c r="C24" s="260" t="e">
        <f t="shared" si="1"/>
        <v>#VALUE!</v>
      </c>
      <c r="D24" s="260" t="e">
        <f t="shared" si="0"/>
        <v>#VALUE!</v>
      </c>
      <c r="E24" s="260" t="e">
        <f t="shared" si="2"/>
        <v>#VALUE!</v>
      </c>
    </row>
    <row r="25" spans="1:5" x14ac:dyDescent="0.35">
      <c r="A25" s="260" t="str">
        <f>'Lane 1 Team Sheet'!AK29</f>
        <v>M,Sleight,James,SALE,080512,004112,13,H</v>
      </c>
      <c r="B25" s="260"/>
      <c r="C25" s="260" t="e">
        <f t="shared" si="1"/>
        <v>#VALUE!</v>
      </c>
      <c r="D25" s="260" t="e">
        <f t="shared" si="0"/>
        <v>#VALUE!</v>
      </c>
      <c r="E25" s="260" t="e">
        <f t="shared" si="2"/>
        <v>#VALUE!</v>
      </c>
    </row>
    <row r="26" spans="1:5" x14ac:dyDescent="0.35">
      <c r="A26" s="260" t="str">
        <f>'Lane 1 Team Sheet'!AK30</f>
        <v>F,Williamson,Holly,SALE,021110,003486,01,H</v>
      </c>
      <c r="B26" s="260"/>
      <c r="C26" s="260" t="e">
        <f t="shared" si="1"/>
        <v>#VALUE!</v>
      </c>
      <c r="D26" s="260" t="e">
        <f t="shared" si="0"/>
        <v>#VALUE!</v>
      </c>
      <c r="E26" s="260" t="e">
        <f t="shared" si="2"/>
        <v>#VALUE!</v>
      </c>
    </row>
    <row r="27" spans="1:5" x14ac:dyDescent="0.35">
      <c r="A27" s="260" t="str">
        <f>'Lane 1 Team Sheet'!AK31</f>
        <v>M,Leyland,Sam,SALE,110809,002818,01,H</v>
      </c>
      <c r="B27" s="260"/>
      <c r="C27" s="260" t="e">
        <f t="shared" si="1"/>
        <v>#VALUE!</v>
      </c>
      <c r="D27" s="260" t="e">
        <f t="shared" si="0"/>
        <v>#VALUE!</v>
      </c>
      <c r="E27" s="260" t="e">
        <f t="shared" si="2"/>
        <v>#VALUE!</v>
      </c>
    </row>
    <row r="28" spans="1:5" x14ac:dyDescent="0.35">
      <c r="A28" s="260" t="str">
        <f>'Lane 1 Team Sheet'!AK32</f>
        <v>F,Mirow,Eyla,SALE,161113,DQ SL     ,07,H</v>
      </c>
      <c r="B28" s="260"/>
      <c r="C28" s="260" t="e">
        <f t="shared" si="1"/>
        <v>#VALUE!</v>
      </c>
      <c r="D28" s="260">
        <f t="shared" si="0"/>
        <v>26</v>
      </c>
      <c r="E28" s="260" t="e">
        <f t="shared" si="2"/>
        <v>#VALUE!</v>
      </c>
    </row>
    <row r="29" spans="1:5" x14ac:dyDescent="0.35">
      <c r="A29" s="260" t="str">
        <f>'Lane 1 Team Sheet'!AK33</f>
        <v>M,Price,Oliver,SALE,060214,005329,07,H</v>
      </c>
      <c r="B29" s="260"/>
      <c r="C29" s="260" t="e">
        <f t="shared" si="1"/>
        <v>#VALUE!</v>
      </c>
      <c r="D29" s="260" t="e">
        <f t="shared" si="0"/>
        <v>#VALUE!</v>
      </c>
      <c r="E29" s="260" t="e">
        <f t="shared" si="2"/>
        <v>#VALUE!</v>
      </c>
    </row>
    <row r="30" spans="1:5" x14ac:dyDescent="0.35">
      <c r="A30" s="260" t="str">
        <f>'Lane 1 Team Sheet'!AK34</f>
        <v>F,Skelton,Violet,SALE,271010,003444,10,H</v>
      </c>
      <c r="B30" s="260"/>
      <c r="C30" s="260" t="e">
        <f t="shared" si="1"/>
        <v>#VALUE!</v>
      </c>
      <c r="D30" s="260" t="e">
        <f t="shared" si="0"/>
        <v>#VALUE!</v>
      </c>
      <c r="E30" s="260" t="e">
        <f t="shared" si="2"/>
        <v>#VALUE!</v>
      </c>
    </row>
    <row r="31" spans="1:5" x14ac:dyDescent="0.35">
      <c r="A31" s="260" t="str">
        <f>'Lane 1 Team Sheet'!AK35</f>
        <v>M,Lynch,Louie,SALE,170110,003721,10,H</v>
      </c>
      <c r="B31" s="260"/>
      <c r="C31" s="260" t="e">
        <f t="shared" si="1"/>
        <v>#VALUE!</v>
      </c>
      <c r="D31" s="260" t="e">
        <f t="shared" si="0"/>
        <v>#VALUE!</v>
      </c>
      <c r="E31" s="260" t="e">
        <f t="shared" si="2"/>
        <v>#VALUE!</v>
      </c>
    </row>
    <row r="32" spans="1:5" x14ac:dyDescent="0.35">
      <c r="A32" s="260" t="str">
        <f>'Lane 1 Team Sheet'!AK36</f>
        <v>F,Skelton,Violet,SALE,271010,003172,01,H</v>
      </c>
      <c r="B32" s="260"/>
      <c r="C32" s="260" t="e">
        <f t="shared" si="1"/>
        <v>#VALUE!</v>
      </c>
      <c r="D32" s="260" t="e">
        <f t="shared" si="0"/>
        <v>#VALUE!</v>
      </c>
      <c r="E32" s="260" t="e">
        <f t="shared" si="2"/>
        <v>#VALUE!</v>
      </c>
    </row>
    <row r="33" spans="1:5" x14ac:dyDescent="0.35">
      <c r="A33" s="260" t="str">
        <f>'Lane 1 Team Sheet'!AK37</f>
        <v>M,Welch,George,SALE,110911,003474,01,H</v>
      </c>
      <c r="B33" s="260"/>
      <c r="C33" s="260" t="e">
        <f t="shared" si="1"/>
        <v>#VALUE!</v>
      </c>
      <c r="D33" s="260" t="e">
        <f t="shared" si="0"/>
        <v>#VALUE!</v>
      </c>
      <c r="E33" s="260" t="e">
        <f t="shared" si="2"/>
        <v>#VALUE!</v>
      </c>
    </row>
    <row r="34" spans="1:5" x14ac:dyDescent="0.35">
      <c r="A34" s="260" t="str">
        <f>'Lane 1 Team Sheet'!AK38</f>
        <v>M,Nicholson,Isla,SALE,061014,DQ SA     ,10,H</v>
      </c>
      <c r="B34" s="260"/>
      <c r="C34" s="260" t="e">
        <f t="shared" ref="C34:C73" si="3">FIND(",X,",A34)</f>
        <v>#VALUE!</v>
      </c>
      <c r="D34" s="260">
        <f t="shared" ref="D34:D65" si="4">FIND("DQ",A34)</f>
        <v>30</v>
      </c>
      <c r="E34" s="260" t="e">
        <f t="shared" ref="E34:E73" si="5">FIND(",DNS,",A34)</f>
        <v>#VALUE!</v>
      </c>
    </row>
    <row r="35" spans="1:5" x14ac:dyDescent="0.35">
      <c r="A35" s="260" t="str">
        <f>'Lane 1 Team Sheet'!AK39</f>
        <v>M,Foden,Oliver,SALE,060814,004252,10,H</v>
      </c>
      <c r="B35" s="260"/>
      <c r="C35" s="260" t="e">
        <f t="shared" si="3"/>
        <v>#VALUE!</v>
      </c>
      <c r="D35" s="260" t="e">
        <f t="shared" si="4"/>
        <v>#VALUE!</v>
      </c>
      <c r="E35" s="260" t="e">
        <f t="shared" si="5"/>
        <v>#VALUE!</v>
      </c>
    </row>
    <row r="36" spans="1:5" x14ac:dyDescent="0.35">
      <c r="A36" s="260" t="str">
        <f>'Lane 1 Team Sheet'!AK40</f>
        <v>F,King,Sophie,SALE,210111,004015,13,H</v>
      </c>
      <c r="B36" s="260"/>
      <c r="C36" s="260" t="e">
        <f t="shared" si="3"/>
        <v>#VALUE!</v>
      </c>
      <c r="D36" s="260" t="e">
        <f t="shared" si="4"/>
        <v>#VALUE!</v>
      </c>
      <c r="E36" s="260" t="e">
        <f t="shared" si="5"/>
        <v>#VALUE!</v>
      </c>
    </row>
    <row r="37" spans="1:5" x14ac:dyDescent="0.35">
      <c r="A37" s="260" t="str">
        <f>'Lane 1 Team Sheet'!AK41</f>
        <v>M,Leyland,Sam,SALE,110809,003516,13,H</v>
      </c>
      <c r="B37" s="260"/>
      <c r="C37" s="260" t="e">
        <f t="shared" si="3"/>
        <v>#VALUE!</v>
      </c>
      <c r="D37" s="260" t="e">
        <f t="shared" si="4"/>
        <v>#VALUE!</v>
      </c>
      <c r="E37" s="260" t="e">
        <f t="shared" si="5"/>
        <v>#VALUE!</v>
      </c>
    </row>
    <row r="38" spans="1:5" x14ac:dyDescent="0.35">
      <c r="A38" s="260" t="str">
        <f>'Lane 1 Team Sheet'!AK42</f>
        <v>F,Nicholson,Pippa,SALE,191012,004788,07,H</v>
      </c>
      <c r="B38" s="260"/>
      <c r="C38" s="260" t="e">
        <f t="shared" si="3"/>
        <v>#VALUE!</v>
      </c>
      <c r="D38" s="260" t="e">
        <f t="shared" si="4"/>
        <v>#VALUE!</v>
      </c>
      <c r="E38" s="260" t="e">
        <f t="shared" si="5"/>
        <v>#VALUE!</v>
      </c>
    </row>
    <row r="39" spans="1:5" x14ac:dyDescent="0.35">
      <c r="A39" s="260" t="str">
        <f>'Lane 1 Team Sheet'!AK43</f>
        <v>M,Williamson,Ben,SALE,230213,004563,07,H</v>
      </c>
      <c r="B39" s="260"/>
      <c r="C39" s="260" t="e">
        <f t="shared" si="3"/>
        <v>#VALUE!</v>
      </c>
      <c r="D39" s="260" t="e">
        <f t="shared" si="4"/>
        <v>#VALUE!</v>
      </c>
      <c r="E39" s="260" t="e">
        <f t="shared" si="5"/>
        <v>#VALUE!</v>
      </c>
    </row>
    <row r="40" spans="1:5" x14ac:dyDescent="0.35">
      <c r="A40" s="260" t="str">
        <f>'Lane 1 Team Sheet'!AK44</f>
        <v>F,Eyre,Madison,SALE,110410,003288,01,H</v>
      </c>
      <c r="B40" s="260"/>
      <c r="C40" s="260" t="e">
        <f t="shared" si="3"/>
        <v>#VALUE!</v>
      </c>
      <c r="D40" s="260" t="e">
        <f t="shared" si="4"/>
        <v>#VALUE!</v>
      </c>
      <c r="E40" s="260" t="e">
        <f t="shared" si="5"/>
        <v>#VALUE!</v>
      </c>
    </row>
    <row r="41" spans="1:5" x14ac:dyDescent="0.35">
      <c r="A41" s="260" t="str">
        <f>'Lane 1 Team Sheet'!AK45</f>
        <v>M,Macgregor,Samuel,SALE,290505,002638,01,H</v>
      </c>
      <c r="B41" s="260"/>
      <c r="C41" s="260" t="e">
        <f t="shared" si="3"/>
        <v>#VALUE!</v>
      </c>
      <c r="D41" s="260" t="e">
        <f t="shared" si="4"/>
        <v>#VALUE!</v>
      </c>
      <c r="E41" s="260" t="e">
        <f t="shared" si="5"/>
        <v>#VALUE!</v>
      </c>
    </row>
    <row r="42" spans="1:5" x14ac:dyDescent="0.35">
      <c r="A42" s="261" t="str">
        <f>'Lane 2 Team Sheet'!AK6</f>
        <v>,,,ESTE,,003723,13,H</v>
      </c>
      <c r="B42" s="261"/>
      <c r="C42" s="261" t="e">
        <f t="shared" si="3"/>
        <v>#VALUE!</v>
      </c>
      <c r="D42" s="261" t="e">
        <f t="shared" si="4"/>
        <v>#VALUE!</v>
      </c>
      <c r="E42" s="261" t="e">
        <f t="shared" si="5"/>
        <v>#VALUE!</v>
      </c>
    </row>
    <row r="43" spans="1:5" x14ac:dyDescent="0.35">
      <c r="A43" s="261" t="str">
        <f>'Lane 2 Team Sheet'!AK7</f>
        <v>M,Stephenson-Mangan,Peter,ESTE,181008,003356,13,H</v>
      </c>
      <c r="B43" s="261"/>
      <c r="C43" s="261" t="e">
        <f t="shared" si="3"/>
        <v>#VALUE!</v>
      </c>
      <c r="D43" s="261" t="e">
        <f t="shared" si="4"/>
        <v>#VALUE!</v>
      </c>
      <c r="E43" s="261" t="e">
        <f t="shared" si="5"/>
        <v>#VALUE!</v>
      </c>
    </row>
    <row r="44" spans="1:5" x14ac:dyDescent="0.35">
      <c r="A44" s="261" t="str">
        <f>'Lane 2 Team Sheet'!AK8</f>
        <v>F,Webster,Isobelle,ESTE,130412,003530,10,H</v>
      </c>
      <c r="B44" s="261"/>
      <c r="C44" s="261" t="e">
        <f t="shared" si="3"/>
        <v>#VALUE!</v>
      </c>
      <c r="D44" s="261" t="e">
        <f t="shared" si="4"/>
        <v>#VALUE!</v>
      </c>
      <c r="E44" s="261" t="e">
        <f t="shared" si="5"/>
        <v>#VALUE!</v>
      </c>
    </row>
    <row r="45" spans="1:5" x14ac:dyDescent="0.35">
      <c r="A45" s="261" t="str">
        <f>'Lane 2 Team Sheet'!AK9</f>
        <v>M,Horner,Joe,ESTE,240513,003770,10,H</v>
      </c>
      <c r="B45" s="261"/>
      <c r="C45" s="261" t="e">
        <f t="shared" si="3"/>
        <v>#VALUE!</v>
      </c>
      <c r="D45" s="261" t="e">
        <f t="shared" si="4"/>
        <v>#VALUE!</v>
      </c>
      <c r="E45" s="261" t="e">
        <f t="shared" si="5"/>
        <v>#VALUE!</v>
      </c>
    </row>
    <row r="46" spans="1:5" x14ac:dyDescent="0.35">
      <c r="A46" s="261" t="str">
        <f>'Lane 2 Team Sheet'!AK10</f>
        <v>F,Coulter,Annie,ESTE,010708,004115,07,H</v>
      </c>
      <c r="B46" s="261"/>
      <c r="C46" s="261" t="e">
        <f t="shared" si="3"/>
        <v>#VALUE!</v>
      </c>
      <c r="D46" s="261" t="e">
        <f t="shared" si="4"/>
        <v>#VALUE!</v>
      </c>
      <c r="E46" s="261" t="e">
        <f t="shared" si="5"/>
        <v>#VALUE!</v>
      </c>
    </row>
    <row r="47" spans="1:5" x14ac:dyDescent="0.35">
      <c r="A47" s="261" t="str">
        <f>'Lane 2 Team Sheet'!AK11</f>
        <v>M,Taylor,Lewis,ESTE,220208,003586,07,H</v>
      </c>
      <c r="B47" s="261"/>
      <c r="C47" s="261" t="e">
        <f t="shared" si="3"/>
        <v>#VALUE!</v>
      </c>
      <c r="D47" s="261" t="e">
        <f t="shared" si="4"/>
        <v>#VALUE!</v>
      </c>
      <c r="E47" s="261" t="e">
        <f t="shared" si="5"/>
        <v>#VALUE!</v>
      </c>
    </row>
    <row r="48" spans="1:5" x14ac:dyDescent="0.35">
      <c r="A48" s="261" t="str">
        <f>'Lane 2 Team Sheet'!AK12</f>
        <v>F,Hillerby,Rosa,ESTE,231213,003737,01,H</v>
      </c>
      <c r="B48" s="261"/>
      <c r="C48" s="261" t="e">
        <f t="shared" si="3"/>
        <v>#VALUE!</v>
      </c>
      <c r="D48" s="261" t="e">
        <f t="shared" si="4"/>
        <v>#VALUE!</v>
      </c>
      <c r="E48" s="261" t="e">
        <f t="shared" si="5"/>
        <v>#VALUE!</v>
      </c>
    </row>
    <row r="49" spans="1:5" x14ac:dyDescent="0.35">
      <c r="A49" s="261" t="str">
        <f>'Lane 2 Team Sheet'!AK13</f>
        <v>M,Moore,William,ESTE,230714,003539,01,H</v>
      </c>
      <c r="B49" s="261"/>
      <c r="C49" s="261" t="e">
        <f t="shared" si="3"/>
        <v>#VALUE!</v>
      </c>
      <c r="D49" s="261" t="e">
        <f t="shared" si="4"/>
        <v>#VALUE!</v>
      </c>
      <c r="E49" s="261" t="e">
        <f t="shared" si="5"/>
        <v>#VALUE!</v>
      </c>
    </row>
    <row r="50" spans="1:5" x14ac:dyDescent="0.35">
      <c r="A50" s="261" t="str">
        <f>'Lane 2 Team Sheet'!AK14</f>
        <v>F,Slatter,Edie,ESTE,100910,003654,13,H</v>
      </c>
      <c r="B50" s="261"/>
      <c r="C50" s="261" t="e">
        <f t="shared" si="3"/>
        <v>#VALUE!</v>
      </c>
      <c r="D50" s="261" t="e">
        <f t="shared" si="4"/>
        <v>#VALUE!</v>
      </c>
      <c r="E50" s="261" t="e">
        <f t="shared" si="5"/>
        <v>#VALUE!</v>
      </c>
    </row>
    <row r="51" spans="1:5" x14ac:dyDescent="0.35">
      <c r="A51" s="261" t="str">
        <f>'Lane 2 Team Sheet'!AK15</f>
        <v>M,Ozdemir,Ashton,ESTE,100811,004002,13,H</v>
      </c>
      <c r="B51" s="261"/>
      <c r="C51" s="261" t="e">
        <f t="shared" si="3"/>
        <v>#VALUE!</v>
      </c>
      <c r="D51" s="261" t="e">
        <f t="shared" si="4"/>
        <v>#VALUE!</v>
      </c>
      <c r="E51" s="261" t="e">
        <f t="shared" si="5"/>
        <v>#VALUE!</v>
      </c>
    </row>
    <row r="52" spans="1:5" x14ac:dyDescent="0.35">
      <c r="A52" s="261" t="str">
        <f>'Lane 2 Team Sheet'!AK16</f>
        <v>F,Webster,Isobelle,ESTE,130412,004095,07,H</v>
      </c>
      <c r="B52" s="261"/>
      <c r="C52" s="261" t="e">
        <f t="shared" si="3"/>
        <v>#VALUE!</v>
      </c>
      <c r="D52" s="261" t="e">
        <f t="shared" si="4"/>
        <v>#VALUE!</v>
      </c>
      <c r="E52" s="261" t="e">
        <f t="shared" si="5"/>
        <v>#VALUE!</v>
      </c>
    </row>
    <row r="53" spans="1:5" x14ac:dyDescent="0.35">
      <c r="A53" s="261" t="str">
        <f>'Lane 2 Team Sheet'!AK17</f>
        <v>M,Wojcik,Noah,ESTE,240912,004164,07,H</v>
      </c>
      <c r="B53" s="261"/>
      <c r="C53" s="261" t="e">
        <f t="shared" si="3"/>
        <v>#VALUE!</v>
      </c>
      <c r="D53" s="261" t="e">
        <f t="shared" si="4"/>
        <v>#VALUE!</v>
      </c>
      <c r="E53" s="261" t="e">
        <f t="shared" si="5"/>
        <v>#VALUE!</v>
      </c>
    </row>
    <row r="54" spans="1:5" x14ac:dyDescent="0.35">
      <c r="A54" s="261" t="str">
        <f>'Lane 2 Team Sheet'!AK18</f>
        <v>F,Hillerby,Emilia,ESTE,130515,005264,13,H</v>
      </c>
      <c r="B54" s="261"/>
      <c r="C54" s="261" t="e">
        <f t="shared" si="3"/>
        <v>#VALUE!</v>
      </c>
      <c r="D54" s="261" t="e">
        <f t="shared" si="4"/>
        <v>#VALUE!</v>
      </c>
      <c r="E54" s="261" t="e">
        <f t="shared" si="5"/>
        <v>#VALUE!</v>
      </c>
    </row>
    <row r="55" spans="1:5" x14ac:dyDescent="0.35">
      <c r="A55" s="261" t="str">
        <f>'Lane 2 Team Sheet'!AK19</f>
        <v>M,Moore,William,ESTE,230714,004407,13,H</v>
      </c>
      <c r="B55" s="261"/>
      <c r="C55" s="261" t="e">
        <f t="shared" si="3"/>
        <v>#VALUE!</v>
      </c>
      <c r="D55" s="261" t="e">
        <f t="shared" si="4"/>
        <v>#VALUE!</v>
      </c>
      <c r="E55" s="261" t="e">
        <f t="shared" si="5"/>
        <v>#VALUE!</v>
      </c>
    </row>
    <row r="56" spans="1:5" x14ac:dyDescent="0.35">
      <c r="A56" s="261" t="str">
        <f>'Lane 2 Team Sheet'!AK20</f>
        <v>F,Brodie,Ruby,ESTE,110609,003496,10,H</v>
      </c>
      <c r="B56" s="261"/>
      <c r="C56" s="261" t="e">
        <f t="shared" si="3"/>
        <v>#VALUE!</v>
      </c>
      <c r="D56" s="261" t="e">
        <f t="shared" si="4"/>
        <v>#VALUE!</v>
      </c>
      <c r="E56" s="261" t="e">
        <f t="shared" si="5"/>
        <v>#VALUE!</v>
      </c>
    </row>
    <row r="57" spans="1:5" x14ac:dyDescent="0.35">
      <c r="A57" s="261" t="str">
        <f>'Lane 2 Team Sheet'!AK21</f>
        <v>M,Stephenson-Mangan,Peter,ESTE,181008,003036,10,H</v>
      </c>
      <c r="B57" s="261"/>
      <c r="C57" s="261" t="e">
        <f t="shared" si="3"/>
        <v>#VALUE!</v>
      </c>
      <c r="D57" s="261" t="e">
        <f t="shared" si="4"/>
        <v>#VALUE!</v>
      </c>
      <c r="E57" s="261" t="e">
        <f t="shared" si="5"/>
        <v>#VALUE!</v>
      </c>
    </row>
    <row r="58" spans="1:5" x14ac:dyDescent="0.35">
      <c r="A58" s="261" t="str">
        <f>'Lane 2 Team Sheet'!AK22</f>
        <v>F,Webster,Isobelle,ESTE,130412,003242,01,H</v>
      </c>
      <c r="B58" s="261"/>
      <c r="C58" s="261" t="e">
        <f t="shared" si="3"/>
        <v>#VALUE!</v>
      </c>
      <c r="D58" s="261" t="e">
        <f t="shared" si="4"/>
        <v>#VALUE!</v>
      </c>
      <c r="E58" s="261" t="e">
        <f t="shared" si="5"/>
        <v>#VALUE!</v>
      </c>
    </row>
    <row r="59" spans="1:5" x14ac:dyDescent="0.35">
      <c r="A59" s="261" t="str">
        <f>'Lane 2 Team Sheet'!AK23</f>
        <v>M,Wojcik,Noah,ESTE,240912,003244,01,H</v>
      </c>
      <c r="B59" s="261"/>
      <c r="C59" s="261" t="e">
        <f t="shared" si="3"/>
        <v>#VALUE!</v>
      </c>
      <c r="D59" s="261" t="e">
        <f t="shared" si="4"/>
        <v>#VALUE!</v>
      </c>
      <c r="E59" s="261" t="e">
        <f t="shared" si="5"/>
        <v>#VALUE!</v>
      </c>
    </row>
    <row r="60" spans="1:5" x14ac:dyDescent="0.35">
      <c r="A60" s="261" t="str">
        <f>'Lane 2 Team Sheet'!AK24</f>
        <v>F,Stephenson-Mangan,Erin,ESTE,200906,004361,07,H</v>
      </c>
      <c r="B60" s="261"/>
      <c r="C60" s="261" t="e">
        <f t="shared" si="3"/>
        <v>#VALUE!</v>
      </c>
      <c r="D60" s="261" t="e">
        <f t="shared" si="4"/>
        <v>#VALUE!</v>
      </c>
      <c r="E60" s="261" t="e">
        <f t="shared" si="5"/>
        <v>#VALUE!</v>
      </c>
    </row>
    <row r="61" spans="1:5" x14ac:dyDescent="0.35">
      <c r="A61" s="261" t="str">
        <f>'Lane 2 Team Sheet'!AK25</f>
        <v>M,Taylor,Lewis,ESTE,220208,003330,07,H</v>
      </c>
      <c r="B61" s="261"/>
      <c r="C61" s="261" t="e">
        <f t="shared" si="3"/>
        <v>#VALUE!</v>
      </c>
      <c r="D61" s="261" t="e">
        <f t="shared" si="4"/>
        <v>#VALUE!</v>
      </c>
      <c r="E61" s="261" t="e">
        <f t="shared" si="5"/>
        <v>#VALUE!</v>
      </c>
    </row>
    <row r="62" spans="1:5" x14ac:dyDescent="0.35">
      <c r="A62" s="261" t="str">
        <f>'Lane 2 Team Sheet'!AK26</f>
        <v>,,,ESTE,,003572,10,H</v>
      </c>
      <c r="B62" s="261"/>
      <c r="C62" s="261" t="e">
        <f t="shared" si="3"/>
        <v>#VALUE!</v>
      </c>
      <c r="D62" s="261" t="e">
        <f t="shared" si="4"/>
        <v>#VALUE!</v>
      </c>
      <c r="E62" s="261" t="e">
        <f t="shared" si="5"/>
        <v>#VALUE!</v>
      </c>
    </row>
    <row r="63" spans="1:5" x14ac:dyDescent="0.35">
      <c r="A63" s="261" t="str">
        <f>'Lane 2 Team Sheet'!AK27</f>
        <v>M,Mccarthy,Matthew,ESTE,220102,003167,10,H</v>
      </c>
      <c r="B63" s="261"/>
      <c r="C63" s="261" t="e">
        <f t="shared" si="3"/>
        <v>#VALUE!</v>
      </c>
      <c r="D63" s="261" t="e">
        <f t="shared" si="4"/>
        <v>#VALUE!</v>
      </c>
      <c r="E63" s="261" t="e">
        <f t="shared" si="5"/>
        <v>#VALUE!</v>
      </c>
    </row>
    <row r="64" spans="1:5" x14ac:dyDescent="0.35">
      <c r="A64" s="261" t="str">
        <f>'Lane 2 Team Sheet'!AK28</f>
        <v>F,Webster,Isobelle,ESTE,130412,003939,13,H</v>
      </c>
      <c r="B64" s="261"/>
      <c r="C64" s="261" t="e">
        <f t="shared" si="3"/>
        <v>#VALUE!</v>
      </c>
      <c r="D64" s="261" t="e">
        <f t="shared" si="4"/>
        <v>#VALUE!</v>
      </c>
      <c r="E64" s="261" t="e">
        <f t="shared" si="5"/>
        <v>#VALUE!</v>
      </c>
    </row>
    <row r="65" spans="1:5" x14ac:dyDescent="0.35">
      <c r="A65" s="261" t="str">
        <f>'Lane 2 Team Sheet'!AK29</f>
        <v>M,Wojcik,Noah,ESTE,240912,004018,13,H</v>
      </c>
      <c r="B65" s="261"/>
      <c r="C65" s="261" t="e">
        <f t="shared" si="3"/>
        <v>#VALUE!</v>
      </c>
      <c r="D65" s="261" t="e">
        <f t="shared" si="4"/>
        <v>#VALUE!</v>
      </c>
      <c r="E65" s="261" t="e">
        <f t="shared" si="5"/>
        <v>#VALUE!</v>
      </c>
    </row>
    <row r="66" spans="1:5" x14ac:dyDescent="0.35">
      <c r="A66" s="261" t="str">
        <f>'Lane 2 Team Sheet'!AK30</f>
        <v>F,Coulter,Annie,ESTE,010708,003049,01,H</v>
      </c>
      <c r="B66" s="261"/>
      <c r="C66" s="261" t="e">
        <f t="shared" si="3"/>
        <v>#VALUE!</v>
      </c>
      <c r="D66" s="261" t="e">
        <f t="shared" ref="D66:D73" si="6">FIND("DQ",A66)</f>
        <v>#VALUE!</v>
      </c>
      <c r="E66" s="261" t="e">
        <f t="shared" si="5"/>
        <v>#VALUE!</v>
      </c>
    </row>
    <row r="67" spans="1:5" x14ac:dyDescent="0.35">
      <c r="A67" s="261" t="str">
        <f>'Lane 2 Team Sheet'!AK31</f>
        <v>M,Taylor,Lewis,ESTE,220208,002783,01,H</v>
      </c>
      <c r="B67" s="261"/>
      <c r="C67" s="261" t="e">
        <f t="shared" si="3"/>
        <v>#VALUE!</v>
      </c>
      <c r="D67" s="261" t="e">
        <f t="shared" si="6"/>
        <v>#VALUE!</v>
      </c>
      <c r="E67" s="261" t="e">
        <f t="shared" si="5"/>
        <v>#VALUE!</v>
      </c>
    </row>
    <row r="68" spans="1:5" x14ac:dyDescent="0.35">
      <c r="A68" s="261" t="str">
        <f>'Lane 2 Team Sheet'!AK32</f>
        <v>F,Hillerby,Rosa,ESTE,231213,DQ SL     ,07,H</v>
      </c>
      <c r="B68" s="261"/>
      <c r="C68" s="261" t="e">
        <f t="shared" si="3"/>
        <v>#VALUE!</v>
      </c>
      <c r="D68" s="261">
        <f t="shared" si="6"/>
        <v>29</v>
      </c>
      <c r="E68" s="261" t="e">
        <f t="shared" si="5"/>
        <v>#VALUE!</v>
      </c>
    </row>
    <row r="69" spans="1:5" x14ac:dyDescent="0.35">
      <c r="A69" s="261" t="str">
        <f>'Lane 2 Team Sheet'!AK33</f>
        <v>M,Moore,William,ESTE,230714,005291,07,H</v>
      </c>
      <c r="B69" s="261"/>
      <c r="C69" s="261" t="e">
        <f t="shared" si="3"/>
        <v>#VALUE!</v>
      </c>
      <c r="D69" s="261" t="e">
        <f t="shared" si="6"/>
        <v>#VALUE!</v>
      </c>
      <c r="E69" s="261" t="e">
        <f t="shared" si="5"/>
        <v>#VALUE!</v>
      </c>
    </row>
    <row r="70" spans="1:5" x14ac:dyDescent="0.35">
      <c r="A70" s="261" t="str">
        <f>'Lane 2 Team Sheet'!AK34</f>
        <v>F,Slatter,Edie,ESTE,100910,003657,10,H</v>
      </c>
      <c r="B70" s="261"/>
      <c r="C70" s="261" t="e">
        <f t="shared" si="3"/>
        <v>#VALUE!</v>
      </c>
      <c r="D70" s="261" t="e">
        <f t="shared" si="6"/>
        <v>#VALUE!</v>
      </c>
      <c r="E70" s="261" t="e">
        <f t="shared" si="5"/>
        <v>#VALUE!</v>
      </c>
    </row>
    <row r="71" spans="1:5" x14ac:dyDescent="0.35">
      <c r="A71" s="261" t="str">
        <f>'Lane 2 Team Sheet'!AK35</f>
        <v>M,Ozdemir,Ashton,ESTE,100811,003516,10,H</v>
      </c>
      <c r="B71" s="261"/>
      <c r="C71" s="261" t="e">
        <f t="shared" si="3"/>
        <v>#VALUE!</v>
      </c>
      <c r="D71" s="261" t="e">
        <f t="shared" si="6"/>
        <v>#VALUE!</v>
      </c>
      <c r="E71" s="261" t="e">
        <f t="shared" si="5"/>
        <v>#VALUE!</v>
      </c>
    </row>
    <row r="72" spans="1:5" x14ac:dyDescent="0.35">
      <c r="A72" s="261" t="str">
        <f>'Lane 2 Team Sheet'!AK36</f>
        <v>F,Slatter,Edie,ESTE,100910,003190,01,H</v>
      </c>
      <c r="B72" s="261"/>
      <c r="C72" s="261" t="e">
        <f t="shared" si="3"/>
        <v>#VALUE!</v>
      </c>
      <c r="D72" s="261" t="e">
        <f t="shared" si="6"/>
        <v>#VALUE!</v>
      </c>
      <c r="E72" s="261" t="e">
        <f t="shared" si="5"/>
        <v>#VALUE!</v>
      </c>
    </row>
    <row r="73" spans="1:5" x14ac:dyDescent="0.35">
      <c r="A73" s="261" t="str">
        <f>'Lane 2 Team Sheet'!AK37</f>
        <v>M,Ozdemir,Ashton,ESTE,100811,003225,01,H</v>
      </c>
      <c r="B73" s="261"/>
      <c r="C73" s="261" t="e">
        <f t="shared" si="3"/>
        <v>#VALUE!</v>
      </c>
      <c r="D73" s="261" t="e">
        <f t="shared" si="6"/>
        <v>#VALUE!</v>
      </c>
      <c r="E73" s="261" t="e">
        <f t="shared" si="5"/>
        <v>#VALUE!</v>
      </c>
    </row>
    <row r="74" spans="1:5" x14ac:dyDescent="0.35">
      <c r="A74" s="261" t="str">
        <f>'Lane 2 Team Sheet'!AK38</f>
        <v>F,Hillerby,Emilia,ESTE,130515,DQ SA     ,10,H</v>
      </c>
      <c r="B74" s="261"/>
      <c r="C74" s="261" t="e">
        <f t="shared" ref="C74:C81" si="7">FIND(",X,",A74)</f>
        <v>#VALUE!</v>
      </c>
      <c r="D74" s="261">
        <f t="shared" ref="D74:D81" si="8">FIND("DQ",A74)</f>
        <v>31</v>
      </c>
      <c r="E74" s="261" t="e">
        <f t="shared" ref="E74:E81" si="9">FIND(",DNS,",A74)</f>
        <v>#VALUE!</v>
      </c>
    </row>
    <row r="75" spans="1:5" x14ac:dyDescent="0.35">
      <c r="A75" s="261" t="str">
        <f>'Lane 2 Team Sheet'!AK39</f>
        <v>M,Webster,Oscar,ESTE,190614,004622,10,H</v>
      </c>
      <c r="B75" s="261"/>
      <c r="C75" s="261" t="e">
        <f t="shared" si="7"/>
        <v>#VALUE!</v>
      </c>
      <c r="D75" s="261" t="e">
        <f t="shared" si="8"/>
        <v>#VALUE!</v>
      </c>
      <c r="E75" s="261" t="e">
        <f t="shared" si="9"/>
        <v>#VALUE!</v>
      </c>
    </row>
    <row r="76" spans="1:5" x14ac:dyDescent="0.35">
      <c r="A76" s="261" t="str">
        <f>'Lane 2 Team Sheet'!AK40</f>
        <v>F,Brodie,Ruby,ESTE,110609,003788,13,H</v>
      </c>
      <c r="B76" s="261"/>
      <c r="C76" s="261" t="e">
        <f t="shared" si="7"/>
        <v>#VALUE!</v>
      </c>
      <c r="D76" s="261" t="e">
        <f t="shared" si="8"/>
        <v>#VALUE!</v>
      </c>
      <c r="E76" s="261" t="e">
        <f t="shared" si="9"/>
        <v>#VALUE!</v>
      </c>
    </row>
    <row r="77" spans="1:5" x14ac:dyDescent="0.35">
      <c r="A77" s="261" t="str">
        <f>'Lane 2 Team Sheet'!AK41</f>
        <v>M,Stephenson-Mangan,Peter,ESTE,181008,003362,13,H</v>
      </c>
      <c r="B77" s="261"/>
      <c r="C77" s="261" t="e">
        <f t="shared" si="7"/>
        <v>#VALUE!</v>
      </c>
      <c r="D77" s="261" t="e">
        <f t="shared" si="8"/>
        <v>#VALUE!</v>
      </c>
      <c r="E77" s="261" t="e">
        <f t="shared" si="9"/>
        <v>#VALUE!</v>
      </c>
    </row>
    <row r="78" spans="1:5" x14ac:dyDescent="0.35">
      <c r="A78" s="261" t="str">
        <f>'Lane 2 Team Sheet'!AK42</f>
        <v>F,Webster,Isobelle,ESTE,130412,004227,07,H</v>
      </c>
      <c r="B78" s="261"/>
      <c r="C78" s="261" t="e">
        <f t="shared" si="7"/>
        <v>#VALUE!</v>
      </c>
      <c r="D78" s="261" t="e">
        <f t="shared" si="8"/>
        <v>#VALUE!</v>
      </c>
      <c r="E78" s="261" t="e">
        <f t="shared" si="9"/>
        <v>#VALUE!</v>
      </c>
    </row>
    <row r="79" spans="1:5" x14ac:dyDescent="0.35">
      <c r="A79" s="261" t="str">
        <f>'Lane 2 Team Sheet'!AK43</f>
        <v>M,Wojcik,Noah,ESTE,240912,004233,07,H</v>
      </c>
      <c r="B79" s="261"/>
      <c r="C79" s="261" t="e">
        <f t="shared" si="7"/>
        <v>#VALUE!</v>
      </c>
      <c r="D79" s="261" t="e">
        <f t="shared" si="8"/>
        <v>#VALUE!</v>
      </c>
      <c r="E79" s="261" t="e">
        <f t="shared" si="9"/>
        <v>#VALUE!</v>
      </c>
    </row>
    <row r="80" spans="1:5" x14ac:dyDescent="0.35">
      <c r="A80" s="261" t="str">
        <f>'Lane 2 Team Sheet'!AK44</f>
        <v>F,Stephenson-Mangan,Erin,ESTE,200906,003137,01,H</v>
      </c>
      <c r="B80" s="261"/>
      <c r="C80" s="261" t="e">
        <f t="shared" si="7"/>
        <v>#VALUE!</v>
      </c>
      <c r="D80" s="261" t="e">
        <f t="shared" si="8"/>
        <v>#VALUE!</v>
      </c>
      <c r="E80" s="261" t="e">
        <f t="shared" si="9"/>
        <v>#VALUE!</v>
      </c>
    </row>
    <row r="81" spans="1:5" x14ac:dyDescent="0.35">
      <c r="A81" s="261" t="str">
        <f>'Lane 2 Team Sheet'!AK45</f>
        <v>M,Mccarthy,Matthew,ESTE,220102,002694,01,H</v>
      </c>
      <c r="B81" s="261"/>
      <c r="C81" s="261" t="e">
        <f t="shared" si="7"/>
        <v>#VALUE!</v>
      </c>
      <c r="D81" s="261" t="e">
        <f t="shared" si="8"/>
        <v>#VALUE!</v>
      </c>
      <c r="E81" s="261" t="e">
        <f t="shared" si="9"/>
        <v>#VALUE!</v>
      </c>
    </row>
    <row r="82" spans="1:5" x14ac:dyDescent="0.35">
      <c r="A82" s="262" t="str">
        <f>'Lane 3 Team Sheet'!AK6</f>
        <v>F,Wilkin,Rebecca,NORE,151205,003479,13,H</v>
      </c>
      <c r="B82" s="262"/>
      <c r="C82" s="262" t="e">
        <f t="shared" ref="C82:C113" si="10">FIND(",X,",A82)</f>
        <v>#VALUE!</v>
      </c>
      <c r="D82" s="262" t="e">
        <f t="shared" ref="D82:D113" si="11">FIND("DQ",A82)</f>
        <v>#VALUE!</v>
      </c>
      <c r="E82" s="262" t="e">
        <f t="shared" ref="E82:E113" si="12">FIND(",DNS,",A82)</f>
        <v>#VALUE!</v>
      </c>
    </row>
    <row r="83" spans="1:5" x14ac:dyDescent="0.35">
      <c r="A83" s="262" t="str">
        <f>'Lane 3 Team Sheet'!AK7</f>
        <v>M,Ient,Greg,NORE,290693,003863,13,H</v>
      </c>
      <c r="B83" s="262"/>
      <c r="C83" s="262" t="e">
        <f t="shared" si="10"/>
        <v>#VALUE!</v>
      </c>
      <c r="D83" s="262" t="e">
        <f t="shared" si="11"/>
        <v>#VALUE!</v>
      </c>
      <c r="E83" s="262" t="e">
        <f t="shared" si="12"/>
        <v>#VALUE!</v>
      </c>
    </row>
    <row r="84" spans="1:5" x14ac:dyDescent="0.35">
      <c r="A84" s="262" t="str">
        <f>'Lane 3 Team Sheet'!AK8</f>
        <v>F,Smith,Isabelle,NORE,210512,003948,10,H</v>
      </c>
      <c r="B84" s="262"/>
      <c r="C84" s="262" t="e">
        <f t="shared" si="10"/>
        <v>#VALUE!</v>
      </c>
      <c r="D84" s="262" t="e">
        <f t="shared" si="11"/>
        <v>#VALUE!</v>
      </c>
      <c r="E84" s="262" t="e">
        <f t="shared" si="12"/>
        <v>#VALUE!</v>
      </c>
    </row>
    <row r="85" spans="1:5" x14ac:dyDescent="0.35">
      <c r="A85" s="262" t="str">
        <f>'Lane 3 Team Sheet'!AK9</f>
        <v>M,Bowers,Dylan,NORE,020812,003887,10,H</v>
      </c>
      <c r="B85" s="262"/>
      <c r="C85" s="262" t="e">
        <f t="shared" si="10"/>
        <v>#VALUE!</v>
      </c>
      <c r="D85" s="262" t="e">
        <f t="shared" si="11"/>
        <v>#VALUE!</v>
      </c>
      <c r="E85" s="262" t="e">
        <f t="shared" si="12"/>
        <v>#VALUE!</v>
      </c>
    </row>
    <row r="86" spans="1:5" x14ac:dyDescent="0.35">
      <c r="A86" s="262" t="str">
        <f>'Lane 3 Team Sheet'!AK10</f>
        <v>F,Parker,Alice,NORE,111107,004313,07,H</v>
      </c>
      <c r="B86" s="262"/>
      <c r="C86" s="262" t="e">
        <f t="shared" si="10"/>
        <v>#VALUE!</v>
      </c>
      <c r="D86" s="262" t="e">
        <f t="shared" si="11"/>
        <v>#VALUE!</v>
      </c>
      <c r="E86" s="262" t="e">
        <f t="shared" si="12"/>
        <v>#VALUE!</v>
      </c>
    </row>
    <row r="87" spans="1:5" x14ac:dyDescent="0.35">
      <c r="A87" s="262" t="str">
        <f>'Lane 3 Team Sheet'!AK11</f>
        <v>M,Margerson,Alexander,NORE,230108,004169,07,H</v>
      </c>
      <c r="B87" s="262"/>
      <c r="C87" s="262" t="e">
        <f t="shared" si="10"/>
        <v>#VALUE!</v>
      </c>
      <c r="D87" s="262" t="e">
        <f t="shared" si="11"/>
        <v>#VALUE!</v>
      </c>
      <c r="E87" s="262" t="e">
        <f t="shared" si="12"/>
        <v>#VALUE!</v>
      </c>
    </row>
    <row r="88" spans="1:5" x14ac:dyDescent="0.35">
      <c r="A88" s="262" t="str">
        <f>'Lane 3 Team Sheet'!AK12</f>
        <v>F,Choules,Izzy,NORE,010214,004489,01,H</v>
      </c>
      <c r="B88" s="262"/>
      <c r="C88" s="262" t="e">
        <f t="shared" si="10"/>
        <v>#VALUE!</v>
      </c>
      <c r="D88" s="262" t="e">
        <f t="shared" si="11"/>
        <v>#VALUE!</v>
      </c>
      <c r="E88" s="262" t="e">
        <f t="shared" si="12"/>
        <v>#VALUE!</v>
      </c>
    </row>
    <row r="89" spans="1:5" x14ac:dyDescent="0.35">
      <c r="A89" s="262" t="str">
        <f>'Lane 3 Team Sheet'!AK13</f>
        <v>M,Lofthouse,Nathan,NORE,130714,003544,01,H</v>
      </c>
      <c r="B89" s="262"/>
      <c r="C89" s="262" t="e">
        <f t="shared" si="10"/>
        <v>#VALUE!</v>
      </c>
      <c r="D89" s="262" t="e">
        <f t="shared" si="11"/>
        <v>#VALUE!</v>
      </c>
      <c r="E89" s="262" t="e">
        <f t="shared" si="12"/>
        <v>#VALUE!</v>
      </c>
    </row>
    <row r="90" spans="1:5" x14ac:dyDescent="0.35">
      <c r="A90" s="262" t="str">
        <f>'Lane 3 Team Sheet'!AK14</f>
        <v>F,Jones,Emily,NORE,150610,004168,13,H</v>
      </c>
      <c r="B90" s="262"/>
      <c r="C90" s="262" t="e">
        <f t="shared" si="10"/>
        <v>#VALUE!</v>
      </c>
      <c r="D90" s="262" t="e">
        <f t="shared" si="11"/>
        <v>#VALUE!</v>
      </c>
      <c r="E90" s="262" t="e">
        <f t="shared" si="12"/>
        <v>#VALUE!</v>
      </c>
    </row>
    <row r="91" spans="1:5" x14ac:dyDescent="0.35">
      <c r="A91" s="262" t="str">
        <f>'Lane 3 Team Sheet'!AK15</f>
        <v>M,Saunders,Jaicob,NORE,281209,003935,13,H</v>
      </c>
      <c r="B91" s="262"/>
      <c r="C91" s="262" t="e">
        <f t="shared" si="10"/>
        <v>#VALUE!</v>
      </c>
      <c r="D91" s="262" t="e">
        <f t="shared" si="11"/>
        <v>#VALUE!</v>
      </c>
      <c r="E91" s="262" t="e">
        <f t="shared" si="12"/>
        <v>#VALUE!</v>
      </c>
    </row>
    <row r="92" spans="1:5" x14ac:dyDescent="0.35">
      <c r="A92" s="262" t="str">
        <f>'Lane 3 Team Sheet'!AK16</f>
        <v>F,Jones,Emily,NORE,150610,005418,07,H</v>
      </c>
      <c r="B92" s="262"/>
      <c r="C92" s="262" t="e">
        <f t="shared" si="10"/>
        <v>#VALUE!</v>
      </c>
      <c r="D92" s="262" t="e">
        <f t="shared" si="11"/>
        <v>#VALUE!</v>
      </c>
      <c r="E92" s="262" t="e">
        <f t="shared" si="12"/>
        <v>#VALUE!</v>
      </c>
    </row>
    <row r="93" spans="1:5" x14ac:dyDescent="0.35">
      <c r="A93" s="262" t="str">
        <f>'Lane 3 Team Sheet'!AK17</f>
        <v>M,Saunders,Jaicob,NORE,281209,004759,07,H</v>
      </c>
      <c r="B93" s="262"/>
      <c r="C93" s="262" t="e">
        <f t="shared" si="10"/>
        <v>#VALUE!</v>
      </c>
      <c r="D93" s="262" t="e">
        <f t="shared" si="11"/>
        <v>#VALUE!</v>
      </c>
      <c r="E93" s="262" t="e">
        <f t="shared" si="12"/>
        <v>#VALUE!</v>
      </c>
    </row>
    <row r="94" spans="1:5" x14ac:dyDescent="0.35">
      <c r="A94" s="262" t="str">
        <f>'Lane 3 Team Sheet'!AK18</f>
        <v>F,Morris,Alyssa,NORE,251013,DQ T     ,13,H</v>
      </c>
      <c r="B94" s="262"/>
      <c r="C94" s="262" t="e">
        <f t="shared" si="10"/>
        <v>#VALUE!</v>
      </c>
      <c r="D94" s="262">
        <f t="shared" si="11"/>
        <v>29</v>
      </c>
      <c r="E94" s="262" t="e">
        <f t="shared" si="12"/>
        <v>#VALUE!</v>
      </c>
    </row>
    <row r="95" spans="1:5" x14ac:dyDescent="0.35">
      <c r="A95" s="262" t="str">
        <f>'Lane 3 Team Sheet'!AK19</f>
        <v>M,Margrett,Matthew,NORE,261213,005068,13,H</v>
      </c>
      <c r="B95" s="262"/>
      <c r="C95" s="262" t="e">
        <f t="shared" si="10"/>
        <v>#VALUE!</v>
      </c>
      <c r="D95" s="262" t="e">
        <f t="shared" si="11"/>
        <v>#VALUE!</v>
      </c>
      <c r="E95" s="262" t="e">
        <f t="shared" si="12"/>
        <v>#VALUE!</v>
      </c>
    </row>
    <row r="96" spans="1:5" x14ac:dyDescent="0.35">
      <c r="A96" s="262" t="str">
        <f>'Lane 3 Team Sheet'!AK20</f>
        <v>F,Morris,Maisie,NORE,020909,003455,10,H</v>
      </c>
      <c r="B96" s="262"/>
      <c r="C96" s="262" t="e">
        <f t="shared" si="10"/>
        <v>#VALUE!</v>
      </c>
      <c r="D96" s="262" t="e">
        <f t="shared" si="11"/>
        <v>#VALUE!</v>
      </c>
      <c r="E96" s="262" t="e">
        <f t="shared" si="12"/>
        <v>#VALUE!</v>
      </c>
    </row>
    <row r="97" spans="1:5" x14ac:dyDescent="0.35">
      <c r="A97" s="262" t="str">
        <f>'Lane 3 Team Sheet'!AK21</f>
        <v>M,Margerson,Alexander,NORE,230108,003370,10,H</v>
      </c>
      <c r="B97" s="262"/>
      <c r="C97" s="262" t="e">
        <f t="shared" si="10"/>
        <v>#VALUE!</v>
      </c>
      <c r="D97" s="262" t="e">
        <f t="shared" si="11"/>
        <v>#VALUE!</v>
      </c>
      <c r="E97" s="262" t="e">
        <f t="shared" si="12"/>
        <v>#VALUE!</v>
      </c>
    </row>
    <row r="98" spans="1:5" x14ac:dyDescent="0.35">
      <c r="A98" s="262" t="str">
        <f>'Lane 3 Team Sheet'!AK22</f>
        <v>F,Smith,Isabelle,NORE,210512,003393,01,H</v>
      </c>
      <c r="B98" s="262"/>
      <c r="C98" s="262" t="e">
        <f t="shared" si="10"/>
        <v>#VALUE!</v>
      </c>
      <c r="D98" s="262" t="e">
        <f t="shared" si="11"/>
        <v>#VALUE!</v>
      </c>
      <c r="E98" s="262" t="e">
        <f t="shared" si="12"/>
        <v>#VALUE!</v>
      </c>
    </row>
    <row r="99" spans="1:5" x14ac:dyDescent="0.35">
      <c r="A99" s="262" t="str">
        <f>'Lane 3 Team Sheet'!AK23</f>
        <v>M,Wilson,Owen,NORE,120612,003337,01,H</v>
      </c>
      <c r="B99" s="262"/>
      <c r="C99" s="262" t="e">
        <f t="shared" si="10"/>
        <v>#VALUE!</v>
      </c>
      <c r="D99" s="262" t="e">
        <f t="shared" si="11"/>
        <v>#VALUE!</v>
      </c>
      <c r="E99" s="262" t="e">
        <f t="shared" si="12"/>
        <v>#VALUE!</v>
      </c>
    </row>
    <row r="100" spans="1:5" x14ac:dyDescent="0.35">
      <c r="A100" s="262" t="str">
        <f>'Lane 3 Team Sheet'!AK24</f>
        <v>F,Wilkin,Rebecca,NORE,151205,004258,07,H</v>
      </c>
      <c r="B100" s="262"/>
      <c r="C100" s="262" t="e">
        <f t="shared" si="10"/>
        <v>#VALUE!</v>
      </c>
      <c r="D100" s="262" t="e">
        <f t="shared" si="11"/>
        <v>#VALUE!</v>
      </c>
      <c r="E100" s="262" t="e">
        <f t="shared" si="12"/>
        <v>#VALUE!</v>
      </c>
    </row>
    <row r="101" spans="1:5" x14ac:dyDescent="0.35">
      <c r="A101" s="262" t="str">
        <f>'Lane 3 Team Sheet'!AK25</f>
        <v>M,Barron,Daniel,NORE,090805,003794,07,H</v>
      </c>
      <c r="B101" s="262"/>
      <c r="C101" s="262" t="e">
        <f t="shared" si="10"/>
        <v>#VALUE!</v>
      </c>
      <c r="D101" s="262" t="e">
        <f t="shared" si="11"/>
        <v>#VALUE!</v>
      </c>
      <c r="E101" s="262" t="e">
        <f t="shared" si="12"/>
        <v>#VALUE!</v>
      </c>
    </row>
    <row r="102" spans="1:5" x14ac:dyDescent="0.35">
      <c r="A102" s="262" t="str">
        <f>'Lane 3 Team Sheet'!AK26</f>
        <v>F,Wilkin,Rebecca,NORE,151205,003379,10,H</v>
      </c>
      <c r="B102" s="262"/>
      <c r="C102" s="262" t="e">
        <f t="shared" si="10"/>
        <v>#VALUE!</v>
      </c>
      <c r="D102" s="262" t="e">
        <f t="shared" si="11"/>
        <v>#VALUE!</v>
      </c>
      <c r="E102" s="262" t="e">
        <f t="shared" si="12"/>
        <v>#VALUE!</v>
      </c>
    </row>
    <row r="103" spans="1:5" x14ac:dyDescent="0.35">
      <c r="A103" s="262" t="str">
        <f>'Lane 3 Team Sheet'!AK27</f>
        <v>M,Ient,Greg,NORE,290693,003373,10,H</v>
      </c>
      <c r="B103" s="262"/>
      <c r="C103" s="262" t="e">
        <f t="shared" si="10"/>
        <v>#VALUE!</v>
      </c>
      <c r="D103" s="262" t="e">
        <f t="shared" si="11"/>
        <v>#VALUE!</v>
      </c>
      <c r="E103" s="262" t="e">
        <f t="shared" si="12"/>
        <v>#VALUE!</v>
      </c>
    </row>
    <row r="104" spans="1:5" x14ac:dyDescent="0.35">
      <c r="A104" s="262" t="str">
        <f>'Lane 3 Team Sheet'!AK28</f>
        <v>F,Smith,Isabelle,NORE,210512,004137,13,H</v>
      </c>
      <c r="B104" s="262"/>
      <c r="C104" s="262" t="e">
        <f t="shared" si="10"/>
        <v>#VALUE!</v>
      </c>
      <c r="D104" s="262" t="e">
        <f t="shared" si="11"/>
        <v>#VALUE!</v>
      </c>
      <c r="E104" s="262" t="e">
        <f t="shared" si="12"/>
        <v>#VALUE!</v>
      </c>
    </row>
    <row r="105" spans="1:5" x14ac:dyDescent="0.35">
      <c r="A105" s="262" t="str">
        <f>'Lane 3 Team Sheet'!AK29</f>
        <v>M,Wilson,Owen,NORE,120612,003944,13,H</v>
      </c>
      <c r="B105" s="262"/>
      <c r="C105" s="262" t="e">
        <f t="shared" si="10"/>
        <v>#VALUE!</v>
      </c>
      <c r="D105" s="262" t="e">
        <f t="shared" si="11"/>
        <v>#VALUE!</v>
      </c>
      <c r="E105" s="262" t="e">
        <f t="shared" si="12"/>
        <v>#VALUE!</v>
      </c>
    </row>
    <row r="106" spans="1:5" x14ac:dyDescent="0.35">
      <c r="A106" s="262" t="str">
        <f>'Lane 3 Team Sheet'!AK30</f>
        <v>F,Morris,Maisie,NORE,020909,003096,01,H</v>
      </c>
      <c r="B106" s="262"/>
      <c r="C106" s="262" t="e">
        <f t="shared" si="10"/>
        <v>#VALUE!</v>
      </c>
      <c r="D106" s="262" t="e">
        <f t="shared" si="11"/>
        <v>#VALUE!</v>
      </c>
      <c r="E106" s="262" t="e">
        <f t="shared" si="12"/>
        <v>#VALUE!</v>
      </c>
    </row>
    <row r="107" spans="1:5" x14ac:dyDescent="0.35">
      <c r="A107" s="262" t="str">
        <f>'Lane 3 Team Sheet'!AK31</f>
        <v>M,Margerson,Alexander,NORE,230108,002985,01,H</v>
      </c>
      <c r="B107" s="262"/>
      <c r="C107" s="262" t="e">
        <f t="shared" si="10"/>
        <v>#VALUE!</v>
      </c>
      <c r="D107" s="262" t="e">
        <f t="shared" si="11"/>
        <v>#VALUE!</v>
      </c>
      <c r="E107" s="262" t="e">
        <f t="shared" si="12"/>
        <v>#VALUE!</v>
      </c>
    </row>
    <row r="108" spans="1:5" x14ac:dyDescent="0.35">
      <c r="A108" s="262" t="str">
        <f>'Lane 3 Team Sheet'!AK32</f>
        <v>F,Nicholson,Summer,NORE,200114,DQ ST     ,07,H</v>
      </c>
      <c r="B108" s="262"/>
      <c r="C108" s="262" t="e">
        <f t="shared" si="10"/>
        <v>#VALUE!</v>
      </c>
      <c r="D108" s="262">
        <f t="shared" si="11"/>
        <v>32</v>
      </c>
      <c r="E108" s="262" t="e">
        <f t="shared" si="12"/>
        <v>#VALUE!</v>
      </c>
    </row>
    <row r="109" spans="1:5" x14ac:dyDescent="0.35">
      <c r="A109" s="262" t="str">
        <f>'Lane 3 Team Sheet'!AK33</f>
        <v>M,Wilson,Elliott,NORE,030515,005772,07,H</v>
      </c>
      <c r="B109" s="262"/>
      <c r="C109" s="262" t="e">
        <f t="shared" si="10"/>
        <v>#VALUE!</v>
      </c>
      <c r="D109" s="262" t="e">
        <f t="shared" si="11"/>
        <v>#VALUE!</v>
      </c>
      <c r="E109" s="262" t="e">
        <f t="shared" si="12"/>
        <v>#VALUE!</v>
      </c>
    </row>
    <row r="110" spans="1:5" x14ac:dyDescent="0.35">
      <c r="A110" s="262" t="str">
        <f>'Lane 3 Team Sheet'!AK34</f>
        <v>F,Jones,Emily,NORE,150610,005517,10,H</v>
      </c>
      <c r="B110" s="262"/>
      <c r="C110" s="262" t="e">
        <f t="shared" si="10"/>
        <v>#VALUE!</v>
      </c>
      <c r="D110" s="262" t="e">
        <f t="shared" si="11"/>
        <v>#VALUE!</v>
      </c>
      <c r="E110" s="262" t="e">
        <f t="shared" si="12"/>
        <v>#VALUE!</v>
      </c>
    </row>
    <row r="111" spans="1:5" x14ac:dyDescent="0.35">
      <c r="A111" s="262" t="str">
        <f>'Lane 3 Team Sheet'!AK35</f>
        <v>M,Hayward,Zachary,NORE,121210,004383,10,H</v>
      </c>
      <c r="B111" s="262"/>
      <c r="C111" s="262" t="e">
        <f t="shared" si="10"/>
        <v>#VALUE!</v>
      </c>
      <c r="D111" s="262" t="e">
        <f t="shared" si="11"/>
        <v>#VALUE!</v>
      </c>
      <c r="E111" s="262" t="e">
        <f t="shared" si="12"/>
        <v>#VALUE!</v>
      </c>
    </row>
    <row r="112" spans="1:5" x14ac:dyDescent="0.35">
      <c r="A112" s="262" t="str">
        <f>'Lane 3 Team Sheet'!AK36</f>
        <v>F,Jones,Emily,NORE,150610,004010,01,H</v>
      </c>
      <c r="B112" s="262"/>
      <c r="C112" s="262" t="e">
        <f t="shared" si="10"/>
        <v>#VALUE!</v>
      </c>
      <c r="D112" s="262" t="e">
        <f t="shared" si="11"/>
        <v>#VALUE!</v>
      </c>
      <c r="E112" s="262" t="e">
        <f t="shared" si="12"/>
        <v>#VALUE!</v>
      </c>
    </row>
    <row r="113" spans="1:5" x14ac:dyDescent="0.35">
      <c r="A113" s="262" t="str">
        <f>'Lane 3 Team Sheet'!AK37</f>
        <v>M,Hayward,Zachary,NORE,121210,003694,01,H</v>
      </c>
      <c r="B113" s="262"/>
      <c r="C113" s="262" t="e">
        <f t="shared" si="10"/>
        <v>#VALUE!</v>
      </c>
      <c r="D113" s="262" t="e">
        <f t="shared" si="11"/>
        <v>#VALUE!</v>
      </c>
      <c r="E113" s="262" t="e">
        <f t="shared" si="12"/>
        <v>#VALUE!</v>
      </c>
    </row>
    <row r="114" spans="1:5" x14ac:dyDescent="0.35">
      <c r="A114" s="262" t="str">
        <f>'Lane 3 Team Sheet'!AK38</f>
        <v>F,Choules,Izzy,NORE,010214,005492,10,H</v>
      </c>
      <c r="B114" s="262"/>
      <c r="C114" s="262" t="e">
        <f t="shared" ref="C114:C121" si="13">FIND(",X,",A114)</f>
        <v>#VALUE!</v>
      </c>
      <c r="D114" s="262" t="e">
        <f t="shared" ref="D114:D121" si="14">FIND("DQ",A114)</f>
        <v>#VALUE!</v>
      </c>
      <c r="E114" s="262" t="e">
        <f t="shared" ref="E114:E121" si="15">FIND(",DNS,",A114)</f>
        <v>#VALUE!</v>
      </c>
    </row>
    <row r="115" spans="1:5" x14ac:dyDescent="0.35">
      <c r="A115" s="262" t="str">
        <f>'Lane 3 Team Sheet'!AK39</f>
        <v>M,Halliday,Finlay,NORE,170616,DQ ST     ,,H</v>
      </c>
      <c r="B115" s="262"/>
      <c r="C115" s="262" t="e">
        <f t="shared" si="13"/>
        <v>#VALUE!</v>
      </c>
      <c r="D115" s="262">
        <f t="shared" si="14"/>
        <v>31</v>
      </c>
      <c r="E115" s="262" t="e">
        <f t="shared" si="15"/>
        <v>#VALUE!</v>
      </c>
    </row>
    <row r="116" spans="1:5" x14ac:dyDescent="0.35">
      <c r="A116" s="262" t="str">
        <f>'Lane 3 Team Sheet'!AK40</f>
        <v>F,Morris,Maisie,NORE,020909,003802,13,H</v>
      </c>
      <c r="B116" s="262"/>
      <c r="C116" s="262" t="e">
        <f t="shared" si="13"/>
        <v>#VALUE!</v>
      </c>
      <c r="D116" s="262" t="e">
        <f t="shared" si="14"/>
        <v>#VALUE!</v>
      </c>
      <c r="E116" s="262" t="e">
        <f t="shared" si="15"/>
        <v>#VALUE!</v>
      </c>
    </row>
    <row r="117" spans="1:5" x14ac:dyDescent="0.35">
      <c r="A117" s="262" t="str">
        <f>'Lane 3 Team Sheet'!AK41</f>
        <v>M,Margerson,Alexander,NORE,230108,003667,13,H</v>
      </c>
      <c r="B117" s="262"/>
      <c r="C117" s="262" t="e">
        <f t="shared" si="13"/>
        <v>#VALUE!</v>
      </c>
      <c r="D117" s="262" t="e">
        <f t="shared" si="14"/>
        <v>#VALUE!</v>
      </c>
      <c r="E117" s="262" t="e">
        <f t="shared" si="15"/>
        <v>#VALUE!</v>
      </c>
    </row>
    <row r="118" spans="1:5" x14ac:dyDescent="0.35">
      <c r="A118" s="262" t="str">
        <f>'Lane 3 Team Sheet'!AK42</f>
        <v>F,Smith,Isabelle,NORE,210512,005515,07,H</v>
      </c>
      <c r="B118" s="262"/>
      <c r="C118" s="262" t="e">
        <f t="shared" si="13"/>
        <v>#VALUE!</v>
      </c>
      <c r="D118" s="262" t="e">
        <f t="shared" si="14"/>
        <v>#VALUE!</v>
      </c>
      <c r="E118" s="262" t="e">
        <f t="shared" si="15"/>
        <v>#VALUE!</v>
      </c>
    </row>
    <row r="119" spans="1:5" x14ac:dyDescent="0.35">
      <c r="A119" s="262" t="str">
        <f>'Lane 3 Team Sheet'!AK43</f>
        <v>M,Wilson,Owen,NORE,120612,004236,07,H</v>
      </c>
      <c r="B119" s="262"/>
      <c r="C119" s="262" t="e">
        <f t="shared" si="13"/>
        <v>#VALUE!</v>
      </c>
      <c r="D119" s="262" t="e">
        <f t="shared" si="14"/>
        <v>#VALUE!</v>
      </c>
      <c r="E119" s="262" t="e">
        <f t="shared" si="15"/>
        <v>#VALUE!</v>
      </c>
    </row>
    <row r="120" spans="1:5" x14ac:dyDescent="0.35">
      <c r="A120" s="262" t="str">
        <f>'Lane 3 Team Sheet'!AK44</f>
        <v>F,Wilkin,Rebecca,NORE,151205,003141,01,H</v>
      </c>
      <c r="B120" s="262"/>
      <c r="C120" s="262" t="e">
        <f t="shared" si="13"/>
        <v>#VALUE!</v>
      </c>
      <c r="D120" s="262" t="e">
        <f t="shared" si="14"/>
        <v>#VALUE!</v>
      </c>
      <c r="E120" s="262" t="e">
        <f t="shared" si="15"/>
        <v>#VALUE!</v>
      </c>
    </row>
    <row r="121" spans="1:5" x14ac:dyDescent="0.35">
      <c r="A121" s="262" t="str">
        <f>'Lane 3 Team Sheet'!AK45</f>
        <v>M,Barron,Daniel,NORE,090805,003049,01,H</v>
      </c>
      <c r="B121" s="262"/>
      <c r="C121" s="262" t="e">
        <f t="shared" si="13"/>
        <v>#VALUE!</v>
      </c>
      <c r="D121" s="262" t="e">
        <f t="shared" si="14"/>
        <v>#VALUE!</v>
      </c>
      <c r="E121" s="262" t="e">
        <f t="shared" si="15"/>
        <v>#VALUE!</v>
      </c>
    </row>
    <row r="122" spans="1:5" x14ac:dyDescent="0.35">
      <c r="A122" s="263" t="str">
        <f>'Lane 4 Team Sheet'!AK6</f>
        <v>F,Capaldi,Scarlett,STYE,180210,003181,13,H</v>
      </c>
      <c r="B122" s="263"/>
      <c r="C122" s="263" t="e">
        <f t="shared" ref="C122:C161" si="16">FIND(",X,",A122)</f>
        <v>#VALUE!</v>
      </c>
      <c r="D122" s="263" t="e">
        <f t="shared" ref="D122:D161" si="17">FIND("DQ",A122)</f>
        <v>#VALUE!</v>
      </c>
      <c r="E122" s="263" t="e">
        <f t="shared" ref="E122:E161" si="18">FIND(",DNS,",A122)</f>
        <v>#VALUE!</v>
      </c>
    </row>
    <row r="123" spans="1:5" x14ac:dyDescent="0.35">
      <c r="A123" s="263" t="str">
        <f>'Lane 4 Team Sheet'!AK7</f>
        <v>M,Wilkinson,Guy,STYE,200308,003569,13,H</v>
      </c>
      <c r="B123" s="263"/>
      <c r="C123" s="263" t="e">
        <f t="shared" si="16"/>
        <v>#VALUE!</v>
      </c>
      <c r="D123" s="263" t="e">
        <f t="shared" si="17"/>
        <v>#VALUE!</v>
      </c>
      <c r="E123" s="263" t="e">
        <f t="shared" si="18"/>
        <v>#VALUE!</v>
      </c>
    </row>
    <row r="124" spans="1:5" x14ac:dyDescent="0.35">
      <c r="A124" s="263" t="str">
        <f>'Lane 4 Team Sheet'!AK8</f>
        <v>F,Green,Charis,STYE,241211,003407,10,H</v>
      </c>
      <c r="B124" s="263"/>
      <c r="C124" s="263" t="e">
        <f t="shared" si="16"/>
        <v>#VALUE!</v>
      </c>
      <c r="D124" s="263" t="e">
        <f t="shared" si="17"/>
        <v>#VALUE!</v>
      </c>
      <c r="E124" s="263" t="e">
        <f t="shared" si="18"/>
        <v>#VALUE!</v>
      </c>
    </row>
    <row r="125" spans="1:5" x14ac:dyDescent="0.35">
      <c r="A125" s="263" t="str">
        <f>'Lane 4 Team Sheet'!AK9</f>
        <v>M,Schofield,Charlie,STYE,221111,003229,10,H</v>
      </c>
      <c r="B125" s="263"/>
      <c r="C125" s="263" t="e">
        <f t="shared" si="16"/>
        <v>#VALUE!</v>
      </c>
      <c r="D125" s="263" t="e">
        <f t="shared" si="17"/>
        <v>#VALUE!</v>
      </c>
      <c r="E125" s="263" t="e">
        <f t="shared" si="18"/>
        <v>#VALUE!</v>
      </c>
    </row>
    <row r="126" spans="1:5" x14ac:dyDescent="0.35">
      <c r="A126" s="263" t="str">
        <f>'Lane 4 Team Sheet'!AK10</f>
        <v>F,Schofield,Emily,STYE,160109,003873,07,H</v>
      </c>
      <c r="B126" s="263"/>
      <c r="C126" s="263" t="e">
        <f t="shared" si="16"/>
        <v>#VALUE!</v>
      </c>
      <c r="D126" s="263" t="e">
        <f t="shared" si="17"/>
        <v>#VALUE!</v>
      </c>
      <c r="E126" s="263" t="e">
        <f t="shared" si="18"/>
        <v>#VALUE!</v>
      </c>
    </row>
    <row r="127" spans="1:5" x14ac:dyDescent="0.35">
      <c r="A127" s="263" t="str">
        <f>'Lane 4 Team Sheet'!AK11</f>
        <v>M,Codd,Cameron,STYE,100909,004152,07,H</v>
      </c>
      <c r="B127" s="263"/>
      <c r="C127" s="263" t="e">
        <f t="shared" si="16"/>
        <v>#VALUE!</v>
      </c>
      <c r="D127" s="263" t="e">
        <f t="shared" si="17"/>
        <v>#VALUE!</v>
      </c>
      <c r="E127" s="263" t="e">
        <f t="shared" si="18"/>
        <v>#VALUE!</v>
      </c>
    </row>
    <row r="128" spans="1:5" ht="14" customHeight="1" x14ac:dyDescent="0.35">
      <c r="A128" s="263" t="str">
        <f>'Lane 4 Team Sheet'!AK12</f>
        <v>F,Smith,Abigail,STYE,270214,004283,01,H</v>
      </c>
      <c r="B128" s="263"/>
      <c r="C128" s="263" t="e">
        <f t="shared" si="16"/>
        <v>#VALUE!</v>
      </c>
      <c r="D128" s="263" t="e">
        <f t="shared" si="17"/>
        <v>#VALUE!</v>
      </c>
      <c r="E128" s="263" t="e">
        <f t="shared" si="18"/>
        <v>#VALUE!</v>
      </c>
    </row>
    <row r="129" spans="1:5" x14ac:dyDescent="0.35">
      <c r="A129" s="263" t="str">
        <f>'Lane 4 Team Sheet'!AK13</f>
        <v>M,Schofield,Finn,STYE,200515,003798,01,H</v>
      </c>
      <c r="B129" s="263"/>
      <c r="C129" s="263" t="e">
        <f t="shared" si="16"/>
        <v>#VALUE!</v>
      </c>
      <c r="D129" s="263" t="e">
        <f t="shared" si="17"/>
        <v>#VALUE!</v>
      </c>
      <c r="E129" s="263" t="e">
        <f t="shared" si="18"/>
        <v>#VALUE!</v>
      </c>
    </row>
    <row r="130" spans="1:5" x14ac:dyDescent="0.35">
      <c r="A130" s="263" t="str">
        <f>'Lane 4 Team Sheet'!AK14</f>
        <v>F,Loughran,Ava,STYE,291210,003656,13,H</v>
      </c>
      <c r="B130" s="263"/>
      <c r="C130" s="263" t="e">
        <f t="shared" si="16"/>
        <v>#VALUE!</v>
      </c>
      <c r="D130" s="263" t="e">
        <f t="shared" si="17"/>
        <v>#VALUE!</v>
      </c>
      <c r="E130" s="263" t="e">
        <f t="shared" si="18"/>
        <v>#VALUE!</v>
      </c>
    </row>
    <row r="131" spans="1:5" x14ac:dyDescent="0.35">
      <c r="A131" s="263" t="str">
        <f>'Lane 4 Team Sheet'!AK15</f>
        <v>M,Cornell,Christian,STYE,130810,003418,13,H</v>
      </c>
      <c r="B131" s="263"/>
      <c r="C131" s="263" t="e">
        <f t="shared" si="16"/>
        <v>#VALUE!</v>
      </c>
      <c r="D131" s="263" t="e">
        <f t="shared" si="17"/>
        <v>#VALUE!</v>
      </c>
      <c r="E131" s="263" t="e">
        <f t="shared" si="18"/>
        <v>#VALUE!</v>
      </c>
    </row>
    <row r="132" spans="1:5" x14ac:dyDescent="0.35">
      <c r="A132" s="263" t="str">
        <f>'Lane 4 Team Sheet'!AK16</f>
        <v>F,Capaldi,Scarlett,STYE,180210,003580,07,H</v>
      </c>
      <c r="B132" s="263"/>
      <c r="C132" s="263" t="e">
        <f t="shared" si="16"/>
        <v>#VALUE!</v>
      </c>
      <c r="D132" s="263" t="e">
        <f t="shared" si="17"/>
        <v>#VALUE!</v>
      </c>
      <c r="E132" s="263" t="e">
        <f t="shared" si="18"/>
        <v>#VALUE!</v>
      </c>
    </row>
    <row r="133" spans="1:5" x14ac:dyDescent="0.35">
      <c r="A133" s="263" t="str">
        <f>'Lane 4 Team Sheet'!AK17</f>
        <v>M,Gittins,Stephen,STYE,101111,003900,07,H</v>
      </c>
      <c r="B133" s="263"/>
      <c r="C133" s="263" t="e">
        <f t="shared" si="16"/>
        <v>#VALUE!</v>
      </c>
      <c r="D133" s="263" t="e">
        <f t="shared" si="17"/>
        <v>#VALUE!</v>
      </c>
      <c r="E133" s="263" t="e">
        <f t="shared" si="18"/>
        <v>#VALUE!</v>
      </c>
    </row>
    <row r="134" spans="1:5" x14ac:dyDescent="0.35">
      <c r="A134" s="263" t="str">
        <f>'Lane 4 Team Sheet'!AK18</f>
        <v>F,Kitson,Emilia,STYE,271214,004680,13,H</v>
      </c>
      <c r="B134" s="263"/>
      <c r="C134" s="263" t="e">
        <f t="shared" si="16"/>
        <v>#VALUE!</v>
      </c>
      <c r="D134" s="263" t="e">
        <f t="shared" si="17"/>
        <v>#VALUE!</v>
      </c>
      <c r="E134" s="263" t="e">
        <f t="shared" si="18"/>
        <v>#VALUE!</v>
      </c>
    </row>
    <row r="135" spans="1:5" x14ac:dyDescent="0.35">
      <c r="A135" s="263" t="str">
        <f>'Lane 4 Team Sheet'!AK19</f>
        <v>M,Linacre,Charles,STYE,130214,004435,13,H</v>
      </c>
      <c r="B135" s="263"/>
      <c r="C135" s="263" t="e">
        <f t="shared" si="16"/>
        <v>#VALUE!</v>
      </c>
      <c r="D135" s="263" t="e">
        <f t="shared" si="17"/>
        <v>#VALUE!</v>
      </c>
      <c r="E135" s="263" t="e">
        <f t="shared" si="18"/>
        <v>#VALUE!</v>
      </c>
    </row>
    <row r="136" spans="1:5" x14ac:dyDescent="0.35">
      <c r="A136" s="263" t="str">
        <f>'Lane 4 Team Sheet'!AK20</f>
        <v>F,Schofield,Emily,STYE,160109,003085,10,H</v>
      </c>
      <c r="B136" s="263"/>
      <c r="C136" s="263" t="e">
        <f t="shared" si="16"/>
        <v>#VALUE!</v>
      </c>
      <c r="D136" s="263" t="e">
        <f t="shared" si="17"/>
        <v>#VALUE!</v>
      </c>
      <c r="E136" s="263" t="e">
        <f t="shared" si="18"/>
        <v>#VALUE!</v>
      </c>
    </row>
    <row r="137" spans="1:5" x14ac:dyDescent="0.35">
      <c r="A137" s="263" t="str">
        <f>'Lane 4 Team Sheet'!AK21</f>
        <v>M,Wilkinson,Guy,STYE,200308,003257,10,H</v>
      </c>
      <c r="B137" s="263"/>
      <c r="C137" s="263" t="e">
        <f t="shared" si="16"/>
        <v>#VALUE!</v>
      </c>
      <c r="D137" s="263" t="e">
        <f t="shared" si="17"/>
        <v>#VALUE!</v>
      </c>
      <c r="E137" s="263" t="e">
        <f t="shared" si="18"/>
        <v>#VALUE!</v>
      </c>
    </row>
    <row r="138" spans="1:5" x14ac:dyDescent="0.35">
      <c r="A138" s="263" t="str">
        <f>'Lane 4 Team Sheet'!AK22</f>
        <v>F,Allcock,Beatrix,STYE,161111,003231,01,H</v>
      </c>
      <c r="B138" s="263"/>
      <c r="C138" s="263" t="e">
        <f t="shared" si="16"/>
        <v>#VALUE!</v>
      </c>
      <c r="D138" s="263" t="e">
        <f t="shared" si="17"/>
        <v>#VALUE!</v>
      </c>
      <c r="E138" s="263" t="e">
        <f t="shared" si="18"/>
        <v>#VALUE!</v>
      </c>
    </row>
    <row r="139" spans="1:5" x14ac:dyDescent="0.35">
      <c r="A139" s="263" t="str">
        <f>'Lane 4 Team Sheet'!AK23</f>
        <v>M,Gittins,Stephen,STYE,101111,003170,01,H</v>
      </c>
      <c r="B139" s="263"/>
      <c r="C139" s="263" t="e">
        <f t="shared" si="16"/>
        <v>#VALUE!</v>
      </c>
      <c r="D139" s="263" t="e">
        <f t="shared" si="17"/>
        <v>#VALUE!</v>
      </c>
      <c r="E139" s="263" t="e">
        <f t="shared" si="18"/>
        <v>#VALUE!</v>
      </c>
    </row>
    <row r="140" spans="1:5" x14ac:dyDescent="0.35">
      <c r="A140" s="263" t="str">
        <f>'Lane 4 Team Sheet'!AK24</f>
        <v>F,Takacs,Hannah,STYE,161106,003495,07,H</v>
      </c>
      <c r="B140" s="263"/>
      <c r="C140" s="263" t="e">
        <f t="shared" si="16"/>
        <v>#VALUE!</v>
      </c>
      <c r="D140" s="263" t="e">
        <f t="shared" si="17"/>
        <v>#VALUE!</v>
      </c>
      <c r="E140" s="263" t="e">
        <f t="shared" si="18"/>
        <v>#VALUE!</v>
      </c>
    </row>
    <row r="141" spans="1:5" x14ac:dyDescent="0.35">
      <c r="A141" s="263" t="str">
        <f>'Lane 4 Team Sheet'!AK25</f>
        <v>M,Haycroft,Matthew,STYE,251185,003437,07,H</v>
      </c>
      <c r="B141" s="263"/>
      <c r="C141" s="263" t="e">
        <f t="shared" si="16"/>
        <v>#VALUE!</v>
      </c>
      <c r="D141" s="263" t="e">
        <f t="shared" si="17"/>
        <v>#VALUE!</v>
      </c>
      <c r="E141" s="263" t="e">
        <f t="shared" si="18"/>
        <v>#VALUE!</v>
      </c>
    </row>
    <row r="142" spans="1:5" x14ac:dyDescent="0.35">
      <c r="A142" s="263" t="str">
        <f>'Lane 4 Team Sheet'!AK26</f>
        <v>F,Gettings,Emma,STYE,020601,003120,10,H</v>
      </c>
      <c r="B142" s="263"/>
      <c r="C142" s="263" t="e">
        <f t="shared" si="16"/>
        <v>#VALUE!</v>
      </c>
      <c r="D142" s="263" t="e">
        <f t="shared" si="17"/>
        <v>#VALUE!</v>
      </c>
      <c r="E142" s="263" t="e">
        <f t="shared" si="18"/>
        <v>#VALUE!</v>
      </c>
    </row>
    <row r="143" spans="1:5" x14ac:dyDescent="0.35">
      <c r="A143" s="263" t="str">
        <f>'Lane 4 Team Sheet'!AK27</f>
        <v>M,Haycroft,Matthew,STYE,251185,003183,10,H</v>
      </c>
      <c r="B143" s="263"/>
      <c r="C143" s="263" t="e">
        <f t="shared" si="16"/>
        <v>#VALUE!</v>
      </c>
      <c r="D143" s="263" t="e">
        <f t="shared" si="17"/>
        <v>#VALUE!</v>
      </c>
      <c r="E143" s="263" t="e">
        <f t="shared" si="18"/>
        <v>#VALUE!</v>
      </c>
    </row>
    <row r="144" spans="1:5" x14ac:dyDescent="0.35">
      <c r="A144" s="263" t="str">
        <f>'Lane 4 Team Sheet'!AK28</f>
        <v>F,Allcock,Beatrix,STYE,161111,003880,13,H</v>
      </c>
      <c r="B144" s="263"/>
      <c r="C144" s="263" t="e">
        <f t="shared" si="16"/>
        <v>#VALUE!</v>
      </c>
      <c r="D144" s="263" t="e">
        <f t="shared" si="17"/>
        <v>#VALUE!</v>
      </c>
      <c r="E144" s="263" t="e">
        <f t="shared" si="18"/>
        <v>#VALUE!</v>
      </c>
    </row>
    <row r="145" spans="1:5" x14ac:dyDescent="0.35">
      <c r="A145" s="263" t="str">
        <f>'Lane 4 Team Sheet'!AK29</f>
        <v>M,Schofield,Charlie,STYE,221111,003350,13,H</v>
      </c>
      <c r="B145" s="263"/>
      <c r="C145" s="263" t="e">
        <f t="shared" si="16"/>
        <v>#VALUE!</v>
      </c>
      <c r="D145" s="263" t="e">
        <f t="shared" si="17"/>
        <v>#VALUE!</v>
      </c>
      <c r="E145" s="263" t="e">
        <f t="shared" si="18"/>
        <v>#VALUE!</v>
      </c>
    </row>
    <row r="146" spans="1:5" x14ac:dyDescent="0.35">
      <c r="A146" s="263" t="str">
        <f>'Lane 4 Team Sheet'!AK30</f>
        <v>F,Schofield,Emily,STYE,160109,002940,01,H</v>
      </c>
      <c r="B146" s="263"/>
      <c r="C146" s="263" t="e">
        <f t="shared" si="16"/>
        <v>#VALUE!</v>
      </c>
      <c r="D146" s="263" t="e">
        <f t="shared" si="17"/>
        <v>#VALUE!</v>
      </c>
      <c r="E146" s="263" t="e">
        <f t="shared" si="18"/>
        <v>#VALUE!</v>
      </c>
    </row>
    <row r="147" spans="1:5" x14ac:dyDescent="0.35">
      <c r="A147" s="263" t="str">
        <f>'Lane 4 Team Sheet'!AK31</f>
        <v>M,Wilkinson,Guy,STYE,200308,002902,01,H</v>
      </c>
      <c r="B147" s="263"/>
      <c r="C147" s="263" t="e">
        <f t="shared" si="16"/>
        <v>#VALUE!</v>
      </c>
      <c r="D147" s="263" t="e">
        <f t="shared" si="17"/>
        <v>#VALUE!</v>
      </c>
      <c r="E147" s="263" t="e">
        <f t="shared" si="18"/>
        <v>#VALUE!</v>
      </c>
    </row>
    <row r="148" spans="1:5" x14ac:dyDescent="0.35">
      <c r="A148" s="263" t="str">
        <f>'Lane 4 Team Sheet'!AK32</f>
        <v>F,Kitson,Emilia,STYE,271214,005609,07,H</v>
      </c>
      <c r="B148" s="263"/>
      <c r="C148" s="263" t="e">
        <f t="shared" si="16"/>
        <v>#VALUE!</v>
      </c>
      <c r="D148" s="263" t="e">
        <f t="shared" si="17"/>
        <v>#VALUE!</v>
      </c>
      <c r="E148" s="263" t="e">
        <f t="shared" si="18"/>
        <v>#VALUE!</v>
      </c>
    </row>
    <row r="149" spans="1:5" x14ac:dyDescent="0.35">
      <c r="A149" s="263" t="str">
        <f>'Lane 4 Team Sheet'!AK33</f>
        <v>M,Linacre,Charles,STYE,130214,005217,07,H</v>
      </c>
      <c r="B149" s="263"/>
      <c r="C149" s="263" t="e">
        <f t="shared" si="16"/>
        <v>#VALUE!</v>
      </c>
      <c r="D149" s="263" t="e">
        <f t="shared" si="17"/>
        <v>#VALUE!</v>
      </c>
      <c r="E149" s="263" t="e">
        <f t="shared" si="18"/>
        <v>#VALUE!</v>
      </c>
    </row>
    <row r="150" spans="1:5" x14ac:dyDescent="0.35">
      <c r="A150" s="263" t="str">
        <f>'Lane 4 Team Sheet'!AK34</f>
        <v>F,Capaldi,Scarlett,STYE,180210,003044,10,H</v>
      </c>
      <c r="B150" s="263"/>
      <c r="C150" s="263" t="e">
        <f t="shared" si="16"/>
        <v>#VALUE!</v>
      </c>
      <c r="D150" s="263" t="e">
        <f t="shared" si="17"/>
        <v>#VALUE!</v>
      </c>
      <c r="E150" s="263" t="e">
        <f t="shared" si="18"/>
        <v>#VALUE!</v>
      </c>
    </row>
    <row r="151" spans="1:5" x14ac:dyDescent="0.35">
      <c r="A151" s="263" t="str">
        <f>'Lane 4 Team Sheet'!AK35</f>
        <v>M,Cornell,Christian,STYE,130810,003257,10,H</v>
      </c>
      <c r="B151" s="263"/>
      <c r="C151" s="263" t="e">
        <f t="shared" si="16"/>
        <v>#VALUE!</v>
      </c>
      <c r="D151" s="263" t="e">
        <f t="shared" si="17"/>
        <v>#VALUE!</v>
      </c>
      <c r="E151" s="263" t="e">
        <f t="shared" si="18"/>
        <v>#VALUE!</v>
      </c>
    </row>
    <row r="152" spans="1:5" x14ac:dyDescent="0.35">
      <c r="A152" s="263" t="str">
        <f>'Lane 4 Team Sheet'!AK36</f>
        <v>F,Felgate,Olivia,STYE,110210,003158,01,H</v>
      </c>
      <c r="B152" s="263"/>
      <c r="C152" s="263" t="e">
        <f t="shared" si="16"/>
        <v>#VALUE!</v>
      </c>
      <c r="D152" s="263" t="e">
        <f t="shared" si="17"/>
        <v>#VALUE!</v>
      </c>
      <c r="E152" s="263" t="e">
        <f t="shared" si="18"/>
        <v>#VALUE!</v>
      </c>
    </row>
    <row r="153" spans="1:5" x14ac:dyDescent="0.35">
      <c r="A153" s="263" t="str">
        <f>'Lane 4 Team Sheet'!AK37</f>
        <v>M,Cornell,Christian,STYE,130810,003072,01,H</v>
      </c>
      <c r="B153" s="263"/>
      <c r="C153" s="263" t="e">
        <f t="shared" si="16"/>
        <v>#VALUE!</v>
      </c>
      <c r="D153" s="263" t="e">
        <f t="shared" si="17"/>
        <v>#VALUE!</v>
      </c>
      <c r="E153" s="263" t="e">
        <f t="shared" si="18"/>
        <v>#VALUE!</v>
      </c>
    </row>
    <row r="154" spans="1:5" x14ac:dyDescent="0.35">
      <c r="A154" s="263" t="str">
        <f>'Lane 4 Team Sheet'!AK38</f>
        <v>,,,STYE,,005396,10,H</v>
      </c>
      <c r="B154" s="263"/>
      <c r="C154" s="263" t="e">
        <f t="shared" si="16"/>
        <v>#VALUE!</v>
      </c>
      <c r="D154" s="263" t="e">
        <f t="shared" si="17"/>
        <v>#VALUE!</v>
      </c>
      <c r="E154" s="263" t="e">
        <f t="shared" si="18"/>
        <v>#VALUE!</v>
      </c>
    </row>
    <row r="155" spans="1:5" x14ac:dyDescent="0.35">
      <c r="A155" s="263" t="str">
        <f>'Lane 4 Team Sheet'!AK39</f>
        <v>M,Schofield,Finn,STYE,200515,004729,10,H</v>
      </c>
      <c r="B155" s="263"/>
      <c r="C155" s="263" t="e">
        <f t="shared" si="16"/>
        <v>#VALUE!</v>
      </c>
      <c r="D155" s="263" t="e">
        <f t="shared" si="17"/>
        <v>#VALUE!</v>
      </c>
      <c r="E155" s="263" t="e">
        <f t="shared" si="18"/>
        <v>#VALUE!</v>
      </c>
    </row>
    <row r="156" spans="1:5" x14ac:dyDescent="0.35">
      <c r="A156" s="263" t="str">
        <f>'Lane 4 Team Sheet'!AK40</f>
        <v>F,Hull,Megan,STYE,200308,DQ T     ,13,H</v>
      </c>
      <c r="B156" s="263"/>
      <c r="C156" s="263" t="e">
        <f t="shared" si="16"/>
        <v>#VALUE!</v>
      </c>
      <c r="D156" s="263">
        <f t="shared" si="17"/>
        <v>26</v>
      </c>
      <c r="E156" s="263" t="e">
        <f t="shared" si="18"/>
        <v>#VALUE!</v>
      </c>
    </row>
    <row r="157" spans="1:5" x14ac:dyDescent="0.35">
      <c r="A157" s="263" t="str">
        <f>'Lane 4 Team Sheet'!AK41</f>
        <v>M,Codd,Cameron,STYE,100909,003971,13,H</v>
      </c>
      <c r="B157" s="263"/>
      <c r="C157" s="263" t="e">
        <f t="shared" si="16"/>
        <v>#VALUE!</v>
      </c>
      <c r="D157" s="263" t="e">
        <f t="shared" si="17"/>
        <v>#VALUE!</v>
      </c>
      <c r="E157" s="263" t="e">
        <f t="shared" si="18"/>
        <v>#VALUE!</v>
      </c>
    </row>
    <row r="158" spans="1:5" x14ac:dyDescent="0.35">
      <c r="A158" s="263" t="str">
        <f>'Lane 4 Team Sheet'!AK42</f>
        <v>F,Green,Charis,STYE,241211,004271,07,H</v>
      </c>
      <c r="B158" s="263"/>
      <c r="C158" s="263" t="e">
        <f t="shared" si="16"/>
        <v>#VALUE!</v>
      </c>
      <c r="D158" s="263" t="e">
        <f t="shared" si="17"/>
        <v>#VALUE!</v>
      </c>
      <c r="E158" s="263" t="e">
        <f t="shared" si="18"/>
        <v>#VALUE!</v>
      </c>
    </row>
    <row r="159" spans="1:5" x14ac:dyDescent="0.35">
      <c r="A159" s="263" t="str">
        <f>'Lane 4 Team Sheet'!AK43</f>
        <v>M,Gittins,Stephen,STYE,101111,004105,07,H</v>
      </c>
      <c r="B159" s="263"/>
      <c r="C159" s="263" t="e">
        <f t="shared" si="16"/>
        <v>#VALUE!</v>
      </c>
      <c r="D159" s="263" t="e">
        <f t="shared" si="17"/>
        <v>#VALUE!</v>
      </c>
      <c r="E159" s="263" t="e">
        <f t="shared" si="18"/>
        <v>#VALUE!</v>
      </c>
    </row>
    <row r="160" spans="1:5" x14ac:dyDescent="0.35">
      <c r="A160" s="263" t="str">
        <f>'Lane 4 Team Sheet'!AK44</f>
        <v>F,Takacs,Hannah,STYE,161106,002936,01,H</v>
      </c>
      <c r="B160" s="263"/>
      <c r="C160" s="263" t="e">
        <f t="shared" si="16"/>
        <v>#VALUE!</v>
      </c>
      <c r="D160" s="263" t="e">
        <f t="shared" si="17"/>
        <v>#VALUE!</v>
      </c>
      <c r="E160" s="263" t="e">
        <f t="shared" si="18"/>
        <v>#VALUE!</v>
      </c>
    </row>
    <row r="161" spans="1:5" x14ac:dyDescent="0.35">
      <c r="A161" s="263" t="str">
        <f>'Lane 4 Team Sheet'!AK45</f>
        <v>M,Haycroft,Matthew,STYE,251185,003052,01,H</v>
      </c>
      <c r="B161" s="263"/>
      <c r="C161" s="263" t="e">
        <f t="shared" si="16"/>
        <v>#VALUE!</v>
      </c>
      <c r="D161" s="263" t="e">
        <f t="shared" si="17"/>
        <v>#VALUE!</v>
      </c>
      <c r="E161" s="263" t="e">
        <f t="shared" si="18"/>
        <v>#VALUE!</v>
      </c>
    </row>
  </sheetData>
  <autoFilter ref="A1:E161" xr:uid="{C1DCBAED-D3AB-439F-83AD-7780AAD7F758}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C16"/>
  <sheetViews>
    <sheetView workbookViewId="0">
      <selection activeCell="A11" sqref="A11"/>
    </sheetView>
  </sheetViews>
  <sheetFormatPr defaultColWidth="8.796875" defaultRowHeight="12.75" x14ac:dyDescent="0.35"/>
  <cols>
    <col min="1" max="1" width="17.33203125" customWidth="1"/>
    <col min="2" max="2" width="9.1328125" style="16"/>
    <col min="3" max="3" width="20.796875" customWidth="1"/>
    <col min="4" max="4" width="39.796875" customWidth="1"/>
  </cols>
  <sheetData>
    <row r="3" spans="1:3" ht="17.649999999999999" x14ac:dyDescent="0.5">
      <c r="A3" s="27" t="s">
        <v>121</v>
      </c>
      <c r="B3" s="29"/>
      <c r="C3" s="28"/>
    </row>
    <row r="4" spans="1:3" ht="13.15" x14ac:dyDescent="0.4">
      <c r="A4" s="28"/>
      <c r="B4" s="29"/>
      <c r="C4" s="28"/>
    </row>
    <row r="5" spans="1:3" ht="13.15" x14ac:dyDescent="0.4">
      <c r="A5" s="28" t="s">
        <v>122</v>
      </c>
      <c r="B5" s="29" t="s">
        <v>123</v>
      </c>
      <c r="C5" s="28" t="s">
        <v>124</v>
      </c>
    </row>
    <row r="7" spans="1:3" x14ac:dyDescent="0.35">
      <c r="A7" t="s">
        <v>107</v>
      </c>
    </row>
    <row r="8" spans="1:3" x14ac:dyDescent="0.35">
      <c r="C8" s="16"/>
    </row>
    <row r="9" spans="1:3" x14ac:dyDescent="0.35">
      <c r="A9" t="s">
        <v>223</v>
      </c>
      <c r="B9"/>
    </row>
    <row r="10" spans="1:3" ht="14.25" x14ac:dyDescent="0.35">
      <c r="B10" s="31"/>
    </row>
    <row r="11" spans="1:3" ht="14.25" x14ac:dyDescent="0.35">
      <c r="A11" t="s">
        <v>6</v>
      </c>
      <c r="B11" s="31"/>
    </row>
    <row r="12" spans="1:3" ht="14.25" x14ac:dyDescent="0.35">
      <c r="B12" s="31"/>
    </row>
    <row r="13" spans="1:3" ht="14.25" x14ac:dyDescent="0.35">
      <c r="A13" t="s">
        <v>230</v>
      </c>
      <c r="B13" s="33"/>
    </row>
    <row r="14" spans="1:3" ht="14.25" x14ac:dyDescent="0.35">
      <c r="B14" s="33"/>
    </row>
    <row r="15" spans="1:3" ht="14.25" x14ac:dyDescent="0.35">
      <c r="B15" s="33"/>
    </row>
    <row r="16" spans="1:3" ht="14.25" x14ac:dyDescent="0.35">
      <c r="B16" s="33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93DB-8BB2-4686-9645-5B1DD73CF120}">
  <dimension ref="A2:E5"/>
  <sheetViews>
    <sheetView workbookViewId="0">
      <selection activeCell="H26" sqref="H26"/>
    </sheetView>
  </sheetViews>
  <sheetFormatPr defaultColWidth="8.796875" defaultRowHeight="12.75" x14ac:dyDescent="0.35"/>
  <cols>
    <col min="3" max="3" width="15.33203125" bestFit="1" customWidth="1"/>
  </cols>
  <sheetData>
    <row r="2" spans="1:5" x14ac:dyDescent="0.35">
      <c r="A2" t="s">
        <v>302</v>
      </c>
      <c r="B2" t="s">
        <v>298</v>
      </c>
      <c r="C2" t="str">
        <f>A2&amp;B2</f>
        <v>50mBackstroke</v>
      </c>
      <c r="D2">
        <v>13</v>
      </c>
      <c r="E2" t="str">
        <f>TEXT(D2,"00")</f>
        <v>13</v>
      </c>
    </row>
    <row r="3" spans="1:5" x14ac:dyDescent="0.35">
      <c r="A3" t="s">
        <v>302</v>
      </c>
      <c r="B3" t="s">
        <v>300</v>
      </c>
      <c r="C3" t="str">
        <f t="shared" ref="C3:C5" si="0">A3&amp;B3</f>
        <v>50mBreaststroke</v>
      </c>
      <c r="D3">
        <v>7</v>
      </c>
      <c r="E3" t="str">
        <f t="shared" ref="E3:E5" si="1">TEXT(D3,"00")</f>
        <v>07</v>
      </c>
    </row>
    <row r="4" spans="1:5" x14ac:dyDescent="0.35">
      <c r="A4" t="s">
        <v>302</v>
      </c>
      <c r="B4" t="s">
        <v>299</v>
      </c>
      <c r="C4" t="str">
        <f t="shared" si="0"/>
        <v>50mButterfly</v>
      </c>
      <c r="D4">
        <v>10</v>
      </c>
      <c r="E4" t="str">
        <f t="shared" si="1"/>
        <v>10</v>
      </c>
    </row>
    <row r="5" spans="1:5" x14ac:dyDescent="0.35">
      <c r="A5" t="s">
        <v>302</v>
      </c>
      <c r="B5" t="s">
        <v>301</v>
      </c>
      <c r="C5" t="str">
        <f t="shared" si="0"/>
        <v>50mFreestyle</v>
      </c>
      <c r="D5">
        <v>1</v>
      </c>
      <c r="E5" t="str">
        <f t="shared" si="1"/>
        <v>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904D-6518-497B-87EF-58CB7A1F3BF6}">
  <dimension ref="A1:N996"/>
  <sheetViews>
    <sheetView topLeftCell="A757" workbookViewId="0">
      <selection activeCell="H779" sqref="H779"/>
    </sheetView>
  </sheetViews>
  <sheetFormatPr defaultColWidth="8.796875" defaultRowHeight="12.75" x14ac:dyDescent="0.35"/>
  <cols>
    <col min="2" max="2" width="16" bestFit="1" customWidth="1"/>
    <col min="6" max="6" width="16.46484375" customWidth="1"/>
    <col min="8" max="8" width="10.1328125" bestFit="1" customWidth="1"/>
    <col min="14" max="14" width="23.6640625" customWidth="1"/>
  </cols>
  <sheetData>
    <row r="1" spans="1:14" x14ac:dyDescent="0.35">
      <c r="A1" t="s">
        <v>338</v>
      </c>
      <c r="B1" t="s">
        <v>324</v>
      </c>
      <c r="C1" t="s">
        <v>339</v>
      </c>
      <c r="D1" t="s">
        <v>340</v>
      </c>
      <c r="E1" t="s">
        <v>341</v>
      </c>
      <c r="F1" t="s">
        <v>321</v>
      </c>
      <c r="G1" t="s">
        <v>342</v>
      </c>
      <c r="I1" t="s">
        <v>343</v>
      </c>
      <c r="J1" t="s">
        <v>344</v>
      </c>
      <c r="K1" t="s">
        <v>345</v>
      </c>
      <c r="L1" t="s">
        <v>900</v>
      </c>
      <c r="M1" t="s">
        <v>901</v>
      </c>
      <c r="N1" t="s">
        <v>159</v>
      </c>
    </row>
    <row r="2" spans="1:14" x14ac:dyDescent="0.35">
      <c r="A2">
        <v>1688518</v>
      </c>
      <c r="B2" t="s">
        <v>346</v>
      </c>
      <c r="C2" t="s">
        <v>358</v>
      </c>
      <c r="D2" t="s">
        <v>713</v>
      </c>
      <c r="F2" t="s">
        <v>677</v>
      </c>
      <c r="G2" t="s">
        <v>713</v>
      </c>
      <c r="H2" s="234">
        <v>41749</v>
      </c>
      <c r="I2" s="237" t="str">
        <f>TEXT(DAY(H2),"00")</f>
        <v>20</v>
      </c>
      <c r="J2" s="237" t="str">
        <f>TEXT(MONTH(H2),"00")</f>
        <v>04</v>
      </c>
      <c r="K2" s="237" t="str">
        <f>TEXT(YEAR(H2),"00")</f>
        <v>2014</v>
      </c>
      <c r="L2" s="237" t="str">
        <f>I2&amp;J2&amp;RIGHT(K2,2)</f>
        <v>200414</v>
      </c>
      <c r="M2" t="str">
        <f>_xlfn.IFNA((VLOOKUP($C2,Lookups!$A$2:$B$6,2,FALSE)),"")</f>
        <v>F</v>
      </c>
      <c r="N2" t="s">
        <v>6</v>
      </c>
    </row>
    <row r="3" spans="1:14" x14ac:dyDescent="0.35">
      <c r="A3">
        <v>1527564</v>
      </c>
      <c r="B3" t="s">
        <v>346</v>
      </c>
      <c r="C3" t="s">
        <v>358</v>
      </c>
      <c r="D3" t="s">
        <v>676</v>
      </c>
      <c r="F3" t="s">
        <v>677</v>
      </c>
      <c r="G3" t="s">
        <v>676</v>
      </c>
      <c r="H3" s="234">
        <v>40494</v>
      </c>
      <c r="I3" s="237" t="str">
        <f t="shared" ref="I3:I66" si="0">TEXT(DAY(H3),"00")</f>
        <v>12</v>
      </c>
      <c r="J3" s="237" t="str">
        <f t="shared" ref="J3:J66" si="1">TEXT(MONTH(H3),"00")</f>
        <v>11</v>
      </c>
      <c r="K3" s="237" t="str">
        <f t="shared" ref="K3:K66" si="2">TEXT(YEAR(H3),"00")</f>
        <v>2010</v>
      </c>
      <c r="L3" s="237" t="str">
        <f t="shared" ref="L3:L66" si="3">I3&amp;J3&amp;RIGHT(K3,2)</f>
        <v>121110</v>
      </c>
      <c r="M3" t="str">
        <f>_xlfn.IFNA((VLOOKUP($C3,Lookups!$A$2:$B$6,2,FALSE)),"")</f>
        <v>F</v>
      </c>
      <c r="N3" t="s">
        <v>6</v>
      </c>
    </row>
    <row r="4" spans="1:14" x14ac:dyDescent="0.35">
      <c r="A4">
        <v>1627912</v>
      </c>
      <c r="B4" t="s">
        <v>346</v>
      </c>
      <c r="C4" t="s">
        <v>347</v>
      </c>
      <c r="D4" t="s">
        <v>384</v>
      </c>
      <c r="F4" t="s">
        <v>690</v>
      </c>
      <c r="G4" t="s">
        <v>384</v>
      </c>
      <c r="H4" s="234">
        <v>41203</v>
      </c>
      <c r="I4" s="237" t="str">
        <f t="shared" si="0"/>
        <v>21</v>
      </c>
      <c r="J4" s="237" t="str">
        <f t="shared" si="1"/>
        <v>10</v>
      </c>
      <c r="K4" s="237" t="str">
        <f t="shared" si="2"/>
        <v>2012</v>
      </c>
      <c r="L4" s="237" t="str">
        <f t="shared" si="3"/>
        <v>211012</v>
      </c>
      <c r="M4" t="str">
        <f>_xlfn.IFNA((VLOOKUP($C4,Lookups!$A$2:$B$6,2,FALSE)),"")</f>
        <v>M</v>
      </c>
      <c r="N4" t="s">
        <v>6</v>
      </c>
    </row>
    <row r="5" spans="1:14" x14ac:dyDescent="0.35">
      <c r="A5">
        <v>1627910</v>
      </c>
      <c r="B5" t="s">
        <v>346</v>
      </c>
      <c r="C5" t="s">
        <v>358</v>
      </c>
      <c r="D5" t="s">
        <v>687</v>
      </c>
      <c r="F5" t="s">
        <v>688</v>
      </c>
      <c r="G5" t="s">
        <v>687</v>
      </c>
      <c r="H5" s="234">
        <v>40690</v>
      </c>
      <c r="I5" s="237" t="str">
        <f t="shared" si="0"/>
        <v>27</v>
      </c>
      <c r="J5" s="237" t="str">
        <f t="shared" si="1"/>
        <v>05</v>
      </c>
      <c r="K5" s="237" t="str">
        <f t="shared" si="2"/>
        <v>2011</v>
      </c>
      <c r="L5" s="237" t="str">
        <f t="shared" si="3"/>
        <v>270511</v>
      </c>
      <c r="M5" t="str">
        <f>_xlfn.IFNA((VLOOKUP($C5,Lookups!$A$2:$B$6,2,FALSE)),"")</f>
        <v>F</v>
      </c>
      <c r="N5" t="s">
        <v>6</v>
      </c>
    </row>
    <row r="6" spans="1:14" x14ac:dyDescent="0.35">
      <c r="A6">
        <v>1627911</v>
      </c>
      <c r="B6" t="s">
        <v>346</v>
      </c>
      <c r="C6" t="s">
        <v>358</v>
      </c>
      <c r="D6" t="s">
        <v>689</v>
      </c>
      <c r="F6" t="s">
        <v>688</v>
      </c>
      <c r="G6" t="s">
        <v>689</v>
      </c>
      <c r="H6" s="234">
        <v>41325</v>
      </c>
      <c r="I6" s="237" t="str">
        <f t="shared" si="0"/>
        <v>20</v>
      </c>
      <c r="J6" s="237" t="str">
        <f t="shared" si="1"/>
        <v>02</v>
      </c>
      <c r="K6" s="237" t="str">
        <f t="shared" si="2"/>
        <v>2013</v>
      </c>
      <c r="L6" s="237" t="str">
        <f t="shared" si="3"/>
        <v>200213</v>
      </c>
      <c r="M6" t="str">
        <f>_xlfn.IFNA((VLOOKUP($C6,Lookups!$A$2:$B$6,2,FALSE)),"")</f>
        <v>F</v>
      </c>
      <c r="N6" t="s">
        <v>6</v>
      </c>
    </row>
    <row r="7" spans="1:14" x14ac:dyDescent="0.35">
      <c r="A7">
        <v>1654840</v>
      </c>
      <c r="B7" t="s">
        <v>346</v>
      </c>
      <c r="C7" t="s">
        <v>347</v>
      </c>
      <c r="D7" t="s">
        <v>712</v>
      </c>
      <c r="F7" t="s">
        <v>682</v>
      </c>
      <c r="G7" t="s">
        <v>712</v>
      </c>
      <c r="H7" s="234">
        <v>41862</v>
      </c>
      <c r="I7" s="237" t="str">
        <f t="shared" si="0"/>
        <v>11</v>
      </c>
      <c r="J7" s="237" t="str">
        <f t="shared" si="1"/>
        <v>08</v>
      </c>
      <c r="K7" s="237" t="str">
        <f t="shared" si="2"/>
        <v>2014</v>
      </c>
      <c r="L7" s="237" t="str">
        <f t="shared" si="3"/>
        <v>110814</v>
      </c>
      <c r="M7" t="str">
        <f>_xlfn.IFNA((VLOOKUP($C7,Lookups!$A$2:$B$6,2,FALSE)),"")</f>
        <v>M</v>
      </c>
      <c r="N7" t="s">
        <v>6</v>
      </c>
    </row>
    <row r="8" spans="1:14" x14ac:dyDescent="0.35">
      <c r="A8">
        <v>1412240</v>
      </c>
      <c r="B8" t="s">
        <v>346</v>
      </c>
      <c r="C8" t="s">
        <v>347</v>
      </c>
      <c r="D8" t="s">
        <v>600</v>
      </c>
      <c r="F8" t="s">
        <v>644</v>
      </c>
      <c r="G8" t="s">
        <v>600</v>
      </c>
      <c r="H8" s="234">
        <v>40296</v>
      </c>
      <c r="I8" s="237" t="str">
        <f t="shared" si="0"/>
        <v>28</v>
      </c>
      <c r="J8" s="237" t="str">
        <f t="shared" si="1"/>
        <v>04</v>
      </c>
      <c r="K8" s="237" t="str">
        <f t="shared" si="2"/>
        <v>2010</v>
      </c>
      <c r="L8" s="237" t="str">
        <f t="shared" si="3"/>
        <v>280410</v>
      </c>
      <c r="M8" t="str">
        <f>_xlfn.IFNA((VLOOKUP($C8,Lookups!$A$2:$B$6,2,FALSE)),"")</f>
        <v>M</v>
      </c>
      <c r="N8" t="s">
        <v>6</v>
      </c>
    </row>
    <row r="9" spans="1:14" x14ac:dyDescent="0.35">
      <c r="A9">
        <v>1350727</v>
      </c>
      <c r="B9" t="s">
        <v>346</v>
      </c>
      <c r="C9" t="s">
        <v>347</v>
      </c>
      <c r="D9" t="s">
        <v>472</v>
      </c>
      <c r="F9" t="s">
        <v>652</v>
      </c>
      <c r="G9" t="s">
        <v>472</v>
      </c>
      <c r="H9" s="234">
        <v>39787</v>
      </c>
      <c r="I9" s="237" t="str">
        <f t="shared" si="0"/>
        <v>05</v>
      </c>
      <c r="J9" s="237" t="str">
        <f t="shared" si="1"/>
        <v>12</v>
      </c>
      <c r="K9" s="237" t="str">
        <f t="shared" si="2"/>
        <v>2008</v>
      </c>
      <c r="L9" s="237" t="str">
        <f t="shared" si="3"/>
        <v>051208</v>
      </c>
      <c r="M9" t="str">
        <f>_xlfn.IFNA((VLOOKUP($C9,Lookups!$A$2:$B$6,2,FALSE)),"")</f>
        <v>M</v>
      </c>
      <c r="N9" t="s">
        <v>6</v>
      </c>
    </row>
    <row r="10" spans="1:14" x14ac:dyDescent="0.35">
      <c r="A10">
        <v>1721818</v>
      </c>
      <c r="B10" t="s">
        <v>346</v>
      </c>
      <c r="C10" t="s">
        <v>347</v>
      </c>
      <c r="D10" t="s">
        <v>393</v>
      </c>
      <c r="F10" t="s">
        <v>719</v>
      </c>
      <c r="G10" t="s">
        <v>393</v>
      </c>
      <c r="H10" s="234">
        <v>40792</v>
      </c>
      <c r="I10" s="237" t="str">
        <f t="shared" si="0"/>
        <v>06</v>
      </c>
      <c r="J10" s="237" t="str">
        <f t="shared" si="1"/>
        <v>09</v>
      </c>
      <c r="K10" s="237" t="str">
        <f t="shared" si="2"/>
        <v>2011</v>
      </c>
      <c r="L10" s="237" t="str">
        <f t="shared" si="3"/>
        <v>060911</v>
      </c>
      <c r="M10" t="str">
        <f>_xlfn.IFNA((VLOOKUP($C10,Lookups!$A$2:$B$6,2,FALSE)),"")</f>
        <v>M</v>
      </c>
      <c r="N10" t="s">
        <v>6</v>
      </c>
    </row>
    <row r="11" spans="1:14" x14ac:dyDescent="0.35">
      <c r="A11">
        <v>1457116</v>
      </c>
      <c r="B11" t="s">
        <v>346</v>
      </c>
      <c r="C11" t="s">
        <v>347</v>
      </c>
      <c r="D11" t="s">
        <v>662</v>
      </c>
      <c r="E11" t="s">
        <v>415</v>
      </c>
      <c r="F11" t="s">
        <v>663</v>
      </c>
      <c r="G11" t="s">
        <v>664</v>
      </c>
      <c r="H11" s="234">
        <v>39874</v>
      </c>
      <c r="I11" s="237" t="str">
        <f t="shared" si="0"/>
        <v>02</v>
      </c>
      <c r="J11" s="237" t="str">
        <f t="shared" si="1"/>
        <v>03</v>
      </c>
      <c r="K11" s="237" t="str">
        <f t="shared" si="2"/>
        <v>2009</v>
      </c>
      <c r="L11" s="237" t="str">
        <f t="shared" si="3"/>
        <v>020309</v>
      </c>
      <c r="M11" t="str">
        <f>_xlfn.IFNA((VLOOKUP($C11,Lookups!$A$2:$B$6,2,FALSE)),"")</f>
        <v>M</v>
      </c>
      <c r="N11" t="s">
        <v>6</v>
      </c>
    </row>
    <row r="12" spans="1:14" x14ac:dyDescent="0.35">
      <c r="A12">
        <v>1404087</v>
      </c>
      <c r="B12" t="s">
        <v>346</v>
      </c>
      <c r="C12" t="s">
        <v>358</v>
      </c>
      <c r="D12" t="s">
        <v>659</v>
      </c>
      <c r="E12" t="s">
        <v>415</v>
      </c>
      <c r="F12" t="s">
        <v>660</v>
      </c>
      <c r="G12" t="s">
        <v>659</v>
      </c>
      <c r="H12" s="234">
        <v>40279</v>
      </c>
      <c r="I12" s="237" t="str">
        <f t="shared" si="0"/>
        <v>11</v>
      </c>
      <c r="J12" s="237" t="str">
        <f t="shared" si="1"/>
        <v>04</v>
      </c>
      <c r="K12" s="237" t="str">
        <f t="shared" si="2"/>
        <v>2010</v>
      </c>
      <c r="L12" s="237" t="str">
        <f t="shared" si="3"/>
        <v>110410</v>
      </c>
      <c r="M12" t="str">
        <f>_xlfn.IFNA((VLOOKUP($C12,Lookups!$A$2:$B$6,2,FALSE)),"")</f>
        <v>F</v>
      </c>
      <c r="N12" t="s">
        <v>6</v>
      </c>
    </row>
    <row r="13" spans="1:14" x14ac:dyDescent="0.35">
      <c r="A13">
        <v>1710467</v>
      </c>
      <c r="B13" t="s">
        <v>346</v>
      </c>
      <c r="C13" t="s">
        <v>347</v>
      </c>
      <c r="D13" t="s">
        <v>691</v>
      </c>
      <c r="F13" t="s">
        <v>714</v>
      </c>
      <c r="G13" t="s">
        <v>691</v>
      </c>
      <c r="H13" s="234">
        <v>41857</v>
      </c>
      <c r="I13" s="237" t="str">
        <f t="shared" si="0"/>
        <v>06</v>
      </c>
      <c r="J13" s="237" t="str">
        <f t="shared" si="1"/>
        <v>08</v>
      </c>
      <c r="K13" s="237" t="str">
        <f t="shared" si="2"/>
        <v>2014</v>
      </c>
      <c r="L13" s="237" t="str">
        <f t="shared" si="3"/>
        <v>060814</v>
      </c>
      <c r="M13" t="str">
        <f>_xlfn.IFNA((VLOOKUP($C13,Lookups!$A$2:$B$6,2,FALSE)),"")</f>
        <v>M</v>
      </c>
      <c r="N13" t="s">
        <v>6</v>
      </c>
    </row>
    <row r="14" spans="1:14" x14ac:dyDescent="0.35">
      <c r="A14">
        <v>1296057</v>
      </c>
      <c r="B14" t="s">
        <v>346</v>
      </c>
      <c r="C14" t="s">
        <v>347</v>
      </c>
      <c r="D14" t="s">
        <v>648</v>
      </c>
      <c r="F14" t="s">
        <v>649</v>
      </c>
      <c r="G14" t="s">
        <v>648</v>
      </c>
      <c r="H14" s="234">
        <v>39022</v>
      </c>
      <c r="I14" s="237" t="str">
        <f t="shared" si="0"/>
        <v>01</v>
      </c>
      <c r="J14" s="237" t="str">
        <f t="shared" si="1"/>
        <v>11</v>
      </c>
      <c r="K14" s="237" t="str">
        <f t="shared" si="2"/>
        <v>2006</v>
      </c>
      <c r="L14" s="237" t="str">
        <f t="shared" si="3"/>
        <v>011106</v>
      </c>
      <c r="M14" t="str">
        <f>_xlfn.IFNA((VLOOKUP($C14,Lookups!$A$2:$B$6,2,FALSE)),"")</f>
        <v>M</v>
      </c>
      <c r="N14" t="s">
        <v>6</v>
      </c>
    </row>
    <row r="15" spans="1:14" x14ac:dyDescent="0.35">
      <c r="A15">
        <v>1527570</v>
      </c>
      <c r="B15" t="s">
        <v>346</v>
      </c>
      <c r="C15" t="s">
        <v>347</v>
      </c>
      <c r="D15" t="s">
        <v>563</v>
      </c>
      <c r="F15" t="s">
        <v>678</v>
      </c>
      <c r="G15" t="s">
        <v>563</v>
      </c>
      <c r="H15" s="234">
        <v>40240</v>
      </c>
      <c r="I15" s="237" t="str">
        <f t="shared" si="0"/>
        <v>03</v>
      </c>
      <c r="J15" s="237" t="str">
        <f t="shared" si="1"/>
        <v>03</v>
      </c>
      <c r="K15" s="237" t="str">
        <f t="shared" si="2"/>
        <v>2010</v>
      </c>
      <c r="L15" s="237" t="str">
        <f t="shared" si="3"/>
        <v>030310</v>
      </c>
      <c r="M15" t="str">
        <f>_xlfn.IFNA((VLOOKUP($C15,Lookups!$A$2:$B$6,2,FALSE)),"")</f>
        <v>M</v>
      </c>
      <c r="N15" t="s">
        <v>6</v>
      </c>
    </row>
    <row r="16" spans="1:14" x14ac:dyDescent="0.35">
      <c r="A16">
        <v>1746131</v>
      </c>
      <c r="B16" t="s">
        <v>392</v>
      </c>
      <c r="C16" t="s">
        <v>347</v>
      </c>
      <c r="D16" t="s">
        <v>672</v>
      </c>
      <c r="F16" t="s">
        <v>1826</v>
      </c>
      <c r="G16" t="s">
        <v>672</v>
      </c>
      <c r="H16" s="234">
        <v>42139</v>
      </c>
      <c r="I16" s="237" t="str">
        <f t="shared" si="0"/>
        <v>15</v>
      </c>
      <c r="J16" s="237" t="str">
        <f t="shared" si="1"/>
        <v>05</v>
      </c>
      <c r="K16" s="237" t="str">
        <f t="shared" si="2"/>
        <v>2015</v>
      </c>
      <c r="L16" s="237" t="str">
        <f t="shared" si="3"/>
        <v>150515</v>
      </c>
      <c r="M16" t="str">
        <f>_xlfn.IFNA((VLOOKUP($C16,Lookups!$A$2:$B$6,2,FALSE)),"")</f>
        <v>M</v>
      </c>
      <c r="N16" t="s">
        <v>6</v>
      </c>
    </row>
    <row r="17" spans="1:14" x14ac:dyDescent="0.35">
      <c r="A17">
        <v>22394</v>
      </c>
      <c r="B17" t="s">
        <v>461</v>
      </c>
      <c r="C17" t="s">
        <v>347</v>
      </c>
      <c r="D17" t="s">
        <v>472</v>
      </c>
      <c r="F17" t="s">
        <v>641</v>
      </c>
      <c r="G17" t="s">
        <v>472</v>
      </c>
      <c r="H17" s="234">
        <v>27686</v>
      </c>
      <c r="I17" s="237" t="str">
        <f t="shared" si="0"/>
        <v>19</v>
      </c>
      <c r="J17" s="237" t="str">
        <f t="shared" si="1"/>
        <v>10</v>
      </c>
      <c r="K17" s="237" t="str">
        <f t="shared" si="2"/>
        <v>1975</v>
      </c>
      <c r="L17" s="237" t="str">
        <f t="shared" si="3"/>
        <v>191075</v>
      </c>
      <c r="M17" t="str">
        <f>_xlfn.IFNA((VLOOKUP($C17,Lookups!$A$2:$B$6,2,FALSE)),"")</f>
        <v>M</v>
      </c>
      <c r="N17" t="s">
        <v>6</v>
      </c>
    </row>
    <row r="18" spans="1:14" x14ac:dyDescent="0.35">
      <c r="A18">
        <v>1238657</v>
      </c>
      <c r="B18" t="s">
        <v>392</v>
      </c>
      <c r="C18" t="s">
        <v>347</v>
      </c>
      <c r="D18" t="s">
        <v>643</v>
      </c>
      <c r="E18" t="s">
        <v>409</v>
      </c>
      <c r="F18" t="s">
        <v>641</v>
      </c>
      <c r="G18" t="s">
        <v>643</v>
      </c>
      <c r="H18" s="234">
        <v>38867</v>
      </c>
      <c r="I18" s="237" t="str">
        <f t="shared" si="0"/>
        <v>30</v>
      </c>
      <c r="J18" s="237" t="str">
        <f t="shared" si="1"/>
        <v>05</v>
      </c>
      <c r="K18" s="237" t="str">
        <f t="shared" si="2"/>
        <v>2006</v>
      </c>
      <c r="L18" s="237" t="str">
        <f t="shared" si="3"/>
        <v>300506</v>
      </c>
      <c r="M18" t="str">
        <f>_xlfn.IFNA((VLOOKUP($C18,Lookups!$A$2:$B$6,2,FALSE)),"")</f>
        <v>M</v>
      </c>
      <c r="N18" t="s">
        <v>6</v>
      </c>
    </row>
    <row r="19" spans="1:14" x14ac:dyDescent="0.35">
      <c r="A19">
        <v>1624536</v>
      </c>
      <c r="B19" t="s">
        <v>346</v>
      </c>
      <c r="C19" t="s">
        <v>358</v>
      </c>
      <c r="D19" t="s">
        <v>685</v>
      </c>
      <c r="F19" t="s">
        <v>686</v>
      </c>
      <c r="G19" t="s">
        <v>685</v>
      </c>
      <c r="H19" s="234">
        <v>40997</v>
      </c>
      <c r="I19" s="237" t="str">
        <f t="shared" si="0"/>
        <v>29</v>
      </c>
      <c r="J19" s="237" t="str">
        <f t="shared" si="1"/>
        <v>03</v>
      </c>
      <c r="K19" s="237" t="str">
        <f t="shared" si="2"/>
        <v>2012</v>
      </c>
      <c r="L19" s="237" t="str">
        <f t="shared" si="3"/>
        <v>290312</v>
      </c>
      <c r="M19" t="str">
        <f>_xlfn.IFNA((VLOOKUP($C19,Lookups!$A$2:$B$6,2,FALSE)),"")</f>
        <v>F</v>
      </c>
      <c r="N19" t="s">
        <v>6</v>
      </c>
    </row>
    <row r="20" spans="1:14" x14ac:dyDescent="0.35">
      <c r="A20">
        <v>1746127</v>
      </c>
      <c r="B20" t="s">
        <v>392</v>
      </c>
      <c r="C20" t="s">
        <v>358</v>
      </c>
      <c r="D20" t="s">
        <v>1821</v>
      </c>
      <c r="F20" t="s">
        <v>1822</v>
      </c>
      <c r="G20" t="s">
        <v>1821</v>
      </c>
      <c r="H20" s="234">
        <v>42024</v>
      </c>
      <c r="I20" s="237" t="str">
        <f t="shared" si="0"/>
        <v>20</v>
      </c>
      <c r="J20" s="237" t="str">
        <f t="shared" si="1"/>
        <v>01</v>
      </c>
      <c r="K20" s="237" t="str">
        <f t="shared" si="2"/>
        <v>2015</v>
      </c>
      <c r="L20" s="237" t="str">
        <f t="shared" si="3"/>
        <v>200115</v>
      </c>
      <c r="M20" t="str">
        <f>_xlfn.IFNA((VLOOKUP($C20,Lookups!$A$2:$B$6,2,FALSE)),"")</f>
        <v>F</v>
      </c>
      <c r="N20" t="s">
        <v>6</v>
      </c>
    </row>
    <row r="21" spans="1:14" x14ac:dyDescent="0.35">
      <c r="A21">
        <v>1461289</v>
      </c>
      <c r="B21" t="s">
        <v>346</v>
      </c>
      <c r="C21" t="s">
        <v>358</v>
      </c>
      <c r="D21" t="s">
        <v>435</v>
      </c>
      <c r="F21" t="s">
        <v>666</v>
      </c>
      <c r="G21" t="s">
        <v>435</v>
      </c>
      <c r="H21" s="234">
        <v>40133</v>
      </c>
      <c r="I21" s="237" t="str">
        <f t="shared" si="0"/>
        <v>16</v>
      </c>
      <c r="J21" s="237" t="str">
        <f t="shared" si="1"/>
        <v>11</v>
      </c>
      <c r="K21" s="237" t="str">
        <f t="shared" si="2"/>
        <v>2009</v>
      </c>
      <c r="L21" s="237" t="str">
        <f t="shared" si="3"/>
        <v>161109</v>
      </c>
      <c r="M21" t="str">
        <f>_xlfn.IFNA((VLOOKUP($C21,Lookups!$A$2:$B$6,2,FALSE)),"")</f>
        <v>F</v>
      </c>
      <c r="N21" t="s">
        <v>6</v>
      </c>
    </row>
    <row r="22" spans="1:14" x14ac:dyDescent="0.35">
      <c r="A22">
        <v>1649028</v>
      </c>
      <c r="B22" t="s">
        <v>392</v>
      </c>
      <c r="C22" t="s">
        <v>347</v>
      </c>
      <c r="D22" t="s">
        <v>711</v>
      </c>
      <c r="F22" t="s">
        <v>666</v>
      </c>
      <c r="G22" t="s">
        <v>711</v>
      </c>
      <c r="H22" s="234">
        <v>41607</v>
      </c>
      <c r="I22" s="237" t="str">
        <f t="shared" si="0"/>
        <v>29</v>
      </c>
      <c r="J22" s="237" t="str">
        <f t="shared" si="1"/>
        <v>11</v>
      </c>
      <c r="K22" s="237" t="str">
        <f t="shared" si="2"/>
        <v>2013</v>
      </c>
      <c r="L22" s="237" t="str">
        <f t="shared" si="3"/>
        <v>291113</v>
      </c>
      <c r="M22" t="str">
        <f>_xlfn.IFNA((VLOOKUP($C22,Lookups!$A$2:$B$6,2,FALSE)),"")</f>
        <v>M</v>
      </c>
      <c r="N22" t="s">
        <v>6</v>
      </c>
    </row>
    <row r="23" spans="1:14" x14ac:dyDescent="0.35">
      <c r="A23">
        <v>1461290</v>
      </c>
      <c r="B23" t="s">
        <v>392</v>
      </c>
      <c r="C23" t="s">
        <v>358</v>
      </c>
      <c r="D23" t="s">
        <v>667</v>
      </c>
      <c r="F23" t="s">
        <v>666</v>
      </c>
      <c r="G23" t="s">
        <v>667</v>
      </c>
      <c r="H23" s="234">
        <v>40872</v>
      </c>
      <c r="I23" s="237" t="str">
        <f t="shared" si="0"/>
        <v>25</v>
      </c>
      <c r="J23" s="237" t="str">
        <f t="shared" si="1"/>
        <v>11</v>
      </c>
      <c r="K23" s="237" t="str">
        <f t="shared" si="2"/>
        <v>2011</v>
      </c>
      <c r="L23" s="237" t="str">
        <f t="shared" si="3"/>
        <v>251111</v>
      </c>
      <c r="M23" t="str">
        <f>_xlfn.IFNA((VLOOKUP($C23,Lookups!$A$2:$B$6,2,FALSE)),"")</f>
        <v>F</v>
      </c>
      <c r="N23" t="s">
        <v>6</v>
      </c>
    </row>
    <row r="24" spans="1:14" x14ac:dyDescent="0.35">
      <c r="A24">
        <v>1656566</v>
      </c>
      <c r="B24" t="s">
        <v>346</v>
      </c>
      <c r="C24" t="s">
        <v>347</v>
      </c>
      <c r="D24" t="s">
        <v>849</v>
      </c>
      <c r="F24" t="s">
        <v>851</v>
      </c>
      <c r="G24" t="s">
        <v>849</v>
      </c>
      <c r="H24" s="234">
        <v>41331</v>
      </c>
      <c r="I24" s="237" t="str">
        <f t="shared" si="0"/>
        <v>26</v>
      </c>
      <c r="J24" s="237" t="str">
        <f t="shared" si="1"/>
        <v>02</v>
      </c>
      <c r="K24" s="237" t="str">
        <f t="shared" si="2"/>
        <v>2013</v>
      </c>
      <c r="L24" s="237" t="str">
        <f t="shared" si="3"/>
        <v>260213</v>
      </c>
      <c r="M24" t="str">
        <f>_xlfn.IFNA((VLOOKUP($C24,Lookups!$A$2:$B$6,2,FALSE)),"")</f>
        <v>M</v>
      </c>
      <c r="N24" t="s">
        <v>6</v>
      </c>
    </row>
    <row r="25" spans="1:14" x14ac:dyDescent="0.35">
      <c r="A25">
        <v>1780177</v>
      </c>
      <c r="B25" t="s">
        <v>392</v>
      </c>
      <c r="C25" t="s">
        <v>358</v>
      </c>
      <c r="D25" t="s">
        <v>369</v>
      </c>
      <c r="F25" t="s">
        <v>1829</v>
      </c>
      <c r="G25" t="s">
        <v>369</v>
      </c>
      <c r="H25" s="234">
        <v>42193</v>
      </c>
      <c r="I25" s="237" t="str">
        <f t="shared" si="0"/>
        <v>08</v>
      </c>
      <c r="J25" s="237" t="str">
        <f t="shared" si="1"/>
        <v>07</v>
      </c>
      <c r="K25" s="237" t="str">
        <f t="shared" si="2"/>
        <v>2015</v>
      </c>
      <c r="L25" s="237" t="str">
        <f t="shared" si="3"/>
        <v>080715</v>
      </c>
      <c r="M25" t="str">
        <f>_xlfn.IFNA((VLOOKUP($C25,Lookups!$A$2:$B$6,2,FALSE)),"")</f>
        <v>F</v>
      </c>
      <c r="N25" t="s">
        <v>6</v>
      </c>
    </row>
    <row r="26" spans="1:14" x14ac:dyDescent="0.35">
      <c r="A26">
        <v>1624358</v>
      </c>
      <c r="B26" t="s">
        <v>346</v>
      </c>
      <c r="C26" t="s">
        <v>358</v>
      </c>
      <c r="D26" t="s">
        <v>379</v>
      </c>
      <c r="F26" t="s">
        <v>680</v>
      </c>
      <c r="G26" t="s">
        <v>379</v>
      </c>
      <c r="H26" s="234">
        <v>40564</v>
      </c>
      <c r="I26" s="237" t="str">
        <f t="shared" si="0"/>
        <v>21</v>
      </c>
      <c r="J26" s="237" t="str">
        <f t="shared" si="1"/>
        <v>01</v>
      </c>
      <c r="K26" s="237" t="str">
        <f t="shared" si="2"/>
        <v>2011</v>
      </c>
      <c r="L26" s="237" t="str">
        <f t="shared" si="3"/>
        <v>210111</v>
      </c>
      <c r="M26" t="str">
        <f>_xlfn.IFNA((VLOOKUP($C26,Lookups!$A$2:$B$6,2,FALSE)),"")</f>
        <v>F</v>
      </c>
      <c r="N26" t="s">
        <v>6</v>
      </c>
    </row>
    <row r="27" spans="1:14" x14ac:dyDescent="0.35">
      <c r="A27">
        <v>1746133</v>
      </c>
      <c r="B27" t="s">
        <v>392</v>
      </c>
      <c r="C27" t="s">
        <v>358</v>
      </c>
      <c r="D27" t="s">
        <v>1827</v>
      </c>
      <c r="F27" t="s">
        <v>1828</v>
      </c>
      <c r="G27" t="s">
        <v>1827</v>
      </c>
      <c r="H27" s="234">
        <v>42165</v>
      </c>
      <c r="I27" s="237" t="str">
        <f t="shared" si="0"/>
        <v>10</v>
      </c>
      <c r="J27" s="237" t="str">
        <f t="shared" si="1"/>
        <v>06</v>
      </c>
      <c r="K27" s="237" t="str">
        <f t="shared" si="2"/>
        <v>2015</v>
      </c>
      <c r="L27" s="237" t="str">
        <f t="shared" si="3"/>
        <v>100615</v>
      </c>
      <c r="M27" t="str">
        <f>_xlfn.IFNA((VLOOKUP($C27,Lookups!$A$2:$B$6,2,FALSE)),"")</f>
        <v>F</v>
      </c>
      <c r="N27" t="s">
        <v>6</v>
      </c>
    </row>
    <row r="28" spans="1:14" x14ac:dyDescent="0.35">
      <c r="A28">
        <v>941326</v>
      </c>
      <c r="B28" t="s">
        <v>392</v>
      </c>
      <c r="C28" t="s">
        <v>358</v>
      </c>
      <c r="D28" t="s">
        <v>698</v>
      </c>
      <c r="F28" t="s">
        <v>699</v>
      </c>
      <c r="G28" t="s">
        <v>698</v>
      </c>
      <c r="H28" s="234">
        <v>38682</v>
      </c>
      <c r="I28" s="237" t="str">
        <f t="shared" si="0"/>
        <v>26</v>
      </c>
      <c r="J28" s="237" t="str">
        <f t="shared" si="1"/>
        <v>11</v>
      </c>
      <c r="K28" s="237" t="str">
        <f t="shared" si="2"/>
        <v>2005</v>
      </c>
      <c r="L28" s="237" t="str">
        <f t="shared" si="3"/>
        <v>261105</v>
      </c>
      <c r="M28" t="str">
        <f>_xlfn.IFNA((VLOOKUP($C28,Lookups!$A$2:$B$6,2,FALSE)),"")</f>
        <v>F</v>
      </c>
      <c r="N28" t="s">
        <v>6</v>
      </c>
    </row>
    <row r="29" spans="1:14" x14ac:dyDescent="0.35">
      <c r="A29">
        <v>1460625</v>
      </c>
      <c r="B29" t="s">
        <v>346</v>
      </c>
      <c r="C29" t="s">
        <v>347</v>
      </c>
      <c r="D29" t="s">
        <v>438</v>
      </c>
      <c r="F29" t="s">
        <v>665</v>
      </c>
      <c r="G29" t="s">
        <v>438</v>
      </c>
      <c r="H29" s="234">
        <v>40036</v>
      </c>
      <c r="I29" s="237" t="str">
        <f t="shared" si="0"/>
        <v>11</v>
      </c>
      <c r="J29" s="237" t="str">
        <f t="shared" si="1"/>
        <v>08</v>
      </c>
      <c r="K29" s="237" t="str">
        <f t="shared" si="2"/>
        <v>2009</v>
      </c>
      <c r="L29" s="237" t="str">
        <f t="shared" si="3"/>
        <v>110809</v>
      </c>
      <c r="M29" t="str">
        <f>_xlfn.IFNA((VLOOKUP($C29,Lookups!$A$2:$B$6,2,FALSE)),"")</f>
        <v>M</v>
      </c>
      <c r="N29" t="s">
        <v>6</v>
      </c>
    </row>
    <row r="30" spans="1:14" x14ac:dyDescent="0.35">
      <c r="A30">
        <v>1631977</v>
      </c>
      <c r="B30" t="s">
        <v>346</v>
      </c>
      <c r="C30" t="s">
        <v>358</v>
      </c>
      <c r="D30" t="s">
        <v>707</v>
      </c>
      <c r="F30" t="s">
        <v>653</v>
      </c>
      <c r="G30" t="s">
        <v>707</v>
      </c>
      <c r="H30" s="234">
        <v>42042</v>
      </c>
      <c r="I30" s="237" t="str">
        <f t="shared" si="0"/>
        <v>07</v>
      </c>
      <c r="J30" s="237" t="str">
        <f t="shared" si="1"/>
        <v>02</v>
      </c>
      <c r="K30" s="237" t="str">
        <f t="shared" si="2"/>
        <v>2015</v>
      </c>
      <c r="L30" s="237" t="str">
        <f t="shared" si="3"/>
        <v>070215</v>
      </c>
      <c r="M30" t="str">
        <f>_xlfn.IFNA((VLOOKUP($C30,Lookups!$A$2:$B$6,2,FALSE)),"")</f>
        <v>F</v>
      </c>
      <c r="N30" t="s">
        <v>6</v>
      </c>
    </row>
    <row r="31" spans="1:14" x14ac:dyDescent="0.35">
      <c r="A31">
        <v>1507979</v>
      </c>
      <c r="B31" t="s">
        <v>346</v>
      </c>
      <c r="C31" t="s">
        <v>347</v>
      </c>
      <c r="D31" t="s">
        <v>674</v>
      </c>
      <c r="F31" t="s">
        <v>653</v>
      </c>
      <c r="G31" t="s">
        <v>674</v>
      </c>
      <c r="H31" s="234">
        <v>41689</v>
      </c>
      <c r="I31" s="237" t="str">
        <f t="shared" si="0"/>
        <v>19</v>
      </c>
      <c r="J31" s="237" t="str">
        <f t="shared" si="1"/>
        <v>02</v>
      </c>
      <c r="K31" s="237" t="str">
        <f t="shared" si="2"/>
        <v>2014</v>
      </c>
      <c r="L31" s="237" t="str">
        <f t="shared" si="3"/>
        <v>190214</v>
      </c>
      <c r="M31" t="str">
        <f>_xlfn.IFNA((VLOOKUP($C31,Lookups!$A$2:$B$6,2,FALSE)),"")</f>
        <v>M</v>
      </c>
      <c r="N31" t="s">
        <v>6</v>
      </c>
    </row>
    <row r="32" spans="1:14" x14ac:dyDescent="0.35">
      <c r="A32">
        <v>1352124</v>
      </c>
      <c r="B32" t="s">
        <v>346</v>
      </c>
      <c r="C32" t="s">
        <v>358</v>
      </c>
      <c r="D32" t="s">
        <v>453</v>
      </c>
      <c r="E32" t="s">
        <v>409</v>
      </c>
      <c r="F32" t="s">
        <v>653</v>
      </c>
      <c r="G32" t="s">
        <v>453</v>
      </c>
      <c r="H32" s="234">
        <v>39152</v>
      </c>
      <c r="I32" s="237" t="str">
        <f t="shared" si="0"/>
        <v>11</v>
      </c>
      <c r="J32" s="237" t="str">
        <f t="shared" si="1"/>
        <v>03</v>
      </c>
      <c r="K32" s="237" t="str">
        <f t="shared" si="2"/>
        <v>2007</v>
      </c>
      <c r="L32" s="237" t="str">
        <f t="shared" si="3"/>
        <v>110307</v>
      </c>
      <c r="M32" t="str">
        <f>_xlfn.IFNA((VLOOKUP($C32,Lookups!$A$2:$B$6,2,FALSE)),"")</f>
        <v>F</v>
      </c>
      <c r="N32" t="s">
        <v>6</v>
      </c>
    </row>
    <row r="33" spans="1:14" x14ac:dyDescent="0.35">
      <c r="A33">
        <v>1338585</v>
      </c>
      <c r="B33" t="s">
        <v>346</v>
      </c>
      <c r="C33" t="s">
        <v>347</v>
      </c>
      <c r="D33" t="s">
        <v>651</v>
      </c>
      <c r="E33" t="s">
        <v>1816</v>
      </c>
      <c r="F33" t="s">
        <v>642</v>
      </c>
      <c r="G33" t="s">
        <v>651</v>
      </c>
      <c r="H33" s="234">
        <v>40195</v>
      </c>
      <c r="I33" s="237" t="str">
        <f t="shared" si="0"/>
        <v>17</v>
      </c>
      <c r="J33" s="237" t="str">
        <f t="shared" si="1"/>
        <v>01</v>
      </c>
      <c r="K33" s="237" t="str">
        <f t="shared" si="2"/>
        <v>2010</v>
      </c>
      <c r="L33" s="237" t="str">
        <f t="shared" si="3"/>
        <v>170110</v>
      </c>
      <c r="M33" t="str">
        <f>_xlfn.IFNA((VLOOKUP($C33,Lookups!$A$2:$B$6,2,FALSE)),"")</f>
        <v>M</v>
      </c>
      <c r="N33" t="s">
        <v>6</v>
      </c>
    </row>
    <row r="34" spans="1:14" x14ac:dyDescent="0.35">
      <c r="A34">
        <v>1269479</v>
      </c>
      <c r="B34" t="s">
        <v>461</v>
      </c>
      <c r="C34" t="s">
        <v>347</v>
      </c>
      <c r="D34" t="s">
        <v>728</v>
      </c>
      <c r="E34" t="s">
        <v>1815</v>
      </c>
      <c r="F34" t="s">
        <v>642</v>
      </c>
      <c r="G34" t="s">
        <v>728</v>
      </c>
      <c r="H34" s="234">
        <v>26526</v>
      </c>
      <c r="I34" s="237" t="str">
        <f t="shared" si="0"/>
        <v>15</v>
      </c>
      <c r="J34" s="237" t="str">
        <f t="shared" si="1"/>
        <v>08</v>
      </c>
      <c r="K34" s="237" t="str">
        <f t="shared" si="2"/>
        <v>1972</v>
      </c>
      <c r="L34" s="237" t="str">
        <f t="shared" si="3"/>
        <v>150872</v>
      </c>
      <c r="M34" t="str">
        <f>_xlfn.IFNA((VLOOKUP($C34,Lookups!$A$2:$B$6,2,FALSE)),"")</f>
        <v>M</v>
      </c>
      <c r="N34" t="s">
        <v>6</v>
      </c>
    </row>
    <row r="35" spans="1:14" x14ac:dyDescent="0.35">
      <c r="A35">
        <v>1259135</v>
      </c>
      <c r="B35" t="s">
        <v>346</v>
      </c>
      <c r="C35" t="s">
        <v>347</v>
      </c>
      <c r="D35" t="s">
        <v>643</v>
      </c>
      <c r="F35" t="s">
        <v>645</v>
      </c>
      <c r="G35" t="s">
        <v>643</v>
      </c>
      <c r="H35" s="234">
        <v>38501</v>
      </c>
      <c r="I35" s="237" t="str">
        <f t="shared" si="0"/>
        <v>29</v>
      </c>
      <c r="J35" s="237" t="str">
        <f t="shared" si="1"/>
        <v>05</v>
      </c>
      <c r="K35" s="237" t="str">
        <f t="shared" si="2"/>
        <v>2005</v>
      </c>
      <c r="L35" s="237" t="str">
        <f t="shared" si="3"/>
        <v>290505</v>
      </c>
      <c r="M35" t="str">
        <f>_xlfn.IFNA((VLOOKUP($C35,Lookups!$A$2:$B$6,2,FALSE)),"")</f>
        <v>M</v>
      </c>
      <c r="N35" t="s">
        <v>6</v>
      </c>
    </row>
    <row r="36" spans="1:14" x14ac:dyDescent="0.35">
      <c r="A36">
        <v>1681987</v>
      </c>
      <c r="B36" t="s">
        <v>346</v>
      </c>
      <c r="C36" t="s">
        <v>358</v>
      </c>
      <c r="D36" t="s">
        <v>359</v>
      </c>
      <c r="F36" t="s">
        <v>695</v>
      </c>
      <c r="G36" t="s">
        <v>359</v>
      </c>
      <c r="H36" s="234">
        <v>41197</v>
      </c>
      <c r="I36" s="237" t="str">
        <f t="shared" si="0"/>
        <v>15</v>
      </c>
      <c r="J36" s="237" t="str">
        <f t="shared" si="1"/>
        <v>10</v>
      </c>
      <c r="K36" s="237" t="str">
        <f t="shared" si="2"/>
        <v>2012</v>
      </c>
      <c r="L36" s="237" t="str">
        <f t="shared" si="3"/>
        <v>151012</v>
      </c>
      <c r="M36" t="str">
        <f>_xlfn.IFNA((VLOOKUP($C36,Lookups!$A$2:$B$6,2,FALSE)),"")</f>
        <v>F</v>
      </c>
      <c r="N36" t="s">
        <v>6</v>
      </c>
    </row>
    <row r="37" spans="1:14" x14ac:dyDescent="0.35">
      <c r="A37">
        <v>1734793</v>
      </c>
      <c r="B37" t="s">
        <v>392</v>
      </c>
      <c r="C37" t="s">
        <v>347</v>
      </c>
      <c r="D37" t="s">
        <v>720</v>
      </c>
      <c r="F37" t="s">
        <v>695</v>
      </c>
      <c r="G37" t="s">
        <v>720</v>
      </c>
      <c r="H37" s="234">
        <v>42263</v>
      </c>
      <c r="I37" s="237" t="str">
        <f t="shared" si="0"/>
        <v>16</v>
      </c>
      <c r="J37" s="237" t="str">
        <f t="shared" si="1"/>
        <v>09</v>
      </c>
      <c r="K37" s="237" t="str">
        <f t="shared" si="2"/>
        <v>2015</v>
      </c>
      <c r="L37" s="237" t="str">
        <f t="shared" si="3"/>
        <v>160915</v>
      </c>
      <c r="M37" t="str">
        <f>_xlfn.IFNA((VLOOKUP($C37,Lookups!$A$2:$B$6,2,FALSE)),"")</f>
        <v>M</v>
      </c>
      <c r="N37" t="s">
        <v>6</v>
      </c>
    </row>
    <row r="38" spans="1:14" x14ac:dyDescent="0.35">
      <c r="A38">
        <v>1746129</v>
      </c>
      <c r="B38" t="s">
        <v>392</v>
      </c>
      <c r="C38" t="s">
        <v>347</v>
      </c>
      <c r="D38" t="s">
        <v>1823</v>
      </c>
      <c r="F38" t="s">
        <v>1824</v>
      </c>
      <c r="G38" t="s">
        <v>1823</v>
      </c>
      <c r="H38" s="234">
        <v>42222</v>
      </c>
      <c r="I38" s="237" t="str">
        <f t="shared" si="0"/>
        <v>06</v>
      </c>
      <c r="J38" s="237" t="str">
        <f t="shared" si="1"/>
        <v>08</v>
      </c>
      <c r="K38" s="237" t="str">
        <f t="shared" si="2"/>
        <v>2015</v>
      </c>
      <c r="L38" s="237" t="str">
        <f t="shared" si="3"/>
        <v>060815</v>
      </c>
      <c r="M38" t="str">
        <f>_xlfn.IFNA((VLOOKUP($C38,Lookups!$A$2:$B$6,2,FALSE)),"")</f>
        <v>M</v>
      </c>
      <c r="N38" t="s">
        <v>6</v>
      </c>
    </row>
    <row r="39" spans="1:14" x14ac:dyDescent="0.35">
      <c r="A39">
        <v>1615079</v>
      </c>
      <c r="B39" t="s">
        <v>346</v>
      </c>
      <c r="C39" t="s">
        <v>358</v>
      </c>
      <c r="D39" t="s">
        <v>1818</v>
      </c>
      <c r="F39" t="s">
        <v>1819</v>
      </c>
      <c r="G39" t="s">
        <v>1818</v>
      </c>
      <c r="H39" s="234">
        <v>41248</v>
      </c>
      <c r="I39" s="237" t="str">
        <f t="shared" si="0"/>
        <v>05</v>
      </c>
      <c r="J39" s="237" t="str">
        <f t="shared" si="1"/>
        <v>12</v>
      </c>
      <c r="K39" s="237" t="str">
        <f t="shared" si="2"/>
        <v>2012</v>
      </c>
      <c r="L39" s="237" t="str">
        <f t="shared" si="3"/>
        <v>051212</v>
      </c>
      <c r="M39" t="str">
        <f>_xlfn.IFNA((VLOOKUP($C39,Lookups!$A$2:$B$6,2,FALSE)),"")</f>
        <v>F</v>
      </c>
      <c r="N39" t="s">
        <v>6</v>
      </c>
    </row>
    <row r="40" spans="1:14" x14ac:dyDescent="0.35">
      <c r="A40">
        <v>1615086</v>
      </c>
      <c r="B40" t="s">
        <v>346</v>
      </c>
      <c r="C40" t="s">
        <v>358</v>
      </c>
      <c r="D40" t="s">
        <v>1820</v>
      </c>
      <c r="F40" t="s">
        <v>1819</v>
      </c>
      <c r="G40" t="s">
        <v>1820</v>
      </c>
      <c r="H40" s="234">
        <v>41594</v>
      </c>
      <c r="I40" s="237" t="str">
        <f t="shared" si="0"/>
        <v>16</v>
      </c>
      <c r="J40" s="237" t="str">
        <f t="shared" si="1"/>
        <v>11</v>
      </c>
      <c r="K40" s="237" t="str">
        <f t="shared" si="2"/>
        <v>2013</v>
      </c>
      <c r="L40" s="237" t="str">
        <f t="shared" si="3"/>
        <v>161113</v>
      </c>
      <c r="M40" t="str">
        <f>_xlfn.IFNA((VLOOKUP($C40,Lookups!$A$2:$B$6,2,FALSE)),"")</f>
        <v>F</v>
      </c>
      <c r="N40" t="s">
        <v>6</v>
      </c>
    </row>
    <row r="41" spans="1:14" x14ac:dyDescent="0.35">
      <c r="A41">
        <v>1652845</v>
      </c>
      <c r="B41" t="s">
        <v>346</v>
      </c>
      <c r="C41" t="s">
        <v>347</v>
      </c>
      <c r="D41" t="s">
        <v>369</v>
      </c>
      <c r="F41" t="s">
        <v>684</v>
      </c>
      <c r="G41" t="s">
        <v>369</v>
      </c>
      <c r="H41" s="234">
        <v>41918</v>
      </c>
      <c r="I41" s="237" t="str">
        <f t="shared" si="0"/>
        <v>06</v>
      </c>
      <c r="J41" s="237" t="str">
        <f t="shared" si="1"/>
        <v>10</v>
      </c>
      <c r="K41" s="237" t="str">
        <f t="shared" si="2"/>
        <v>2014</v>
      </c>
      <c r="L41" s="237" t="str">
        <f t="shared" si="3"/>
        <v>061014</v>
      </c>
      <c r="M41" t="str">
        <f>_xlfn.IFNA((VLOOKUP($C41,Lookups!$A$2:$B$6,2,FALSE)),"")</f>
        <v>M</v>
      </c>
      <c r="N41" t="s">
        <v>6</v>
      </c>
    </row>
    <row r="42" spans="1:14" x14ac:dyDescent="0.35">
      <c r="A42">
        <v>1624360</v>
      </c>
      <c r="B42" t="s">
        <v>346</v>
      </c>
      <c r="C42" t="s">
        <v>358</v>
      </c>
      <c r="D42" t="s">
        <v>683</v>
      </c>
      <c r="F42" t="s">
        <v>684</v>
      </c>
      <c r="G42" t="s">
        <v>683</v>
      </c>
      <c r="H42" s="234">
        <v>41201</v>
      </c>
      <c r="I42" s="237" t="str">
        <f t="shared" si="0"/>
        <v>19</v>
      </c>
      <c r="J42" s="237" t="str">
        <f t="shared" si="1"/>
        <v>10</v>
      </c>
      <c r="K42" s="237" t="str">
        <f t="shared" si="2"/>
        <v>2012</v>
      </c>
      <c r="L42" s="237" t="str">
        <f t="shared" si="3"/>
        <v>191012</v>
      </c>
      <c r="M42" t="str">
        <f>_xlfn.IFNA((VLOOKUP($C42,Lookups!$A$2:$B$6,2,FALSE)),"")</f>
        <v>F</v>
      </c>
      <c r="N42" t="s">
        <v>6</v>
      </c>
    </row>
    <row r="43" spans="1:14" x14ac:dyDescent="0.35">
      <c r="A43">
        <v>1648248</v>
      </c>
      <c r="B43" t="s">
        <v>346</v>
      </c>
      <c r="C43" t="s">
        <v>347</v>
      </c>
      <c r="D43" t="s">
        <v>511</v>
      </c>
      <c r="F43" t="s">
        <v>657</v>
      </c>
      <c r="G43" t="s">
        <v>511</v>
      </c>
      <c r="H43" s="234">
        <v>40983</v>
      </c>
      <c r="I43" s="237" t="str">
        <f t="shared" si="0"/>
        <v>15</v>
      </c>
      <c r="J43" s="237" t="str">
        <f t="shared" si="1"/>
        <v>03</v>
      </c>
      <c r="K43" s="237" t="str">
        <f t="shared" si="2"/>
        <v>2012</v>
      </c>
      <c r="L43" s="237" t="str">
        <f t="shared" si="3"/>
        <v>150312</v>
      </c>
      <c r="M43" t="str">
        <f>_xlfn.IFNA((VLOOKUP($C43,Lookups!$A$2:$B$6,2,FALSE)),"")</f>
        <v>M</v>
      </c>
      <c r="N43" t="s">
        <v>6</v>
      </c>
    </row>
    <row r="44" spans="1:14" x14ac:dyDescent="0.35">
      <c r="A44">
        <v>1721817</v>
      </c>
      <c r="B44" t="s">
        <v>392</v>
      </c>
      <c r="C44" t="s">
        <v>347</v>
      </c>
      <c r="D44" t="s">
        <v>447</v>
      </c>
      <c r="F44" t="s">
        <v>692</v>
      </c>
      <c r="G44" t="s">
        <v>447</v>
      </c>
      <c r="H44" s="234">
        <v>42573</v>
      </c>
      <c r="I44" s="237" t="str">
        <f t="shared" si="0"/>
        <v>22</v>
      </c>
      <c r="J44" s="237" t="str">
        <f t="shared" si="1"/>
        <v>07</v>
      </c>
      <c r="K44" s="237" t="str">
        <f t="shared" si="2"/>
        <v>2016</v>
      </c>
      <c r="L44" s="237" t="str">
        <f t="shared" si="3"/>
        <v>220716</v>
      </c>
      <c r="M44" t="str">
        <f>_xlfn.IFNA((VLOOKUP($C44,Lookups!$A$2:$B$6,2,FALSE)),"")</f>
        <v>M</v>
      </c>
      <c r="N44" t="s">
        <v>6</v>
      </c>
    </row>
    <row r="45" spans="1:14" x14ac:dyDescent="0.35">
      <c r="A45">
        <v>1648156</v>
      </c>
      <c r="B45" t="s">
        <v>346</v>
      </c>
      <c r="C45" t="s">
        <v>347</v>
      </c>
      <c r="D45" t="s">
        <v>691</v>
      </c>
      <c r="F45" t="s">
        <v>692</v>
      </c>
      <c r="G45" t="s">
        <v>691</v>
      </c>
      <c r="H45" s="234">
        <v>41676</v>
      </c>
      <c r="I45" s="237" t="str">
        <f t="shared" si="0"/>
        <v>06</v>
      </c>
      <c r="J45" s="237" t="str">
        <f t="shared" si="1"/>
        <v>02</v>
      </c>
      <c r="K45" s="237" t="str">
        <f t="shared" si="2"/>
        <v>2014</v>
      </c>
      <c r="L45" s="237" t="str">
        <f t="shared" si="3"/>
        <v>060214</v>
      </c>
      <c r="M45" t="str">
        <f>_xlfn.IFNA((VLOOKUP($C45,Lookups!$A$2:$B$6,2,FALSE)),"")</f>
        <v>M</v>
      </c>
      <c r="N45" t="s">
        <v>6</v>
      </c>
    </row>
    <row r="46" spans="1:14" x14ac:dyDescent="0.35">
      <c r="A46">
        <v>1746132</v>
      </c>
      <c r="B46" t="s">
        <v>392</v>
      </c>
      <c r="C46" t="s">
        <v>358</v>
      </c>
      <c r="D46" t="s">
        <v>604</v>
      </c>
      <c r="F46" t="s">
        <v>692</v>
      </c>
      <c r="G46" t="s">
        <v>604</v>
      </c>
      <c r="H46" s="234">
        <v>42584</v>
      </c>
      <c r="I46" s="237" t="str">
        <f t="shared" si="0"/>
        <v>02</v>
      </c>
      <c r="J46" s="237" t="str">
        <f t="shared" si="1"/>
        <v>08</v>
      </c>
      <c r="K46" s="237" t="str">
        <f t="shared" si="2"/>
        <v>2016</v>
      </c>
      <c r="L46" s="237" t="str">
        <f t="shared" si="3"/>
        <v>020816</v>
      </c>
      <c r="M46" t="str">
        <f>_xlfn.IFNA((VLOOKUP($C46,Lookups!$A$2:$B$6,2,FALSE)),"")</f>
        <v>F</v>
      </c>
      <c r="N46" t="s">
        <v>6</v>
      </c>
    </row>
    <row r="47" spans="1:14" x14ac:dyDescent="0.35">
      <c r="A47">
        <v>229671</v>
      </c>
      <c r="B47" t="s">
        <v>392</v>
      </c>
      <c r="C47" t="s">
        <v>347</v>
      </c>
      <c r="D47" t="s">
        <v>705</v>
      </c>
      <c r="E47" t="s">
        <v>850</v>
      </c>
      <c r="F47" t="s">
        <v>722</v>
      </c>
      <c r="G47" t="s">
        <v>1830</v>
      </c>
      <c r="H47" s="234">
        <v>34694</v>
      </c>
      <c r="I47" s="237" t="str">
        <f t="shared" si="0"/>
        <v>26</v>
      </c>
      <c r="J47" s="237" t="str">
        <f t="shared" si="1"/>
        <v>12</v>
      </c>
      <c r="K47" s="237" t="str">
        <f t="shared" si="2"/>
        <v>1994</v>
      </c>
      <c r="L47" s="237" t="str">
        <f t="shared" si="3"/>
        <v>261294</v>
      </c>
      <c r="M47" t="str">
        <f>_xlfn.IFNA((VLOOKUP($C47,Lookups!$A$2:$B$6,2,FALSE)),"")</f>
        <v>M</v>
      </c>
      <c r="N47" t="s">
        <v>6</v>
      </c>
    </row>
    <row r="48" spans="1:14" x14ac:dyDescent="0.35">
      <c r="A48">
        <v>1476737</v>
      </c>
      <c r="B48" t="s">
        <v>346</v>
      </c>
      <c r="C48" t="s">
        <v>347</v>
      </c>
      <c r="D48" t="s">
        <v>586</v>
      </c>
      <c r="E48" t="s">
        <v>353</v>
      </c>
      <c r="F48" t="s">
        <v>668</v>
      </c>
      <c r="G48" t="s">
        <v>586</v>
      </c>
      <c r="H48" s="234">
        <v>40681</v>
      </c>
      <c r="I48" s="237" t="str">
        <f t="shared" si="0"/>
        <v>18</v>
      </c>
      <c r="J48" s="237" t="str">
        <f t="shared" si="1"/>
        <v>05</v>
      </c>
      <c r="K48" s="237" t="str">
        <f t="shared" si="2"/>
        <v>2011</v>
      </c>
      <c r="L48" s="237" t="str">
        <f t="shared" si="3"/>
        <v>180511</v>
      </c>
      <c r="M48" t="str">
        <f>_xlfn.IFNA((VLOOKUP($C48,Lookups!$A$2:$B$6,2,FALSE)),"")</f>
        <v>M</v>
      </c>
      <c r="N48" t="s">
        <v>6</v>
      </c>
    </row>
    <row r="49" spans="1:14" x14ac:dyDescent="0.35">
      <c r="A49">
        <v>1519877</v>
      </c>
      <c r="B49" t="s">
        <v>461</v>
      </c>
      <c r="C49" t="s">
        <v>470</v>
      </c>
      <c r="D49" t="s">
        <v>738</v>
      </c>
      <c r="F49" t="s">
        <v>670</v>
      </c>
      <c r="G49" t="s">
        <v>738</v>
      </c>
      <c r="H49" s="234">
        <v>28062</v>
      </c>
      <c r="I49" s="237" t="str">
        <f t="shared" si="0"/>
        <v>29</v>
      </c>
      <c r="J49" s="237" t="str">
        <f t="shared" si="1"/>
        <v>10</v>
      </c>
      <c r="K49" s="237" t="str">
        <f t="shared" si="2"/>
        <v>1976</v>
      </c>
      <c r="L49" s="237" t="str">
        <f t="shared" si="3"/>
        <v>291076</v>
      </c>
      <c r="M49" t="str">
        <f>_xlfn.IFNA((VLOOKUP($C49,Lookups!$A$2:$B$6,2,FALSE)),"")</f>
        <v>F</v>
      </c>
      <c r="N49" t="s">
        <v>6</v>
      </c>
    </row>
    <row r="50" spans="1:14" x14ac:dyDescent="0.35">
      <c r="A50">
        <v>1490761</v>
      </c>
      <c r="B50" t="s">
        <v>346</v>
      </c>
      <c r="C50" t="s">
        <v>358</v>
      </c>
      <c r="D50" t="s">
        <v>669</v>
      </c>
      <c r="F50" t="s">
        <v>670</v>
      </c>
      <c r="G50" t="s">
        <v>669</v>
      </c>
      <c r="H50" s="234">
        <v>39339</v>
      </c>
      <c r="I50" s="237" t="str">
        <f t="shared" si="0"/>
        <v>14</v>
      </c>
      <c r="J50" s="237" t="str">
        <f t="shared" si="1"/>
        <v>09</v>
      </c>
      <c r="K50" s="237" t="str">
        <f t="shared" si="2"/>
        <v>2007</v>
      </c>
      <c r="L50" s="237" t="str">
        <f t="shared" si="3"/>
        <v>140907</v>
      </c>
      <c r="M50" t="str">
        <f>_xlfn.IFNA((VLOOKUP($C50,Lookups!$A$2:$B$6,2,FALSE)),"")</f>
        <v>F</v>
      </c>
      <c r="N50" t="s">
        <v>6</v>
      </c>
    </row>
    <row r="51" spans="1:14" x14ac:dyDescent="0.35">
      <c r="A51">
        <v>1490762</v>
      </c>
      <c r="B51" t="s">
        <v>346</v>
      </c>
      <c r="C51" t="s">
        <v>358</v>
      </c>
      <c r="D51" t="s">
        <v>671</v>
      </c>
      <c r="F51" t="s">
        <v>670</v>
      </c>
      <c r="G51" t="s">
        <v>671</v>
      </c>
      <c r="H51" s="234">
        <v>40478</v>
      </c>
      <c r="I51" s="237" t="str">
        <f t="shared" si="0"/>
        <v>27</v>
      </c>
      <c r="J51" s="237" t="str">
        <f t="shared" si="1"/>
        <v>10</v>
      </c>
      <c r="K51" s="237" t="str">
        <f t="shared" si="2"/>
        <v>2010</v>
      </c>
      <c r="L51" s="237" t="str">
        <f t="shared" si="3"/>
        <v>271010</v>
      </c>
      <c r="M51" t="str">
        <f>_xlfn.IFNA((VLOOKUP($C51,Lookups!$A$2:$B$6,2,FALSE)),"")</f>
        <v>F</v>
      </c>
      <c r="N51" t="s">
        <v>6</v>
      </c>
    </row>
    <row r="52" spans="1:14" x14ac:dyDescent="0.35">
      <c r="A52">
        <v>1596110</v>
      </c>
      <c r="B52" t="s">
        <v>346</v>
      </c>
      <c r="C52" t="s">
        <v>347</v>
      </c>
      <c r="D52" t="s">
        <v>456</v>
      </c>
      <c r="F52" t="s">
        <v>679</v>
      </c>
      <c r="G52" t="s">
        <v>456</v>
      </c>
      <c r="H52" s="234">
        <v>41037</v>
      </c>
      <c r="I52" s="237" t="str">
        <f t="shared" si="0"/>
        <v>08</v>
      </c>
      <c r="J52" s="237" t="str">
        <f t="shared" si="1"/>
        <v>05</v>
      </c>
      <c r="K52" s="237" t="str">
        <f t="shared" si="2"/>
        <v>2012</v>
      </c>
      <c r="L52" s="237" t="str">
        <f t="shared" si="3"/>
        <v>080512</v>
      </c>
      <c r="M52" t="str">
        <f>_xlfn.IFNA((VLOOKUP($C52,Lookups!$A$2:$B$6,2,FALSE)),"")</f>
        <v>M</v>
      </c>
      <c r="N52" t="s">
        <v>6</v>
      </c>
    </row>
    <row r="53" spans="1:14" x14ac:dyDescent="0.35">
      <c r="A53">
        <v>1429613</v>
      </c>
      <c r="B53" t="s">
        <v>346</v>
      </c>
      <c r="C53" t="s">
        <v>358</v>
      </c>
      <c r="D53" t="s">
        <v>701</v>
      </c>
      <c r="E53" t="s">
        <v>433</v>
      </c>
      <c r="F53" t="s">
        <v>679</v>
      </c>
      <c r="G53" t="s">
        <v>701</v>
      </c>
      <c r="H53" s="234">
        <v>39802</v>
      </c>
      <c r="I53" s="237" t="str">
        <f t="shared" si="0"/>
        <v>20</v>
      </c>
      <c r="J53" s="237" t="str">
        <f t="shared" si="1"/>
        <v>12</v>
      </c>
      <c r="K53" s="237" t="str">
        <f t="shared" si="2"/>
        <v>2008</v>
      </c>
      <c r="L53" s="237" t="str">
        <f t="shared" si="3"/>
        <v>201208</v>
      </c>
      <c r="M53" t="str">
        <f>_xlfn.IFNA((VLOOKUP($C53,Lookups!$A$2:$B$6,2,FALSE)),"")</f>
        <v>F</v>
      </c>
      <c r="N53" t="s">
        <v>6</v>
      </c>
    </row>
    <row r="54" spans="1:14" x14ac:dyDescent="0.35">
      <c r="A54">
        <v>1682353</v>
      </c>
      <c r="B54" t="s">
        <v>346</v>
      </c>
      <c r="C54" t="s">
        <v>358</v>
      </c>
      <c r="D54" t="s">
        <v>418</v>
      </c>
      <c r="F54" t="s">
        <v>696</v>
      </c>
      <c r="G54" t="s">
        <v>418</v>
      </c>
      <c r="H54" s="234">
        <v>41131</v>
      </c>
      <c r="I54" s="237" t="str">
        <f t="shared" si="0"/>
        <v>10</v>
      </c>
      <c r="J54" s="237" t="str">
        <f t="shared" si="1"/>
        <v>08</v>
      </c>
      <c r="K54" s="237" t="str">
        <f t="shared" si="2"/>
        <v>2012</v>
      </c>
      <c r="L54" s="237" t="str">
        <f t="shared" si="3"/>
        <v>100812</v>
      </c>
      <c r="M54" t="str">
        <f>_xlfn.IFNA((VLOOKUP($C54,Lookups!$A$2:$B$6,2,FALSE)),"")</f>
        <v>F</v>
      </c>
      <c r="N54" t="s">
        <v>6</v>
      </c>
    </row>
    <row r="55" spans="1:14" x14ac:dyDescent="0.35">
      <c r="A55">
        <v>1721241</v>
      </c>
      <c r="B55" t="s">
        <v>346</v>
      </c>
      <c r="C55" t="s">
        <v>347</v>
      </c>
      <c r="D55" t="s">
        <v>718</v>
      </c>
      <c r="F55" t="s">
        <v>696</v>
      </c>
      <c r="G55" t="s">
        <v>718</v>
      </c>
      <c r="H55" s="234">
        <v>41748</v>
      </c>
      <c r="I55" s="237" t="str">
        <f t="shared" si="0"/>
        <v>19</v>
      </c>
      <c r="J55" s="237" t="str">
        <f t="shared" si="1"/>
        <v>04</v>
      </c>
      <c r="K55" s="237" t="str">
        <f t="shared" si="2"/>
        <v>2014</v>
      </c>
      <c r="L55" s="237" t="str">
        <f t="shared" si="3"/>
        <v>190414</v>
      </c>
      <c r="M55" t="str">
        <f>_xlfn.IFNA((VLOOKUP($C55,Lookups!$A$2:$B$6,2,FALSE)),"")</f>
        <v>M</v>
      </c>
      <c r="N55" t="s">
        <v>6</v>
      </c>
    </row>
    <row r="56" spans="1:14" x14ac:dyDescent="0.35">
      <c r="A56">
        <v>1746130</v>
      </c>
      <c r="B56" t="s">
        <v>392</v>
      </c>
      <c r="C56" t="s">
        <v>358</v>
      </c>
      <c r="D56" t="s">
        <v>541</v>
      </c>
      <c r="F56" t="s">
        <v>1825</v>
      </c>
      <c r="G56" t="s">
        <v>541</v>
      </c>
      <c r="H56" s="234">
        <v>42105</v>
      </c>
      <c r="I56" s="237" t="str">
        <f t="shared" si="0"/>
        <v>11</v>
      </c>
      <c r="J56" s="237" t="str">
        <f t="shared" si="1"/>
        <v>04</v>
      </c>
      <c r="K56" s="237" t="str">
        <f t="shared" si="2"/>
        <v>2015</v>
      </c>
      <c r="L56" s="237" t="str">
        <f t="shared" si="3"/>
        <v>110415</v>
      </c>
      <c r="M56" t="str">
        <f>_xlfn.IFNA((VLOOKUP($C56,Lookups!$A$2:$B$6,2,FALSE)),"")</f>
        <v>F</v>
      </c>
      <c r="N56" t="s">
        <v>6</v>
      </c>
    </row>
    <row r="57" spans="1:14" x14ac:dyDescent="0.35">
      <c r="A57">
        <v>1402058</v>
      </c>
      <c r="B57" t="s">
        <v>346</v>
      </c>
      <c r="C57" t="s">
        <v>347</v>
      </c>
      <c r="D57" t="s">
        <v>406</v>
      </c>
      <c r="E57" t="s">
        <v>1817</v>
      </c>
      <c r="F57" t="s">
        <v>658</v>
      </c>
      <c r="G57" t="s">
        <v>406</v>
      </c>
      <c r="H57" s="234">
        <v>40797</v>
      </c>
      <c r="I57" s="237" t="str">
        <f t="shared" si="0"/>
        <v>11</v>
      </c>
      <c r="J57" s="237" t="str">
        <f t="shared" si="1"/>
        <v>09</v>
      </c>
      <c r="K57" s="237" t="str">
        <f t="shared" si="2"/>
        <v>2011</v>
      </c>
      <c r="L57" s="237" t="str">
        <f t="shared" si="3"/>
        <v>110911</v>
      </c>
      <c r="M57" t="str">
        <f>_xlfn.IFNA((VLOOKUP($C57,Lookups!$A$2:$B$6,2,FALSE)),"")</f>
        <v>M</v>
      </c>
      <c r="N57" t="s">
        <v>6</v>
      </c>
    </row>
    <row r="58" spans="1:14" x14ac:dyDescent="0.35">
      <c r="A58">
        <v>491035</v>
      </c>
      <c r="B58" t="s">
        <v>392</v>
      </c>
      <c r="C58" t="s">
        <v>358</v>
      </c>
      <c r="D58" t="s">
        <v>352</v>
      </c>
      <c r="E58" t="s">
        <v>1855</v>
      </c>
      <c r="F58" t="s">
        <v>421</v>
      </c>
      <c r="G58" t="s">
        <v>352</v>
      </c>
      <c r="H58" s="234">
        <v>36566</v>
      </c>
      <c r="I58" s="237" t="str">
        <f t="shared" si="0"/>
        <v>10</v>
      </c>
      <c r="J58" s="237" t="str">
        <f t="shared" si="1"/>
        <v>02</v>
      </c>
      <c r="K58" s="237" t="str">
        <f t="shared" si="2"/>
        <v>2000</v>
      </c>
      <c r="L58" s="237" t="str">
        <f t="shared" si="3"/>
        <v>100200</v>
      </c>
      <c r="M58" t="str">
        <f>_xlfn.IFNA((VLOOKUP($C58,Lookups!$A$2:$B$6,2,FALSE)),"")</f>
        <v>F</v>
      </c>
      <c r="N58" t="s">
        <v>6</v>
      </c>
    </row>
    <row r="59" spans="1:14" x14ac:dyDescent="0.35">
      <c r="A59">
        <v>1649026</v>
      </c>
      <c r="B59" t="s">
        <v>346</v>
      </c>
      <c r="C59" t="s">
        <v>347</v>
      </c>
      <c r="D59" t="s">
        <v>511</v>
      </c>
      <c r="F59" t="s">
        <v>675</v>
      </c>
      <c r="G59" t="s">
        <v>511</v>
      </c>
      <c r="H59" s="234">
        <v>41328</v>
      </c>
      <c r="I59" s="237" t="str">
        <f t="shared" si="0"/>
        <v>23</v>
      </c>
      <c r="J59" s="237" t="str">
        <f t="shared" si="1"/>
        <v>02</v>
      </c>
      <c r="K59" s="237" t="str">
        <f t="shared" si="2"/>
        <v>2013</v>
      </c>
      <c r="L59" s="237" t="str">
        <f t="shared" si="3"/>
        <v>230213</v>
      </c>
      <c r="M59" t="str">
        <f>_xlfn.IFNA((VLOOKUP($C59,Lookups!$A$2:$B$6,2,FALSE)),"")</f>
        <v>M</v>
      </c>
      <c r="N59" t="s">
        <v>6</v>
      </c>
    </row>
    <row r="60" spans="1:14" x14ac:dyDescent="0.35">
      <c r="A60">
        <v>1519662</v>
      </c>
      <c r="B60" t="s">
        <v>346</v>
      </c>
      <c r="C60" t="s">
        <v>358</v>
      </c>
      <c r="D60" t="s">
        <v>650</v>
      </c>
      <c r="E60" t="s">
        <v>415</v>
      </c>
      <c r="F60" t="s">
        <v>675</v>
      </c>
      <c r="G60" t="s">
        <v>650</v>
      </c>
      <c r="H60" s="234">
        <v>40484</v>
      </c>
      <c r="I60" s="237" t="str">
        <f t="shared" si="0"/>
        <v>02</v>
      </c>
      <c r="J60" s="237" t="str">
        <f t="shared" si="1"/>
        <v>11</v>
      </c>
      <c r="K60" s="237" t="str">
        <f t="shared" si="2"/>
        <v>2010</v>
      </c>
      <c r="L60" s="237" t="str">
        <f t="shared" si="3"/>
        <v>021110</v>
      </c>
      <c r="M60" t="str">
        <f>_xlfn.IFNA((VLOOKUP($C60,Lookups!$A$2:$B$6,2,FALSE)),"")</f>
        <v>F</v>
      </c>
      <c r="N60" t="s">
        <v>6</v>
      </c>
    </row>
    <row r="61" spans="1:14" x14ac:dyDescent="0.35">
      <c r="A61">
        <v>1275093</v>
      </c>
      <c r="B61" t="s">
        <v>346</v>
      </c>
      <c r="C61" t="s">
        <v>347</v>
      </c>
      <c r="D61" t="s">
        <v>646</v>
      </c>
      <c r="E61" t="s">
        <v>448</v>
      </c>
      <c r="F61" t="s">
        <v>647</v>
      </c>
      <c r="G61" t="s">
        <v>646</v>
      </c>
      <c r="H61" s="234">
        <v>38762</v>
      </c>
      <c r="I61" s="237" t="str">
        <f t="shared" si="0"/>
        <v>14</v>
      </c>
      <c r="J61" s="237" t="str">
        <f t="shared" si="1"/>
        <v>02</v>
      </c>
      <c r="K61" s="237" t="str">
        <f t="shared" si="2"/>
        <v>2006</v>
      </c>
      <c r="L61" s="237" t="str">
        <f t="shared" si="3"/>
        <v>140206</v>
      </c>
      <c r="M61" t="str">
        <f>_xlfn.IFNA((VLOOKUP($C61,Lookups!$A$2:$B$6,2,FALSE)),"")</f>
        <v>M</v>
      </c>
      <c r="N61" t="s">
        <v>6</v>
      </c>
    </row>
    <row r="62" spans="1:14" x14ac:dyDescent="0.35">
      <c r="A62">
        <v>50257</v>
      </c>
      <c r="B62" t="s">
        <v>461</v>
      </c>
      <c r="C62" t="s">
        <v>470</v>
      </c>
      <c r="D62" t="s">
        <v>1467</v>
      </c>
      <c r="E62" t="s">
        <v>1468</v>
      </c>
      <c r="F62" t="s">
        <v>1469</v>
      </c>
      <c r="G62" t="s">
        <v>1467</v>
      </c>
      <c r="H62" s="234">
        <v>23429</v>
      </c>
      <c r="I62" s="237" t="str">
        <f t="shared" si="0"/>
        <v>22</v>
      </c>
      <c r="J62" s="237" t="str">
        <f t="shared" si="1"/>
        <v>02</v>
      </c>
      <c r="K62" s="237" t="str">
        <f t="shared" si="2"/>
        <v>1964</v>
      </c>
      <c r="L62" s="237" t="str">
        <f t="shared" si="3"/>
        <v>220264</v>
      </c>
      <c r="M62" t="str">
        <f>_xlfn.IFNA((VLOOKUP($C62,Lookups!$A$2:$B$6,2,FALSE)),"")</f>
        <v>F</v>
      </c>
      <c r="N62" t="s">
        <v>1885</v>
      </c>
    </row>
    <row r="63" spans="1:14" x14ac:dyDescent="0.35">
      <c r="A63">
        <v>63486</v>
      </c>
      <c r="B63" t="s">
        <v>461</v>
      </c>
      <c r="C63" t="s">
        <v>347</v>
      </c>
      <c r="D63" t="s">
        <v>1471</v>
      </c>
      <c r="E63" t="s">
        <v>427</v>
      </c>
      <c r="F63" t="s">
        <v>1472</v>
      </c>
      <c r="G63" t="s">
        <v>1471</v>
      </c>
      <c r="H63" s="234">
        <v>34149</v>
      </c>
      <c r="I63" s="237" t="str">
        <f t="shared" si="0"/>
        <v>29</v>
      </c>
      <c r="J63" s="237" t="str">
        <f t="shared" si="1"/>
        <v>06</v>
      </c>
      <c r="K63" s="237" t="str">
        <f t="shared" si="2"/>
        <v>1993</v>
      </c>
      <c r="L63" s="237" t="str">
        <f t="shared" si="3"/>
        <v>290693</v>
      </c>
      <c r="M63" t="str">
        <f>_xlfn.IFNA((VLOOKUP($C63,Lookups!$A$2:$B$6,2,FALSE)),"")</f>
        <v>M</v>
      </c>
      <c r="N63" t="s">
        <v>1885</v>
      </c>
    </row>
    <row r="64" spans="1:14" x14ac:dyDescent="0.35">
      <c r="A64">
        <v>193732</v>
      </c>
      <c r="B64" t="s">
        <v>461</v>
      </c>
      <c r="C64" t="s">
        <v>470</v>
      </c>
      <c r="D64" t="s">
        <v>753</v>
      </c>
      <c r="E64" t="s">
        <v>549</v>
      </c>
      <c r="F64" t="s">
        <v>1472</v>
      </c>
      <c r="G64" t="s">
        <v>753</v>
      </c>
      <c r="H64" s="234">
        <v>21985</v>
      </c>
      <c r="I64" s="237" t="str">
        <f t="shared" si="0"/>
        <v>10</v>
      </c>
      <c r="J64" s="237" t="str">
        <f t="shared" si="1"/>
        <v>03</v>
      </c>
      <c r="K64" s="237" t="str">
        <f t="shared" si="2"/>
        <v>1960</v>
      </c>
      <c r="L64" s="237" t="str">
        <f t="shared" si="3"/>
        <v>100360</v>
      </c>
      <c r="M64" t="str">
        <f>_xlfn.IFNA((VLOOKUP($C64,Lookups!$A$2:$B$6,2,FALSE)),"")</f>
        <v>F</v>
      </c>
      <c r="N64" t="s">
        <v>1885</v>
      </c>
    </row>
    <row r="65" spans="1:14" x14ac:dyDescent="0.35">
      <c r="A65">
        <v>512413</v>
      </c>
      <c r="B65" t="s">
        <v>461</v>
      </c>
      <c r="C65" t="s">
        <v>347</v>
      </c>
      <c r="D65" t="s">
        <v>630</v>
      </c>
      <c r="E65" t="s">
        <v>443</v>
      </c>
      <c r="F65" t="s">
        <v>739</v>
      </c>
      <c r="G65" t="s">
        <v>1476</v>
      </c>
      <c r="H65" s="234">
        <v>25203</v>
      </c>
      <c r="I65" s="237" t="str">
        <f t="shared" si="0"/>
        <v>31</v>
      </c>
      <c r="J65" s="237" t="str">
        <f t="shared" si="1"/>
        <v>12</v>
      </c>
      <c r="K65" s="237" t="str">
        <f t="shared" si="2"/>
        <v>1968</v>
      </c>
      <c r="L65" s="237" t="str">
        <f t="shared" si="3"/>
        <v>311268</v>
      </c>
      <c r="M65" t="str">
        <f>_xlfn.IFNA((VLOOKUP($C65,Lookups!$A$2:$B$6,2,FALSE)),"")</f>
        <v>M</v>
      </c>
      <c r="N65" t="s">
        <v>1885</v>
      </c>
    </row>
    <row r="66" spans="1:14" x14ac:dyDescent="0.35">
      <c r="A66">
        <v>637090</v>
      </c>
      <c r="B66" t="s">
        <v>346</v>
      </c>
      <c r="C66" t="s">
        <v>347</v>
      </c>
      <c r="D66" t="s">
        <v>1011</v>
      </c>
      <c r="E66" t="s">
        <v>448</v>
      </c>
      <c r="F66" t="s">
        <v>1010</v>
      </c>
      <c r="G66" t="s">
        <v>1011</v>
      </c>
      <c r="H66" s="234">
        <v>27851</v>
      </c>
      <c r="I66" s="237" t="str">
        <f t="shared" si="0"/>
        <v>01</v>
      </c>
      <c r="J66" s="237" t="str">
        <f t="shared" si="1"/>
        <v>04</v>
      </c>
      <c r="K66" s="237" t="str">
        <f t="shared" si="2"/>
        <v>1976</v>
      </c>
      <c r="L66" s="237" t="str">
        <f t="shared" si="3"/>
        <v>010476</v>
      </c>
      <c r="M66" t="str">
        <f>_xlfn.IFNA((VLOOKUP($C66,Lookups!$A$2:$B$6,2,FALSE)),"")</f>
        <v>M</v>
      </c>
      <c r="N66" t="s">
        <v>1885</v>
      </c>
    </row>
    <row r="67" spans="1:14" x14ac:dyDescent="0.35">
      <c r="A67">
        <v>685848</v>
      </c>
      <c r="B67" t="s">
        <v>392</v>
      </c>
      <c r="C67" t="s">
        <v>347</v>
      </c>
      <c r="D67" t="s">
        <v>532</v>
      </c>
      <c r="F67" t="s">
        <v>1013</v>
      </c>
      <c r="G67" t="s">
        <v>532</v>
      </c>
      <c r="H67" s="234">
        <v>29649</v>
      </c>
      <c r="I67" s="237" t="str">
        <f t="shared" ref="I67:I130" si="4">TEXT(DAY(H67),"00")</f>
        <v>04</v>
      </c>
      <c r="J67" s="237" t="str">
        <f t="shared" ref="J67:J130" si="5">TEXT(MONTH(H67),"00")</f>
        <v>03</v>
      </c>
      <c r="K67" s="237" t="str">
        <f t="shared" ref="K67:K130" si="6">TEXT(YEAR(H67),"00")</f>
        <v>1981</v>
      </c>
      <c r="L67" s="237" t="str">
        <f t="shared" ref="L67:L130" si="7">I67&amp;J67&amp;RIGHT(K67,2)</f>
        <v>040381</v>
      </c>
      <c r="M67" t="str">
        <f>_xlfn.IFNA((VLOOKUP($C67,Lookups!$A$2:$B$6,2,FALSE)),"")</f>
        <v>M</v>
      </c>
      <c r="N67" t="s">
        <v>1885</v>
      </c>
    </row>
    <row r="68" spans="1:14" x14ac:dyDescent="0.35">
      <c r="A68">
        <v>723398</v>
      </c>
      <c r="B68" t="s">
        <v>461</v>
      </c>
      <c r="C68" t="s">
        <v>347</v>
      </c>
      <c r="D68" t="s">
        <v>484</v>
      </c>
      <c r="E68" t="s">
        <v>620</v>
      </c>
      <c r="F68" t="s">
        <v>1481</v>
      </c>
      <c r="G68" t="s">
        <v>484</v>
      </c>
      <c r="H68" s="234">
        <v>31392</v>
      </c>
      <c r="I68" s="237" t="str">
        <f t="shared" si="4"/>
        <v>11</v>
      </c>
      <c r="J68" s="237" t="str">
        <f t="shared" si="5"/>
        <v>12</v>
      </c>
      <c r="K68" s="237" t="str">
        <f t="shared" si="6"/>
        <v>1985</v>
      </c>
      <c r="L68" s="237" t="str">
        <f t="shared" si="7"/>
        <v>111285</v>
      </c>
      <c r="M68" t="str">
        <f>_xlfn.IFNA((VLOOKUP($C68,Lookups!$A$2:$B$6,2,FALSE)),"")</f>
        <v>M</v>
      </c>
      <c r="N68" t="s">
        <v>1885</v>
      </c>
    </row>
    <row r="69" spans="1:14" x14ac:dyDescent="0.35">
      <c r="A69">
        <v>812742</v>
      </c>
      <c r="B69" t="s">
        <v>461</v>
      </c>
      <c r="C69" t="s">
        <v>347</v>
      </c>
      <c r="D69" t="s">
        <v>1483</v>
      </c>
      <c r="E69" t="s">
        <v>415</v>
      </c>
      <c r="F69" t="s">
        <v>1484</v>
      </c>
      <c r="G69" t="s">
        <v>1483</v>
      </c>
      <c r="H69" s="234">
        <v>22431</v>
      </c>
      <c r="I69" s="237" t="str">
        <f t="shared" si="4"/>
        <v>30</v>
      </c>
      <c r="J69" s="237" t="str">
        <f t="shared" si="5"/>
        <v>05</v>
      </c>
      <c r="K69" s="237" t="str">
        <f t="shared" si="6"/>
        <v>1961</v>
      </c>
      <c r="L69" s="237" t="str">
        <f t="shared" si="7"/>
        <v>300561</v>
      </c>
      <c r="M69" t="str">
        <f>_xlfn.IFNA((VLOOKUP($C69,Lookups!$A$2:$B$6,2,FALSE)),"")</f>
        <v>M</v>
      </c>
      <c r="N69" t="s">
        <v>1885</v>
      </c>
    </row>
    <row r="70" spans="1:14" x14ac:dyDescent="0.35">
      <c r="A70">
        <v>822041</v>
      </c>
      <c r="B70" t="s">
        <v>461</v>
      </c>
      <c r="C70" t="s">
        <v>358</v>
      </c>
      <c r="D70" t="s">
        <v>1486</v>
      </c>
      <c r="E70" t="s">
        <v>336</v>
      </c>
      <c r="F70" t="s">
        <v>1487</v>
      </c>
      <c r="G70" t="s">
        <v>1486</v>
      </c>
      <c r="H70" s="234">
        <v>37243</v>
      </c>
      <c r="I70" s="237" t="str">
        <f t="shared" si="4"/>
        <v>18</v>
      </c>
      <c r="J70" s="237" t="str">
        <f t="shared" si="5"/>
        <v>12</v>
      </c>
      <c r="K70" s="237" t="str">
        <f t="shared" si="6"/>
        <v>2001</v>
      </c>
      <c r="L70" s="237" t="str">
        <f t="shared" si="7"/>
        <v>181201</v>
      </c>
      <c r="M70" t="str">
        <f>_xlfn.IFNA((VLOOKUP($C70,Lookups!$A$2:$B$6,2,FALSE)),"")</f>
        <v>F</v>
      </c>
      <c r="N70" t="s">
        <v>1885</v>
      </c>
    </row>
    <row r="71" spans="1:14" x14ac:dyDescent="0.35">
      <c r="A71">
        <v>889395</v>
      </c>
      <c r="B71" t="s">
        <v>461</v>
      </c>
      <c r="C71" t="s">
        <v>347</v>
      </c>
      <c r="D71" t="s">
        <v>643</v>
      </c>
      <c r="E71" t="s">
        <v>1489</v>
      </c>
      <c r="F71" t="s">
        <v>1487</v>
      </c>
      <c r="G71" t="s">
        <v>438</v>
      </c>
      <c r="H71" s="234">
        <v>26802</v>
      </c>
      <c r="I71" s="237" t="str">
        <f t="shared" si="4"/>
        <v>18</v>
      </c>
      <c r="J71" s="237" t="str">
        <f t="shared" si="5"/>
        <v>05</v>
      </c>
      <c r="K71" s="237" t="str">
        <f t="shared" si="6"/>
        <v>1973</v>
      </c>
      <c r="L71" s="237" t="str">
        <f t="shared" si="7"/>
        <v>180573</v>
      </c>
      <c r="M71" t="str">
        <f>_xlfn.IFNA((VLOOKUP($C71,Lookups!$A$2:$B$6,2,FALSE)),"")</f>
        <v>M</v>
      </c>
      <c r="N71" t="s">
        <v>1885</v>
      </c>
    </row>
    <row r="72" spans="1:14" x14ac:dyDescent="0.35">
      <c r="A72">
        <v>971762</v>
      </c>
      <c r="B72" t="s">
        <v>461</v>
      </c>
      <c r="C72" t="s">
        <v>347</v>
      </c>
      <c r="D72" t="s">
        <v>730</v>
      </c>
      <c r="E72" t="s">
        <v>443</v>
      </c>
      <c r="F72" t="s">
        <v>1493</v>
      </c>
      <c r="G72" t="s">
        <v>1494</v>
      </c>
      <c r="H72" s="234">
        <v>25742</v>
      </c>
      <c r="I72" s="237" t="str">
        <f t="shared" si="4"/>
        <v>23</v>
      </c>
      <c r="J72" s="237" t="str">
        <f t="shared" si="5"/>
        <v>06</v>
      </c>
      <c r="K72" s="237" t="str">
        <f t="shared" si="6"/>
        <v>1970</v>
      </c>
      <c r="L72" s="237" t="str">
        <f t="shared" si="7"/>
        <v>230670</v>
      </c>
      <c r="M72" t="str">
        <f>_xlfn.IFNA((VLOOKUP($C72,Lookups!$A$2:$B$6,2,FALSE)),"")</f>
        <v>M</v>
      </c>
      <c r="N72" t="s">
        <v>1885</v>
      </c>
    </row>
    <row r="73" spans="1:14" x14ac:dyDescent="0.35">
      <c r="A73">
        <v>1102940</v>
      </c>
      <c r="B73" t="s">
        <v>392</v>
      </c>
      <c r="C73" t="s">
        <v>347</v>
      </c>
      <c r="D73" t="s">
        <v>456</v>
      </c>
      <c r="E73" t="s">
        <v>415</v>
      </c>
      <c r="F73" t="s">
        <v>1497</v>
      </c>
      <c r="G73" t="s">
        <v>456</v>
      </c>
      <c r="H73" s="234">
        <v>38771</v>
      </c>
      <c r="I73" s="237" t="str">
        <f t="shared" si="4"/>
        <v>23</v>
      </c>
      <c r="J73" s="237" t="str">
        <f t="shared" si="5"/>
        <v>02</v>
      </c>
      <c r="K73" s="237" t="str">
        <f t="shared" si="6"/>
        <v>2006</v>
      </c>
      <c r="L73" s="237" t="str">
        <f t="shared" si="7"/>
        <v>230206</v>
      </c>
      <c r="M73" t="str">
        <f>_xlfn.IFNA((VLOOKUP($C73,Lookups!$A$2:$B$6,2,FALSE)),"")</f>
        <v>M</v>
      </c>
      <c r="N73" t="s">
        <v>1885</v>
      </c>
    </row>
    <row r="74" spans="1:14" x14ac:dyDescent="0.35">
      <c r="A74">
        <v>1109100</v>
      </c>
      <c r="B74" t="s">
        <v>346</v>
      </c>
      <c r="C74" t="s">
        <v>347</v>
      </c>
      <c r="D74" t="s">
        <v>472</v>
      </c>
      <c r="F74" t="s">
        <v>1499</v>
      </c>
      <c r="G74" t="s">
        <v>620</v>
      </c>
      <c r="H74" s="234">
        <v>38573</v>
      </c>
      <c r="I74" s="237" t="str">
        <f t="shared" si="4"/>
        <v>09</v>
      </c>
      <c r="J74" s="237" t="str">
        <f t="shared" si="5"/>
        <v>08</v>
      </c>
      <c r="K74" s="237" t="str">
        <f t="shared" si="6"/>
        <v>2005</v>
      </c>
      <c r="L74" s="237" t="str">
        <f t="shared" si="7"/>
        <v>090805</v>
      </c>
      <c r="M74" t="str">
        <f>_xlfn.IFNA((VLOOKUP($C74,Lookups!$A$2:$B$6,2,FALSE)),"")</f>
        <v>M</v>
      </c>
      <c r="N74" t="s">
        <v>1885</v>
      </c>
    </row>
    <row r="75" spans="1:14" x14ac:dyDescent="0.35">
      <c r="A75">
        <v>1156068</v>
      </c>
      <c r="B75" t="s">
        <v>461</v>
      </c>
      <c r="C75" t="s">
        <v>347</v>
      </c>
      <c r="D75" t="s">
        <v>368</v>
      </c>
      <c r="E75" t="s">
        <v>353</v>
      </c>
      <c r="F75" t="s">
        <v>1499</v>
      </c>
      <c r="G75" t="s">
        <v>368</v>
      </c>
      <c r="H75" s="234">
        <v>26204</v>
      </c>
      <c r="I75" s="237" t="str">
        <f t="shared" si="4"/>
        <v>28</v>
      </c>
      <c r="J75" s="237" t="str">
        <f t="shared" si="5"/>
        <v>09</v>
      </c>
      <c r="K75" s="237" t="str">
        <f t="shared" si="6"/>
        <v>1971</v>
      </c>
      <c r="L75" s="237" t="str">
        <f t="shared" si="7"/>
        <v>280971</v>
      </c>
      <c r="M75" t="str">
        <f>_xlfn.IFNA((VLOOKUP($C75,Lookups!$A$2:$B$6,2,FALSE)),"")</f>
        <v>M</v>
      </c>
      <c r="N75" t="s">
        <v>1885</v>
      </c>
    </row>
    <row r="76" spans="1:14" x14ac:dyDescent="0.35">
      <c r="A76">
        <v>1160388</v>
      </c>
      <c r="B76" t="s">
        <v>392</v>
      </c>
      <c r="C76" t="s">
        <v>358</v>
      </c>
      <c r="D76" t="s">
        <v>464</v>
      </c>
      <c r="E76" t="s">
        <v>543</v>
      </c>
      <c r="F76" t="s">
        <v>1493</v>
      </c>
      <c r="G76" t="s">
        <v>464</v>
      </c>
      <c r="H76" s="234">
        <v>38800</v>
      </c>
      <c r="I76" s="237" t="str">
        <f t="shared" si="4"/>
        <v>24</v>
      </c>
      <c r="J76" s="237" t="str">
        <f t="shared" si="5"/>
        <v>03</v>
      </c>
      <c r="K76" s="237" t="str">
        <f t="shared" si="6"/>
        <v>2006</v>
      </c>
      <c r="L76" s="237" t="str">
        <f t="shared" si="7"/>
        <v>240306</v>
      </c>
      <c r="M76" t="str">
        <f>_xlfn.IFNA((VLOOKUP($C76,Lookups!$A$2:$B$6,2,FALSE)),"")</f>
        <v>F</v>
      </c>
      <c r="N76" t="s">
        <v>1885</v>
      </c>
    </row>
    <row r="77" spans="1:14" x14ac:dyDescent="0.35">
      <c r="A77">
        <v>1164132</v>
      </c>
      <c r="B77" t="s">
        <v>346</v>
      </c>
      <c r="C77" t="s">
        <v>358</v>
      </c>
      <c r="D77" t="s">
        <v>986</v>
      </c>
      <c r="F77" t="s">
        <v>985</v>
      </c>
      <c r="G77" t="s">
        <v>986</v>
      </c>
      <c r="H77" s="234">
        <v>38701</v>
      </c>
      <c r="I77" s="237" t="str">
        <f t="shared" si="4"/>
        <v>15</v>
      </c>
      <c r="J77" s="237" t="str">
        <f t="shared" si="5"/>
        <v>12</v>
      </c>
      <c r="K77" s="237" t="str">
        <f t="shared" si="6"/>
        <v>2005</v>
      </c>
      <c r="L77" s="237" t="str">
        <f t="shared" si="7"/>
        <v>151205</v>
      </c>
      <c r="M77" t="str">
        <f>_xlfn.IFNA((VLOOKUP($C77,Lookups!$A$2:$B$6,2,FALSE)),"")</f>
        <v>F</v>
      </c>
      <c r="N77" t="s">
        <v>1885</v>
      </c>
    </row>
    <row r="78" spans="1:14" x14ac:dyDescent="0.35">
      <c r="A78">
        <v>1175090</v>
      </c>
      <c r="B78" t="s">
        <v>346</v>
      </c>
      <c r="C78" t="s">
        <v>358</v>
      </c>
      <c r="D78" t="s">
        <v>1504</v>
      </c>
      <c r="E78" t="s">
        <v>353</v>
      </c>
      <c r="F78" t="s">
        <v>992</v>
      </c>
      <c r="G78" t="s">
        <v>1504</v>
      </c>
      <c r="H78" s="234">
        <v>38325</v>
      </c>
      <c r="I78" s="237" t="str">
        <f t="shared" si="4"/>
        <v>04</v>
      </c>
      <c r="J78" s="237" t="str">
        <f t="shared" si="5"/>
        <v>12</v>
      </c>
      <c r="K78" s="237" t="str">
        <f t="shared" si="6"/>
        <v>2004</v>
      </c>
      <c r="L78" s="237" t="str">
        <f t="shared" si="7"/>
        <v>041204</v>
      </c>
      <c r="M78" t="str">
        <f>_xlfn.IFNA((VLOOKUP($C78,Lookups!$A$2:$B$6,2,FALSE)),"")</f>
        <v>F</v>
      </c>
      <c r="N78" t="s">
        <v>1885</v>
      </c>
    </row>
    <row r="79" spans="1:14" x14ac:dyDescent="0.35">
      <c r="A79">
        <v>1181510</v>
      </c>
      <c r="B79" t="s">
        <v>392</v>
      </c>
      <c r="C79" t="s">
        <v>358</v>
      </c>
      <c r="D79" t="s">
        <v>1506</v>
      </c>
      <c r="E79" t="s">
        <v>549</v>
      </c>
      <c r="F79" t="s">
        <v>516</v>
      </c>
      <c r="G79" t="s">
        <v>1506</v>
      </c>
      <c r="H79" s="234">
        <v>39427</v>
      </c>
      <c r="I79" s="237" t="str">
        <f t="shared" si="4"/>
        <v>11</v>
      </c>
      <c r="J79" s="237" t="str">
        <f t="shared" si="5"/>
        <v>12</v>
      </c>
      <c r="K79" s="237" t="str">
        <f t="shared" si="6"/>
        <v>2007</v>
      </c>
      <c r="L79" s="237" t="str">
        <f t="shared" si="7"/>
        <v>111207</v>
      </c>
      <c r="M79" t="str">
        <f>_xlfn.IFNA((VLOOKUP($C79,Lookups!$A$2:$B$6,2,FALSE)),"")</f>
        <v>F</v>
      </c>
      <c r="N79" t="s">
        <v>1885</v>
      </c>
    </row>
    <row r="80" spans="1:14" x14ac:dyDescent="0.35">
      <c r="A80">
        <v>1211270</v>
      </c>
      <c r="B80" t="s">
        <v>346</v>
      </c>
      <c r="C80" t="s">
        <v>347</v>
      </c>
      <c r="D80" t="s">
        <v>456</v>
      </c>
      <c r="E80" t="s">
        <v>415</v>
      </c>
      <c r="F80" t="s">
        <v>985</v>
      </c>
      <c r="G80" t="s">
        <v>456</v>
      </c>
      <c r="H80" s="234">
        <v>39304</v>
      </c>
      <c r="I80" s="237" t="str">
        <f t="shared" si="4"/>
        <v>10</v>
      </c>
      <c r="J80" s="237" t="str">
        <f t="shared" si="5"/>
        <v>08</v>
      </c>
      <c r="K80" s="237" t="str">
        <f t="shared" si="6"/>
        <v>2007</v>
      </c>
      <c r="L80" s="237" t="str">
        <f t="shared" si="7"/>
        <v>100807</v>
      </c>
      <c r="M80" t="str">
        <f>_xlfn.IFNA((VLOOKUP($C80,Lookups!$A$2:$B$6,2,FALSE)),"")</f>
        <v>M</v>
      </c>
      <c r="N80" t="s">
        <v>1885</v>
      </c>
    </row>
    <row r="81" spans="1:14" x14ac:dyDescent="0.35">
      <c r="A81">
        <v>1239113</v>
      </c>
      <c r="B81" t="s">
        <v>392</v>
      </c>
      <c r="C81" t="s">
        <v>358</v>
      </c>
      <c r="D81" t="s">
        <v>1512</v>
      </c>
      <c r="F81" t="s">
        <v>1513</v>
      </c>
      <c r="G81" t="s">
        <v>1512</v>
      </c>
      <c r="H81" s="234">
        <v>39031</v>
      </c>
      <c r="I81" s="237" t="str">
        <f t="shared" si="4"/>
        <v>10</v>
      </c>
      <c r="J81" s="237" t="str">
        <f t="shared" si="5"/>
        <v>11</v>
      </c>
      <c r="K81" s="237" t="str">
        <f t="shared" si="6"/>
        <v>2006</v>
      </c>
      <c r="L81" s="237" t="str">
        <f t="shared" si="7"/>
        <v>101106</v>
      </c>
      <c r="M81" t="str">
        <f>_xlfn.IFNA((VLOOKUP($C81,Lookups!$A$2:$B$6,2,FALSE)),"")</f>
        <v>F</v>
      </c>
      <c r="N81" t="s">
        <v>1885</v>
      </c>
    </row>
    <row r="82" spans="1:14" x14ac:dyDescent="0.35">
      <c r="A82">
        <v>1260913</v>
      </c>
      <c r="B82" t="s">
        <v>392</v>
      </c>
      <c r="C82" t="s">
        <v>358</v>
      </c>
      <c r="D82" t="s">
        <v>993</v>
      </c>
      <c r="E82" t="s">
        <v>1515</v>
      </c>
      <c r="F82" t="s">
        <v>992</v>
      </c>
      <c r="G82" t="s">
        <v>993</v>
      </c>
      <c r="H82" s="234">
        <v>39397</v>
      </c>
      <c r="I82" s="237" t="str">
        <f t="shared" si="4"/>
        <v>11</v>
      </c>
      <c r="J82" s="237" t="str">
        <f t="shared" si="5"/>
        <v>11</v>
      </c>
      <c r="K82" s="237" t="str">
        <f t="shared" si="6"/>
        <v>2007</v>
      </c>
      <c r="L82" s="237" t="str">
        <f t="shared" si="7"/>
        <v>111107</v>
      </c>
      <c r="M82" t="str">
        <f>_xlfn.IFNA((VLOOKUP($C82,Lookups!$A$2:$B$6,2,FALSE)),"")</f>
        <v>F</v>
      </c>
      <c r="N82" t="s">
        <v>1885</v>
      </c>
    </row>
    <row r="83" spans="1:14" x14ac:dyDescent="0.35">
      <c r="A83">
        <v>1309283</v>
      </c>
      <c r="B83" t="s">
        <v>461</v>
      </c>
      <c r="C83" t="s">
        <v>351</v>
      </c>
      <c r="D83" t="s">
        <v>656</v>
      </c>
      <c r="F83" t="s">
        <v>1513</v>
      </c>
      <c r="G83" t="s">
        <v>656</v>
      </c>
      <c r="H83" s="234">
        <v>24976</v>
      </c>
      <c r="I83" s="237" t="str">
        <f t="shared" si="4"/>
        <v>18</v>
      </c>
      <c r="J83" s="237" t="str">
        <f t="shared" si="5"/>
        <v>05</v>
      </c>
      <c r="K83" s="237" t="str">
        <f t="shared" si="6"/>
        <v>1968</v>
      </c>
      <c r="L83" s="237" t="str">
        <f t="shared" si="7"/>
        <v>180568</v>
      </c>
      <c r="M83" t="str">
        <f>_xlfn.IFNA((VLOOKUP($C83,Lookups!$A$2:$B$6,2,FALSE)),"")</f>
        <v>F</v>
      </c>
      <c r="N83" t="s">
        <v>1885</v>
      </c>
    </row>
    <row r="84" spans="1:14" x14ac:dyDescent="0.35">
      <c r="A84">
        <v>1317905</v>
      </c>
      <c r="B84" t="s">
        <v>461</v>
      </c>
      <c r="C84" t="s">
        <v>470</v>
      </c>
      <c r="D84" t="s">
        <v>573</v>
      </c>
      <c r="E84" t="s">
        <v>574</v>
      </c>
      <c r="F84" t="s">
        <v>985</v>
      </c>
      <c r="G84" t="s">
        <v>573</v>
      </c>
      <c r="H84" s="234">
        <v>24866</v>
      </c>
      <c r="I84" s="237" t="str">
        <f t="shared" si="4"/>
        <v>29</v>
      </c>
      <c r="J84" s="237" t="str">
        <f t="shared" si="5"/>
        <v>01</v>
      </c>
      <c r="K84" s="237" t="str">
        <f t="shared" si="6"/>
        <v>1968</v>
      </c>
      <c r="L84" s="237" t="str">
        <f t="shared" si="7"/>
        <v>290168</v>
      </c>
      <c r="M84" t="str">
        <f>_xlfn.IFNA((VLOOKUP($C84,Lookups!$A$2:$B$6,2,FALSE)),"")</f>
        <v>F</v>
      </c>
      <c r="N84" t="s">
        <v>1885</v>
      </c>
    </row>
    <row r="85" spans="1:14" x14ac:dyDescent="0.35">
      <c r="A85">
        <v>1317908</v>
      </c>
      <c r="B85" t="s">
        <v>346</v>
      </c>
      <c r="C85" t="s">
        <v>358</v>
      </c>
      <c r="D85" t="s">
        <v>616</v>
      </c>
      <c r="F85" t="s">
        <v>1522</v>
      </c>
      <c r="G85" t="s">
        <v>616</v>
      </c>
      <c r="H85" s="234">
        <v>39854</v>
      </c>
      <c r="I85" s="237" t="str">
        <f t="shared" si="4"/>
        <v>10</v>
      </c>
      <c r="J85" s="237" t="str">
        <f t="shared" si="5"/>
        <v>02</v>
      </c>
      <c r="K85" s="237" t="str">
        <f t="shared" si="6"/>
        <v>2009</v>
      </c>
      <c r="L85" s="237" t="str">
        <f t="shared" si="7"/>
        <v>100209</v>
      </c>
      <c r="M85" t="str">
        <f>_xlfn.IFNA((VLOOKUP($C85,Lookups!$A$2:$B$6,2,FALSE)),"")</f>
        <v>F</v>
      </c>
      <c r="N85" t="s">
        <v>1885</v>
      </c>
    </row>
    <row r="86" spans="1:14" x14ac:dyDescent="0.35">
      <c r="A86">
        <v>1317912</v>
      </c>
      <c r="B86" t="s">
        <v>392</v>
      </c>
      <c r="C86" t="s">
        <v>358</v>
      </c>
      <c r="D86" t="s">
        <v>799</v>
      </c>
      <c r="E86" t="s">
        <v>1526</v>
      </c>
      <c r="F86" t="s">
        <v>985</v>
      </c>
      <c r="G86" t="s">
        <v>799</v>
      </c>
      <c r="H86" s="234">
        <v>39827</v>
      </c>
      <c r="I86" s="237" t="str">
        <f t="shared" si="4"/>
        <v>14</v>
      </c>
      <c r="J86" s="237" t="str">
        <f t="shared" si="5"/>
        <v>01</v>
      </c>
      <c r="K86" s="237" t="str">
        <f t="shared" si="6"/>
        <v>2009</v>
      </c>
      <c r="L86" s="237" t="str">
        <f t="shared" si="7"/>
        <v>140109</v>
      </c>
      <c r="M86" t="str">
        <f>_xlfn.IFNA((VLOOKUP($C86,Lookups!$A$2:$B$6,2,FALSE)),"")</f>
        <v>F</v>
      </c>
      <c r="N86" t="s">
        <v>1885</v>
      </c>
    </row>
    <row r="87" spans="1:14" x14ac:dyDescent="0.35">
      <c r="A87">
        <v>1339777</v>
      </c>
      <c r="B87" t="s">
        <v>392</v>
      </c>
      <c r="C87" t="s">
        <v>358</v>
      </c>
      <c r="D87" t="s">
        <v>1528</v>
      </c>
      <c r="E87" t="s">
        <v>427</v>
      </c>
      <c r="F87" t="s">
        <v>1529</v>
      </c>
      <c r="G87" t="s">
        <v>1528</v>
      </c>
      <c r="H87" s="234">
        <v>39637</v>
      </c>
      <c r="I87" s="237" t="str">
        <f t="shared" si="4"/>
        <v>08</v>
      </c>
      <c r="J87" s="237" t="str">
        <f t="shared" si="5"/>
        <v>07</v>
      </c>
      <c r="K87" s="237" t="str">
        <f t="shared" si="6"/>
        <v>2008</v>
      </c>
      <c r="L87" s="237" t="str">
        <f t="shared" si="7"/>
        <v>080708</v>
      </c>
      <c r="M87" t="str">
        <f>_xlfn.IFNA((VLOOKUP($C87,Lookups!$A$2:$B$6,2,FALSE)),"")</f>
        <v>F</v>
      </c>
      <c r="N87" t="s">
        <v>1885</v>
      </c>
    </row>
    <row r="88" spans="1:14" x14ac:dyDescent="0.35">
      <c r="A88">
        <v>1343773</v>
      </c>
      <c r="B88" t="s">
        <v>461</v>
      </c>
      <c r="C88" t="s">
        <v>347</v>
      </c>
      <c r="D88" t="s">
        <v>804</v>
      </c>
      <c r="E88" t="s">
        <v>1534</v>
      </c>
      <c r="F88" t="s">
        <v>1535</v>
      </c>
      <c r="G88" t="s">
        <v>804</v>
      </c>
      <c r="H88" s="234">
        <v>36391</v>
      </c>
      <c r="I88" s="237" t="str">
        <f t="shared" si="4"/>
        <v>19</v>
      </c>
      <c r="J88" s="237" t="str">
        <f t="shared" si="5"/>
        <v>08</v>
      </c>
      <c r="K88" s="237" t="str">
        <f t="shared" si="6"/>
        <v>1999</v>
      </c>
      <c r="L88" s="237" t="str">
        <f t="shared" si="7"/>
        <v>190899</v>
      </c>
      <c r="M88" t="str">
        <f>_xlfn.IFNA((VLOOKUP($C88,Lookups!$A$2:$B$6,2,FALSE)),"")</f>
        <v>M</v>
      </c>
      <c r="N88" t="s">
        <v>1885</v>
      </c>
    </row>
    <row r="89" spans="1:14" x14ac:dyDescent="0.35">
      <c r="A89">
        <v>1377023</v>
      </c>
      <c r="B89" t="s">
        <v>392</v>
      </c>
      <c r="C89" t="s">
        <v>358</v>
      </c>
      <c r="D89" t="s">
        <v>808</v>
      </c>
      <c r="F89" t="s">
        <v>1005</v>
      </c>
      <c r="G89" t="s">
        <v>808</v>
      </c>
      <c r="H89" s="234">
        <v>40280</v>
      </c>
      <c r="I89" s="237" t="str">
        <f t="shared" si="4"/>
        <v>12</v>
      </c>
      <c r="J89" s="237" t="str">
        <f t="shared" si="5"/>
        <v>04</v>
      </c>
      <c r="K89" s="237" t="str">
        <f t="shared" si="6"/>
        <v>2010</v>
      </c>
      <c r="L89" s="237" t="str">
        <f t="shared" si="7"/>
        <v>120410</v>
      </c>
      <c r="M89" t="str">
        <f>_xlfn.IFNA((VLOOKUP($C89,Lookups!$A$2:$B$6,2,FALSE)),"")</f>
        <v>F</v>
      </c>
      <c r="N89" t="s">
        <v>1885</v>
      </c>
    </row>
    <row r="90" spans="1:14" x14ac:dyDescent="0.35">
      <c r="A90">
        <v>1377024</v>
      </c>
      <c r="B90" t="s">
        <v>392</v>
      </c>
      <c r="C90" t="s">
        <v>358</v>
      </c>
      <c r="D90" t="s">
        <v>1542</v>
      </c>
      <c r="F90" t="s">
        <v>518</v>
      </c>
      <c r="G90" t="s">
        <v>1542</v>
      </c>
      <c r="H90" s="234">
        <v>39054</v>
      </c>
      <c r="I90" s="237" t="str">
        <f t="shared" si="4"/>
        <v>03</v>
      </c>
      <c r="J90" s="237" t="str">
        <f t="shared" si="5"/>
        <v>12</v>
      </c>
      <c r="K90" s="237" t="str">
        <f t="shared" si="6"/>
        <v>2006</v>
      </c>
      <c r="L90" s="237" t="str">
        <f t="shared" si="7"/>
        <v>031206</v>
      </c>
      <c r="M90" t="str">
        <f>_xlfn.IFNA((VLOOKUP($C90,Lookups!$A$2:$B$6,2,FALSE)),"")</f>
        <v>F</v>
      </c>
      <c r="N90" t="s">
        <v>1885</v>
      </c>
    </row>
    <row r="91" spans="1:14" x14ac:dyDescent="0.35">
      <c r="A91">
        <v>1393777</v>
      </c>
      <c r="B91" t="s">
        <v>346</v>
      </c>
      <c r="C91" t="s">
        <v>347</v>
      </c>
      <c r="D91" t="s">
        <v>988</v>
      </c>
      <c r="E91" t="s">
        <v>415</v>
      </c>
      <c r="F91" t="s">
        <v>987</v>
      </c>
      <c r="G91" t="s">
        <v>988</v>
      </c>
      <c r="H91" s="234">
        <v>39470</v>
      </c>
      <c r="I91" s="237" t="str">
        <f t="shared" si="4"/>
        <v>23</v>
      </c>
      <c r="J91" s="237" t="str">
        <f t="shared" si="5"/>
        <v>01</v>
      </c>
      <c r="K91" s="237" t="str">
        <f t="shared" si="6"/>
        <v>2008</v>
      </c>
      <c r="L91" s="237" t="str">
        <f t="shared" si="7"/>
        <v>230108</v>
      </c>
      <c r="M91" t="str">
        <f>_xlfn.IFNA((VLOOKUP($C91,Lookups!$A$2:$B$6,2,FALSE)),"")</f>
        <v>M</v>
      </c>
      <c r="N91" t="s">
        <v>1885</v>
      </c>
    </row>
    <row r="92" spans="1:14" x14ac:dyDescent="0.35">
      <c r="A92">
        <v>1393779</v>
      </c>
      <c r="B92" t="s">
        <v>392</v>
      </c>
      <c r="C92" t="s">
        <v>358</v>
      </c>
      <c r="D92" t="s">
        <v>1549</v>
      </c>
      <c r="E92" t="s">
        <v>1515</v>
      </c>
      <c r="F92" t="s">
        <v>1518</v>
      </c>
      <c r="G92" t="s">
        <v>1549</v>
      </c>
      <c r="H92" s="234">
        <v>39782</v>
      </c>
      <c r="I92" s="237" t="str">
        <f t="shared" si="4"/>
        <v>30</v>
      </c>
      <c r="J92" s="237" t="str">
        <f t="shared" si="5"/>
        <v>11</v>
      </c>
      <c r="K92" s="237" t="str">
        <f t="shared" si="6"/>
        <v>2008</v>
      </c>
      <c r="L92" s="237" t="str">
        <f t="shared" si="7"/>
        <v>301108</v>
      </c>
      <c r="M92" t="str">
        <f>_xlfn.IFNA((VLOOKUP($C92,Lookups!$A$2:$B$6,2,FALSE)),"")</f>
        <v>F</v>
      </c>
      <c r="N92" t="s">
        <v>1885</v>
      </c>
    </row>
    <row r="93" spans="1:14" x14ac:dyDescent="0.35">
      <c r="A93">
        <v>1397977</v>
      </c>
      <c r="B93" t="s">
        <v>392</v>
      </c>
      <c r="C93" t="s">
        <v>358</v>
      </c>
      <c r="D93" t="s">
        <v>1551</v>
      </c>
      <c r="F93" t="s">
        <v>1513</v>
      </c>
      <c r="G93" t="s">
        <v>1551</v>
      </c>
      <c r="H93" s="234">
        <v>39869</v>
      </c>
      <c r="I93" s="237" t="str">
        <f t="shared" si="4"/>
        <v>25</v>
      </c>
      <c r="J93" s="237" t="str">
        <f t="shared" si="5"/>
        <v>02</v>
      </c>
      <c r="K93" s="237" t="str">
        <f t="shared" si="6"/>
        <v>2009</v>
      </c>
      <c r="L93" s="237" t="str">
        <f t="shared" si="7"/>
        <v>250209</v>
      </c>
      <c r="M93" t="str">
        <f>_xlfn.IFNA((VLOOKUP($C93,Lookups!$A$2:$B$6,2,FALSE)),"")</f>
        <v>F</v>
      </c>
      <c r="N93" t="s">
        <v>1885</v>
      </c>
    </row>
    <row r="94" spans="1:14" x14ac:dyDescent="0.35">
      <c r="A94">
        <v>1397978</v>
      </c>
      <c r="B94" t="s">
        <v>392</v>
      </c>
      <c r="C94" t="s">
        <v>358</v>
      </c>
      <c r="D94" t="s">
        <v>1553</v>
      </c>
      <c r="F94" t="s">
        <v>1554</v>
      </c>
      <c r="G94" t="s">
        <v>1553</v>
      </c>
      <c r="H94" s="234">
        <v>40008</v>
      </c>
      <c r="I94" s="237" t="str">
        <f t="shared" si="4"/>
        <v>14</v>
      </c>
      <c r="J94" s="237" t="str">
        <f t="shared" si="5"/>
        <v>07</v>
      </c>
      <c r="K94" s="237" t="str">
        <f t="shared" si="6"/>
        <v>2009</v>
      </c>
      <c r="L94" s="237" t="str">
        <f t="shared" si="7"/>
        <v>140709</v>
      </c>
      <c r="M94" t="str">
        <f>_xlfn.IFNA((VLOOKUP($C94,Lookups!$A$2:$B$6,2,FALSE)),"")</f>
        <v>F</v>
      </c>
      <c r="N94" t="s">
        <v>1885</v>
      </c>
    </row>
    <row r="95" spans="1:14" x14ac:dyDescent="0.35">
      <c r="A95">
        <v>1403593</v>
      </c>
      <c r="B95" t="s">
        <v>346</v>
      </c>
      <c r="C95" t="s">
        <v>347</v>
      </c>
      <c r="D95" t="s">
        <v>1559</v>
      </c>
      <c r="F95" t="s">
        <v>1560</v>
      </c>
      <c r="G95" t="s">
        <v>1561</v>
      </c>
      <c r="H95" s="234">
        <v>40053</v>
      </c>
      <c r="I95" s="237" t="str">
        <f t="shared" si="4"/>
        <v>28</v>
      </c>
      <c r="J95" s="237" t="str">
        <f t="shared" si="5"/>
        <v>08</v>
      </c>
      <c r="K95" s="237" t="str">
        <f t="shared" si="6"/>
        <v>2009</v>
      </c>
      <c r="L95" s="237" t="str">
        <f t="shared" si="7"/>
        <v>280809</v>
      </c>
      <c r="M95" t="str">
        <f>_xlfn.IFNA((VLOOKUP($C95,Lookups!$A$2:$B$6,2,FALSE)),"")</f>
        <v>M</v>
      </c>
      <c r="N95" t="s">
        <v>1885</v>
      </c>
    </row>
    <row r="96" spans="1:14" x14ac:dyDescent="0.35">
      <c r="A96">
        <v>1405046</v>
      </c>
      <c r="B96" t="s">
        <v>346</v>
      </c>
      <c r="C96" t="s">
        <v>358</v>
      </c>
      <c r="D96" t="s">
        <v>1001</v>
      </c>
      <c r="E96" t="s">
        <v>1563</v>
      </c>
      <c r="F96" t="s">
        <v>1000</v>
      </c>
      <c r="G96" t="s">
        <v>1001</v>
      </c>
      <c r="H96" s="234">
        <v>39585</v>
      </c>
      <c r="I96" s="237" t="str">
        <f t="shared" si="4"/>
        <v>17</v>
      </c>
      <c r="J96" s="237" t="str">
        <f t="shared" si="5"/>
        <v>05</v>
      </c>
      <c r="K96" s="237" t="str">
        <f t="shared" si="6"/>
        <v>2008</v>
      </c>
      <c r="L96" s="237" t="str">
        <f t="shared" si="7"/>
        <v>170508</v>
      </c>
      <c r="M96" t="str">
        <f>_xlfn.IFNA((VLOOKUP($C96,Lookups!$A$2:$B$6,2,FALSE)),"")</f>
        <v>F</v>
      </c>
      <c r="N96" t="s">
        <v>1885</v>
      </c>
    </row>
    <row r="97" spans="1:14" x14ac:dyDescent="0.35">
      <c r="A97">
        <v>1407205</v>
      </c>
      <c r="B97" t="s">
        <v>392</v>
      </c>
      <c r="C97" t="s">
        <v>358</v>
      </c>
      <c r="D97" t="s">
        <v>371</v>
      </c>
      <c r="F97" t="s">
        <v>1013</v>
      </c>
      <c r="G97" t="s">
        <v>371</v>
      </c>
      <c r="H97" s="234">
        <v>40379</v>
      </c>
      <c r="I97" s="237" t="str">
        <f t="shared" si="4"/>
        <v>20</v>
      </c>
      <c r="J97" s="237" t="str">
        <f t="shared" si="5"/>
        <v>07</v>
      </c>
      <c r="K97" s="237" t="str">
        <f t="shared" si="6"/>
        <v>2010</v>
      </c>
      <c r="L97" s="237" t="str">
        <f t="shared" si="7"/>
        <v>200710</v>
      </c>
      <c r="M97" t="str">
        <f>_xlfn.IFNA((VLOOKUP($C97,Lookups!$A$2:$B$6,2,FALSE)),"")</f>
        <v>F</v>
      </c>
      <c r="N97" t="s">
        <v>1885</v>
      </c>
    </row>
    <row r="98" spans="1:14" x14ac:dyDescent="0.35">
      <c r="A98">
        <v>1427794</v>
      </c>
      <c r="B98" t="s">
        <v>392</v>
      </c>
      <c r="C98" t="s">
        <v>358</v>
      </c>
      <c r="D98" t="s">
        <v>395</v>
      </c>
      <c r="F98" t="s">
        <v>1566</v>
      </c>
      <c r="G98" t="s">
        <v>395</v>
      </c>
      <c r="H98" s="234">
        <v>40046</v>
      </c>
      <c r="I98" s="237" t="str">
        <f t="shared" si="4"/>
        <v>21</v>
      </c>
      <c r="J98" s="237" t="str">
        <f t="shared" si="5"/>
        <v>08</v>
      </c>
      <c r="K98" s="237" t="str">
        <f t="shared" si="6"/>
        <v>2009</v>
      </c>
      <c r="L98" s="237" t="str">
        <f t="shared" si="7"/>
        <v>210809</v>
      </c>
      <c r="M98" t="str">
        <f>_xlfn.IFNA((VLOOKUP($C98,Lookups!$A$2:$B$6,2,FALSE)),"")</f>
        <v>F</v>
      </c>
      <c r="N98" t="s">
        <v>1885</v>
      </c>
    </row>
    <row r="99" spans="1:14" x14ac:dyDescent="0.35">
      <c r="A99">
        <v>1428272</v>
      </c>
      <c r="B99" t="s">
        <v>346</v>
      </c>
      <c r="C99" t="s">
        <v>358</v>
      </c>
      <c r="D99" t="s">
        <v>608</v>
      </c>
      <c r="E99" t="s">
        <v>353</v>
      </c>
      <c r="F99" t="s">
        <v>998</v>
      </c>
      <c r="G99" t="s">
        <v>608</v>
      </c>
      <c r="H99" s="234">
        <v>40058</v>
      </c>
      <c r="I99" s="237" t="str">
        <f t="shared" si="4"/>
        <v>02</v>
      </c>
      <c r="J99" s="237" t="str">
        <f t="shared" si="5"/>
        <v>09</v>
      </c>
      <c r="K99" s="237" t="str">
        <f t="shared" si="6"/>
        <v>2009</v>
      </c>
      <c r="L99" s="237" t="str">
        <f t="shared" si="7"/>
        <v>020909</v>
      </c>
      <c r="M99" t="str">
        <f>_xlfn.IFNA((VLOOKUP($C99,Lookups!$A$2:$B$6,2,FALSE)),"")</f>
        <v>F</v>
      </c>
      <c r="N99" t="s">
        <v>1885</v>
      </c>
    </row>
    <row r="100" spans="1:14" x14ac:dyDescent="0.35">
      <c r="A100">
        <v>1428273</v>
      </c>
      <c r="B100" t="s">
        <v>392</v>
      </c>
      <c r="C100" t="s">
        <v>347</v>
      </c>
      <c r="D100" t="s">
        <v>1569</v>
      </c>
      <c r="F100" t="s">
        <v>1570</v>
      </c>
      <c r="G100" t="s">
        <v>1569</v>
      </c>
      <c r="H100" s="234">
        <v>40175</v>
      </c>
      <c r="I100" s="237" t="str">
        <f t="shared" si="4"/>
        <v>28</v>
      </c>
      <c r="J100" s="237" t="str">
        <f t="shared" si="5"/>
        <v>12</v>
      </c>
      <c r="K100" s="237" t="str">
        <f t="shared" si="6"/>
        <v>2009</v>
      </c>
      <c r="L100" s="237" t="str">
        <f t="shared" si="7"/>
        <v>281209</v>
      </c>
      <c r="M100" t="str">
        <f>_xlfn.IFNA((VLOOKUP($C100,Lookups!$A$2:$B$6,2,FALSE)),"")</f>
        <v>M</v>
      </c>
      <c r="N100" t="s">
        <v>1885</v>
      </c>
    </row>
    <row r="101" spans="1:14" x14ac:dyDescent="0.35">
      <c r="A101">
        <v>1428989</v>
      </c>
      <c r="B101" t="s">
        <v>392</v>
      </c>
      <c r="C101" t="s">
        <v>347</v>
      </c>
      <c r="D101" t="s">
        <v>491</v>
      </c>
      <c r="F101" t="s">
        <v>1572</v>
      </c>
      <c r="G101" t="s">
        <v>1573</v>
      </c>
      <c r="H101" s="234">
        <v>40333</v>
      </c>
      <c r="I101" s="237" t="str">
        <f t="shared" si="4"/>
        <v>04</v>
      </c>
      <c r="J101" s="237" t="str">
        <f t="shared" si="5"/>
        <v>06</v>
      </c>
      <c r="K101" s="237" t="str">
        <f t="shared" si="6"/>
        <v>2010</v>
      </c>
      <c r="L101" s="237" t="str">
        <f t="shared" si="7"/>
        <v>040610</v>
      </c>
      <c r="M101" t="str">
        <f>_xlfn.IFNA((VLOOKUP($C101,Lookups!$A$2:$B$6,2,FALSE)),"")</f>
        <v>M</v>
      </c>
      <c r="N101" t="s">
        <v>1885</v>
      </c>
    </row>
    <row r="102" spans="1:14" x14ac:dyDescent="0.35">
      <c r="A102">
        <v>1430479</v>
      </c>
      <c r="B102" t="s">
        <v>392</v>
      </c>
      <c r="C102" t="s">
        <v>358</v>
      </c>
      <c r="D102" t="s">
        <v>426</v>
      </c>
      <c r="F102" t="s">
        <v>617</v>
      </c>
      <c r="G102" t="s">
        <v>426</v>
      </c>
      <c r="H102" s="234">
        <v>40574</v>
      </c>
      <c r="I102" s="237" t="str">
        <f t="shared" si="4"/>
        <v>31</v>
      </c>
      <c r="J102" s="237" t="str">
        <f t="shared" si="5"/>
        <v>01</v>
      </c>
      <c r="K102" s="237" t="str">
        <f t="shared" si="6"/>
        <v>2011</v>
      </c>
      <c r="L102" s="237" t="str">
        <f t="shared" si="7"/>
        <v>310111</v>
      </c>
      <c r="M102" t="str">
        <f>_xlfn.IFNA((VLOOKUP($C102,Lookups!$A$2:$B$6,2,FALSE)),"")</f>
        <v>F</v>
      </c>
      <c r="N102" t="s">
        <v>1885</v>
      </c>
    </row>
    <row r="103" spans="1:14" x14ac:dyDescent="0.35">
      <c r="A103">
        <v>1449343</v>
      </c>
      <c r="B103" t="s">
        <v>392</v>
      </c>
      <c r="C103" t="s">
        <v>358</v>
      </c>
      <c r="D103" t="s">
        <v>361</v>
      </c>
      <c r="E103" t="s">
        <v>574</v>
      </c>
      <c r="F103" t="s">
        <v>1581</v>
      </c>
      <c r="G103" t="s">
        <v>361</v>
      </c>
      <c r="H103" s="234">
        <v>39132</v>
      </c>
      <c r="I103" s="237" t="str">
        <f t="shared" si="4"/>
        <v>19</v>
      </c>
      <c r="J103" s="237" t="str">
        <f t="shared" si="5"/>
        <v>02</v>
      </c>
      <c r="K103" s="237" t="str">
        <f t="shared" si="6"/>
        <v>2007</v>
      </c>
      <c r="L103" s="237" t="str">
        <f t="shared" si="7"/>
        <v>190207</v>
      </c>
      <c r="M103" t="str">
        <f>_xlfn.IFNA((VLOOKUP($C103,Lookups!$A$2:$B$6,2,FALSE)),"")</f>
        <v>F</v>
      </c>
      <c r="N103" t="s">
        <v>1885</v>
      </c>
    </row>
    <row r="104" spans="1:14" x14ac:dyDescent="0.35">
      <c r="A104">
        <v>1455891</v>
      </c>
      <c r="B104" t="s">
        <v>392</v>
      </c>
      <c r="C104" t="s">
        <v>347</v>
      </c>
      <c r="D104" t="s">
        <v>447</v>
      </c>
      <c r="E104" t="s">
        <v>448</v>
      </c>
      <c r="F104" t="s">
        <v>1013</v>
      </c>
      <c r="G104" t="s">
        <v>447</v>
      </c>
      <c r="H104" s="234">
        <v>41246</v>
      </c>
      <c r="I104" s="237" t="str">
        <f t="shared" si="4"/>
        <v>03</v>
      </c>
      <c r="J104" s="237" t="str">
        <f t="shared" si="5"/>
        <v>12</v>
      </c>
      <c r="K104" s="237" t="str">
        <f t="shared" si="6"/>
        <v>2012</v>
      </c>
      <c r="L104" s="237" t="str">
        <f t="shared" si="7"/>
        <v>031212</v>
      </c>
      <c r="M104" t="str">
        <f>_xlfn.IFNA((VLOOKUP($C104,Lookups!$A$2:$B$6,2,FALSE)),"")</f>
        <v>M</v>
      </c>
      <c r="N104" t="s">
        <v>1885</v>
      </c>
    </row>
    <row r="105" spans="1:14" x14ac:dyDescent="0.35">
      <c r="A105">
        <v>1461836</v>
      </c>
      <c r="B105" t="s">
        <v>346</v>
      </c>
      <c r="C105" t="s">
        <v>358</v>
      </c>
      <c r="D105" t="s">
        <v>1009</v>
      </c>
      <c r="F105" t="s">
        <v>1008</v>
      </c>
      <c r="G105" t="s">
        <v>1009</v>
      </c>
      <c r="H105" s="234">
        <v>39746</v>
      </c>
      <c r="I105" s="237" t="str">
        <f t="shared" si="4"/>
        <v>25</v>
      </c>
      <c r="J105" s="237" t="str">
        <f t="shared" si="5"/>
        <v>10</v>
      </c>
      <c r="K105" s="237" t="str">
        <f t="shared" si="6"/>
        <v>2008</v>
      </c>
      <c r="L105" s="237" t="str">
        <f t="shared" si="7"/>
        <v>251008</v>
      </c>
      <c r="M105" t="str">
        <f>_xlfn.IFNA((VLOOKUP($C105,Lookups!$A$2:$B$6,2,FALSE)),"")</f>
        <v>F</v>
      </c>
      <c r="N105" t="s">
        <v>1885</v>
      </c>
    </row>
    <row r="106" spans="1:14" x14ac:dyDescent="0.35">
      <c r="A106">
        <v>1468175</v>
      </c>
      <c r="B106" t="s">
        <v>346</v>
      </c>
      <c r="C106" t="s">
        <v>358</v>
      </c>
      <c r="D106" t="s">
        <v>361</v>
      </c>
      <c r="F106" t="s">
        <v>1585</v>
      </c>
      <c r="G106" t="s">
        <v>361</v>
      </c>
      <c r="H106" s="234">
        <v>40344</v>
      </c>
      <c r="I106" s="237" t="str">
        <f t="shared" si="4"/>
        <v>15</v>
      </c>
      <c r="J106" s="237" t="str">
        <f t="shared" si="5"/>
        <v>06</v>
      </c>
      <c r="K106" s="237" t="str">
        <f t="shared" si="6"/>
        <v>2010</v>
      </c>
      <c r="L106" s="237" t="str">
        <f t="shared" si="7"/>
        <v>150610</v>
      </c>
      <c r="M106" t="str">
        <f>_xlfn.IFNA((VLOOKUP($C106,Lookups!$A$2:$B$6,2,FALSE)),"")</f>
        <v>F</v>
      </c>
      <c r="N106" t="s">
        <v>1885</v>
      </c>
    </row>
    <row r="107" spans="1:14" x14ac:dyDescent="0.35">
      <c r="A107">
        <v>1473077</v>
      </c>
      <c r="B107" t="s">
        <v>392</v>
      </c>
      <c r="C107" t="s">
        <v>347</v>
      </c>
      <c r="D107" t="s">
        <v>376</v>
      </c>
      <c r="F107" t="s">
        <v>1587</v>
      </c>
      <c r="G107" t="s">
        <v>376</v>
      </c>
      <c r="H107" s="234">
        <v>40327</v>
      </c>
      <c r="I107" s="237" t="str">
        <f t="shared" si="4"/>
        <v>29</v>
      </c>
      <c r="J107" s="237" t="str">
        <f t="shared" si="5"/>
        <v>05</v>
      </c>
      <c r="K107" s="237" t="str">
        <f t="shared" si="6"/>
        <v>2010</v>
      </c>
      <c r="L107" s="237" t="str">
        <f t="shared" si="7"/>
        <v>290510</v>
      </c>
      <c r="M107" t="str">
        <f>_xlfn.IFNA((VLOOKUP($C107,Lookups!$A$2:$B$6,2,FALSE)),"")</f>
        <v>M</v>
      </c>
      <c r="N107" t="s">
        <v>1885</v>
      </c>
    </row>
    <row r="108" spans="1:14" x14ac:dyDescent="0.35">
      <c r="A108">
        <v>1473078</v>
      </c>
      <c r="B108" t="s">
        <v>392</v>
      </c>
      <c r="C108" t="s">
        <v>347</v>
      </c>
      <c r="D108" t="s">
        <v>406</v>
      </c>
      <c r="F108" t="s">
        <v>1587</v>
      </c>
      <c r="G108" t="s">
        <v>376</v>
      </c>
      <c r="H108" s="234">
        <v>39706</v>
      </c>
      <c r="I108" s="237" t="str">
        <f t="shared" si="4"/>
        <v>15</v>
      </c>
      <c r="J108" s="237" t="str">
        <f t="shared" si="5"/>
        <v>09</v>
      </c>
      <c r="K108" s="237" t="str">
        <f t="shared" si="6"/>
        <v>2008</v>
      </c>
      <c r="L108" s="237" t="str">
        <f t="shared" si="7"/>
        <v>150908</v>
      </c>
      <c r="M108" t="str">
        <f>_xlfn.IFNA((VLOOKUP($C108,Lookups!$A$2:$B$6,2,FALSE)),"")</f>
        <v>M</v>
      </c>
      <c r="N108" t="s">
        <v>1885</v>
      </c>
    </row>
    <row r="109" spans="1:14" x14ac:dyDescent="0.35">
      <c r="A109">
        <v>1473079</v>
      </c>
      <c r="B109" t="s">
        <v>392</v>
      </c>
      <c r="C109" t="s">
        <v>358</v>
      </c>
      <c r="D109" t="s">
        <v>464</v>
      </c>
      <c r="F109" t="s">
        <v>1856</v>
      </c>
      <c r="G109" t="s">
        <v>464</v>
      </c>
      <c r="H109" s="234">
        <v>39721</v>
      </c>
      <c r="I109" s="237" t="str">
        <f t="shared" si="4"/>
        <v>30</v>
      </c>
      <c r="J109" s="237" t="str">
        <f t="shared" si="5"/>
        <v>09</v>
      </c>
      <c r="K109" s="237" t="str">
        <f t="shared" si="6"/>
        <v>2008</v>
      </c>
      <c r="L109" s="237" t="str">
        <f t="shared" si="7"/>
        <v>300908</v>
      </c>
      <c r="M109" t="str">
        <f>_xlfn.IFNA((VLOOKUP($C109,Lookups!$A$2:$B$6,2,FALSE)),"")</f>
        <v>F</v>
      </c>
      <c r="N109" t="s">
        <v>1885</v>
      </c>
    </row>
    <row r="110" spans="1:14" x14ac:dyDescent="0.35">
      <c r="A110">
        <v>1482099</v>
      </c>
      <c r="B110" t="s">
        <v>392</v>
      </c>
      <c r="C110" t="s">
        <v>358</v>
      </c>
      <c r="D110" t="s">
        <v>589</v>
      </c>
      <c r="F110" t="s">
        <v>1529</v>
      </c>
      <c r="G110" t="s">
        <v>589</v>
      </c>
      <c r="H110" s="234">
        <v>40840</v>
      </c>
      <c r="I110" s="237" t="str">
        <f t="shared" si="4"/>
        <v>24</v>
      </c>
      <c r="J110" s="237" t="str">
        <f t="shared" si="5"/>
        <v>10</v>
      </c>
      <c r="K110" s="237" t="str">
        <f t="shared" si="6"/>
        <v>2011</v>
      </c>
      <c r="L110" s="237" t="str">
        <f t="shared" si="7"/>
        <v>241011</v>
      </c>
      <c r="M110" t="str">
        <f>_xlfn.IFNA((VLOOKUP($C110,Lookups!$A$2:$B$6,2,FALSE)),"")</f>
        <v>F</v>
      </c>
      <c r="N110" t="s">
        <v>1885</v>
      </c>
    </row>
    <row r="111" spans="1:14" x14ac:dyDescent="0.35">
      <c r="A111">
        <v>1501312</v>
      </c>
      <c r="B111" t="s">
        <v>346</v>
      </c>
      <c r="C111" t="s">
        <v>358</v>
      </c>
      <c r="D111" t="s">
        <v>416</v>
      </c>
      <c r="F111" t="s">
        <v>1597</v>
      </c>
      <c r="G111" t="s">
        <v>416</v>
      </c>
      <c r="H111" s="234">
        <v>41241</v>
      </c>
      <c r="I111" s="237" t="str">
        <f t="shared" si="4"/>
        <v>28</v>
      </c>
      <c r="J111" s="237" t="str">
        <f t="shared" si="5"/>
        <v>11</v>
      </c>
      <c r="K111" s="237" t="str">
        <f t="shared" si="6"/>
        <v>2012</v>
      </c>
      <c r="L111" s="237" t="str">
        <f t="shared" si="7"/>
        <v>281112</v>
      </c>
      <c r="M111" t="str">
        <f>_xlfn.IFNA((VLOOKUP($C111,Lookups!$A$2:$B$6,2,FALSE)),"")</f>
        <v>F</v>
      </c>
      <c r="N111" t="s">
        <v>1885</v>
      </c>
    </row>
    <row r="112" spans="1:14" x14ac:dyDescent="0.35">
      <c r="A112">
        <v>1509034</v>
      </c>
      <c r="B112" t="s">
        <v>392</v>
      </c>
      <c r="C112" t="s">
        <v>358</v>
      </c>
      <c r="D112" t="s">
        <v>1598</v>
      </c>
      <c r="F112" t="s">
        <v>1599</v>
      </c>
      <c r="G112" t="s">
        <v>1598</v>
      </c>
      <c r="H112" s="234">
        <v>39457</v>
      </c>
      <c r="I112" s="237" t="str">
        <f t="shared" si="4"/>
        <v>10</v>
      </c>
      <c r="J112" s="237" t="str">
        <f t="shared" si="5"/>
        <v>01</v>
      </c>
      <c r="K112" s="237" t="str">
        <f t="shared" si="6"/>
        <v>2008</v>
      </c>
      <c r="L112" s="237" t="str">
        <f t="shared" si="7"/>
        <v>100108</v>
      </c>
      <c r="M112" t="str">
        <f>_xlfn.IFNA((VLOOKUP($C112,Lookups!$A$2:$B$6,2,FALSE)),"")</f>
        <v>F</v>
      </c>
      <c r="N112" t="s">
        <v>1885</v>
      </c>
    </row>
    <row r="113" spans="1:14" x14ac:dyDescent="0.35">
      <c r="A113">
        <v>1510873</v>
      </c>
      <c r="B113" t="s">
        <v>392</v>
      </c>
      <c r="C113" t="s">
        <v>358</v>
      </c>
      <c r="D113" t="s">
        <v>1549</v>
      </c>
      <c r="F113" t="s">
        <v>1857</v>
      </c>
      <c r="G113" t="s">
        <v>1549</v>
      </c>
      <c r="H113" s="234">
        <v>40281</v>
      </c>
      <c r="I113" s="237" t="str">
        <f t="shared" si="4"/>
        <v>13</v>
      </c>
      <c r="J113" s="237" t="str">
        <f t="shared" si="5"/>
        <v>04</v>
      </c>
      <c r="K113" s="237" t="str">
        <f t="shared" si="6"/>
        <v>2010</v>
      </c>
      <c r="L113" s="237" t="str">
        <f t="shared" si="7"/>
        <v>130410</v>
      </c>
      <c r="M113" t="str">
        <f>_xlfn.IFNA((VLOOKUP($C113,Lookups!$A$2:$B$6,2,FALSE)),"")</f>
        <v>F</v>
      </c>
      <c r="N113" t="s">
        <v>1885</v>
      </c>
    </row>
    <row r="114" spans="1:14" x14ac:dyDescent="0.35">
      <c r="A114">
        <v>1512090</v>
      </c>
      <c r="B114" t="s">
        <v>392</v>
      </c>
      <c r="C114" t="s">
        <v>347</v>
      </c>
      <c r="D114" t="s">
        <v>672</v>
      </c>
      <c r="F114" t="s">
        <v>1014</v>
      </c>
      <c r="G114" t="s">
        <v>672</v>
      </c>
      <c r="H114" s="234">
        <v>40436</v>
      </c>
      <c r="I114" s="237" t="str">
        <f t="shared" si="4"/>
        <v>15</v>
      </c>
      <c r="J114" s="237" t="str">
        <f t="shared" si="5"/>
        <v>09</v>
      </c>
      <c r="K114" s="237" t="str">
        <f t="shared" si="6"/>
        <v>2010</v>
      </c>
      <c r="L114" s="237" t="str">
        <f t="shared" si="7"/>
        <v>150910</v>
      </c>
      <c r="M114" t="str">
        <f>_xlfn.IFNA((VLOOKUP($C114,Lookups!$A$2:$B$6,2,FALSE)),"")</f>
        <v>M</v>
      </c>
      <c r="N114" t="s">
        <v>1885</v>
      </c>
    </row>
    <row r="115" spans="1:14" x14ac:dyDescent="0.35">
      <c r="A115">
        <v>1518551</v>
      </c>
      <c r="B115" t="s">
        <v>346</v>
      </c>
      <c r="C115" t="s">
        <v>358</v>
      </c>
      <c r="D115" t="s">
        <v>352</v>
      </c>
      <c r="F115" t="s">
        <v>1002</v>
      </c>
      <c r="G115" t="s">
        <v>352</v>
      </c>
      <c r="H115" s="234">
        <v>40742</v>
      </c>
      <c r="I115" s="237" t="str">
        <f t="shared" si="4"/>
        <v>18</v>
      </c>
      <c r="J115" s="237" t="str">
        <f t="shared" si="5"/>
        <v>07</v>
      </c>
      <c r="K115" s="237" t="str">
        <f t="shared" si="6"/>
        <v>2011</v>
      </c>
      <c r="L115" s="237" t="str">
        <f t="shared" si="7"/>
        <v>180711</v>
      </c>
      <c r="M115" t="str">
        <f>_xlfn.IFNA((VLOOKUP($C115,Lookups!$A$2:$B$6,2,FALSE)),"")</f>
        <v>F</v>
      </c>
      <c r="N115" t="s">
        <v>1885</v>
      </c>
    </row>
    <row r="116" spans="1:14" x14ac:dyDescent="0.35">
      <c r="A116">
        <v>1518553</v>
      </c>
      <c r="B116" t="s">
        <v>346</v>
      </c>
      <c r="C116" t="s">
        <v>347</v>
      </c>
      <c r="D116" t="s">
        <v>999</v>
      </c>
      <c r="E116" t="s">
        <v>353</v>
      </c>
      <c r="F116" t="s">
        <v>518</v>
      </c>
      <c r="G116" t="s">
        <v>999</v>
      </c>
      <c r="H116" s="234">
        <v>41072</v>
      </c>
      <c r="I116" s="237" t="str">
        <f t="shared" si="4"/>
        <v>12</v>
      </c>
      <c r="J116" s="237" t="str">
        <f t="shared" si="5"/>
        <v>06</v>
      </c>
      <c r="K116" s="237" t="str">
        <f t="shared" si="6"/>
        <v>2012</v>
      </c>
      <c r="L116" s="237" t="str">
        <f t="shared" si="7"/>
        <v>120612</v>
      </c>
      <c r="M116" t="str">
        <f>_xlfn.IFNA((VLOOKUP($C116,Lookups!$A$2:$B$6,2,FALSE)),"")</f>
        <v>M</v>
      </c>
      <c r="N116" t="s">
        <v>1885</v>
      </c>
    </row>
    <row r="117" spans="1:14" x14ac:dyDescent="0.35">
      <c r="A117">
        <v>1521405</v>
      </c>
      <c r="B117" t="s">
        <v>346</v>
      </c>
      <c r="C117" t="s">
        <v>358</v>
      </c>
      <c r="D117" t="s">
        <v>1607</v>
      </c>
      <c r="F117" t="s">
        <v>1585</v>
      </c>
      <c r="G117" t="s">
        <v>1607</v>
      </c>
      <c r="H117" s="234">
        <v>40919</v>
      </c>
      <c r="I117" s="237" t="str">
        <f t="shared" si="4"/>
        <v>11</v>
      </c>
      <c r="J117" s="237" t="str">
        <f t="shared" si="5"/>
        <v>01</v>
      </c>
      <c r="K117" s="237" t="str">
        <f t="shared" si="6"/>
        <v>2012</v>
      </c>
      <c r="L117" s="237" t="str">
        <f t="shared" si="7"/>
        <v>110112</v>
      </c>
      <c r="M117" t="str">
        <f>_xlfn.IFNA((VLOOKUP($C117,Lookups!$A$2:$B$6,2,FALSE)),"")</f>
        <v>F</v>
      </c>
      <c r="N117" t="s">
        <v>1885</v>
      </c>
    </row>
    <row r="118" spans="1:14" x14ac:dyDescent="0.35">
      <c r="A118">
        <v>1530035</v>
      </c>
      <c r="B118" t="s">
        <v>461</v>
      </c>
      <c r="C118" t="s">
        <v>347</v>
      </c>
      <c r="D118" t="s">
        <v>1858</v>
      </c>
      <c r="E118" t="s">
        <v>390</v>
      </c>
      <c r="F118" t="s">
        <v>998</v>
      </c>
      <c r="G118" t="s">
        <v>1858</v>
      </c>
      <c r="H118" s="234">
        <v>28538</v>
      </c>
      <c r="I118" s="237" t="str">
        <f t="shared" si="4"/>
        <v>17</v>
      </c>
      <c r="J118" s="237" t="str">
        <f t="shared" si="5"/>
        <v>02</v>
      </c>
      <c r="K118" s="237" t="str">
        <f t="shared" si="6"/>
        <v>1978</v>
      </c>
      <c r="L118" s="237" t="str">
        <f t="shared" si="7"/>
        <v>170278</v>
      </c>
      <c r="M118" t="str">
        <f>_xlfn.IFNA((VLOOKUP($C118,Lookups!$A$2:$B$6,2,FALSE)),"")</f>
        <v>M</v>
      </c>
      <c r="N118" t="s">
        <v>1885</v>
      </c>
    </row>
    <row r="119" spans="1:14" x14ac:dyDescent="0.35">
      <c r="A119">
        <v>1548425</v>
      </c>
      <c r="B119" t="s">
        <v>392</v>
      </c>
      <c r="C119" t="s">
        <v>358</v>
      </c>
      <c r="D119" t="s">
        <v>361</v>
      </c>
      <c r="F119" t="s">
        <v>1539</v>
      </c>
      <c r="G119" t="s">
        <v>361</v>
      </c>
      <c r="H119" s="234">
        <v>40843</v>
      </c>
      <c r="I119" s="237" t="str">
        <f t="shared" si="4"/>
        <v>27</v>
      </c>
      <c r="J119" s="237" t="str">
        <f t="shared" si="5"/>
        <v>10</v>
      </c>
      <c r="K119" s="237" t="str">
        <f t="shared" si="6"/>
        <v>2011</v>
      </c>
      <c r="L119" s="237" t="str">
        <f t="shared" si="7"/>
        <v>271011</v>
      </c>
      <c r="M119" t="str">
        <f>_xlfn.IFNA((VLOOKUP($C119,Lookups!$A$2:$B$6,2,FALSE)),"")</f>
        <v>F</v>
      </c>
      <c r="N119" t="s">
        <v>1885</v>
      </c>
    </row>
    <row r="120" spans="1:14" x14ac:dyDescent="0.35">
      <c r="A120">
        <v>1572861</v>
      </c>
      <c r="B120" t="s">
        <v>346</v>
      </c>
      <c r="C120" t="s">
        <v>347</v>
      </c>
      <c r="D120" t="s">
        <v>384</v>
      </c>
      <c r="F120" t="s">
        <v>1615</v>
      </c>
      <c r="G120" t="s">
        <v>384</v>
      </c>
      <c r="H120" s="234">
        <v>41574</v>
      </c>
      <c r="I120" s="237" t="str">
        <f t="shared" si="4"/>
        <v>27</v>
      </c>
      <c r="J120" s="237" t="str">
        <f t="shared" si="5"/>
        <v>10</v>
      </c>
      <c r="K120" s="237" t="str">
        <f t="shared" si="6"/>
        <v>2013</v>
      </c>
      <c r="L120" s="237" t="str">
        <f t="shared" si="7"/>
        <v>271013</v>
      </c>
      <c r="M120" t="str">
        <f>_xlfn.IFNA((VLOOKUP($C120,Lookups!$A$2:$B$6,2,FALSE)),"")</f>
        <v>M</v>
      </c>
      <c r="N120" t="s">
        <v>1885</v>
      </c>
    </row>
    <row r="121" spans="1:14" x14ac:dyDescent="0.35">
      <c r="A121">
        <v>1572863</v>
      </c>
      <c r="B121" t="s">
        <v>346</v>
      </c>
      <c r="C121" t="s">
        <v>347</v>
      </c>
      <c r="D121" t="s">
        <v>1617</v>
      </c>
      <c r="F121" t="s">
        <v>1618</v>
      </c>
      <c r="G121" t="s">
        <v>1617</v>
      </c>
      <c r="H121" s="234">
        <v>41221</v>
      </c>
      <c r="I121" s="237" t="str">
        <f t="shared" si="4"/>
        <v>08</v>
      </c>
      <c r="J121" s="237" t="str">
        <f t="shared" si="5"/>
        <v>11</v>
      </c>
      <c r="K121" s="237" t="str">
        <f t="shared" si="6"/>
        <v>2012</v>
      </c>
      <c r="L121" s="237" t="str">
        <f t="shared" si="7"/>
        <v>081112</v>
      </c>
      <c r="M121" t="str">
        <f>_xlfn.IFNA((VLOOKUP($C121,Lookups!$A$2:$B$6,2,FALSE)),"")</f>
        <v>M</v>
      </c>
      <c r="N121" t="s">
        <v>1885</v>
      </c>
    </row>
    <row r="122" spans="1:14" x14ac:dyDescent="0.35">
      <c r="A122">
        <v>1576399</v>
      </c>
      <c r="B122" t="s">
        <v>346</v>
      </c>
      <c r="C122" t="s">
        <v>347</v>
      </c>
      <c r="D122" t="s">
        <v>619</v>
      </c>
      <c r="F122" t="s">
        <v>991</v>
      </c>
      <c r="G122" t="s">
        <v>619</v>
      </c>
      <c r="H122" s="234">
        <v>41123</v>
      </c>
      <c r="I122" s="237" t="str">
        <f t="shared" si="4"/>
        <v>02</v>
      </c>
      <c r="J122" s="237" t="str">
        <f t="shared" si="5"/>
        <v>08</v>
      </c>
      <c r="K122" s="237" t="str">
        <f t="shared" si="6"/>
        <v>2012</v>
      </c>
      <c r="L122" s="237" t="str">
        <f t="shared" si="7"/>
        <v>020812</v>
      </c>
      <c r="M122" t="str">
        <f>_xlfn.IFNA((VLOOKUP($C122,Lookups!$A$2:$B$6,2,FALSE)),"")</f>
        <v>M</v>
      </c>
      <c r="N122" t="s">
        <v>1885</v>
      </c>
    </row>
    <row r="123" spans="1:14" x14ac:dyDescent="0.35">
      <c r="A123">
        <v>1579151</v>
      </c>
      <c r="B123" t="s">
        <v>392</v>
      </c>
      <c r="C123" t="s">
        <v>347</v>
      </c>
      <c r="D123" t="s">
        <v>1621</v>
      </c>
      <c r="F123" t="s">
        <v>1622</v>
      </c>
      <c r="G123" t="s">
        <v>1621</v>
      </c>
      <c r="H123" s="234">
        <v>40210</v>
      </c>
      <c r="I123" s="237" t="str">
        <f t="shared" si="4"/>
        <v>01</v>
      </c>
      <c r="J123" s="237" t="str">
        <f t="shared" si="5"/>
        <v>02</v>
      </c>
      <c r="K123" s="237" t="str">
        <f t="shared" si="6"/>
        <v>2010</v>
      </c>
      <c r="L123" s="237" t="str">
        <f t="shared" si="7"/>
        <v>010210</v>
      </c>
      <c r="M123" t="str">
        <f>_xlfn.IFNA((VLOOKUP($C123,Lookups!$A$2:$B$6,2,FALSE)),"")</f>
        <v>M</v>
      </c>
      <c r="N123" t="s">
        <v>1885</v>
      </c>
    </row>
    <row r="124" spans="1:14" x14ac:dyDescent="0.35">
      <c r="A124">
        <v>1579155</v>
      </c>
      <c r="B124" t="s">
        <v>392</v>
      </c>
      <c r="C124" t="s">
        <v>347</v>
      </c>
      <c r="D124" t="s">
        <v>406</v>
      </c>
      <c r="F124" t="s">
        <v>469</v>
      </c>
      <c r="G124" t="s">
        <v>406</v>
      </c>
      <c r="H124" s="234">
        <v>40128</v>
      </c>
      <c r="I124" s="237" t="str">
        <f t="shared" si="4"/>
        <v>11</v>
      </c>
      <c r="J124" s="237" t="str">
        <f t="shared" si="5"/>
        <v>11</v>
      </c>
      <c r="K124" s="237" t="str">
        <f t="shared" si="6"/>
        <v>2009</v>
      </c>
      <c r="L124" s="237" t="str">
        <f t="shared" si="7"/>
        <v>111109</v>
      </c>
      <c r="M124" t="str">
        <f>_xlfn.IFNA((VLOOKUP($C124,Lookups!$A$2:$B$6,2,FALSE)),"")</f>
        <v>M</v>
      </c>
      <c r="N124" t="s">
        <v>1885</v>
      </c>
    </row>
    <row r="125" spans="1:14" x14ac:dyDescent="0.35">
      <c r="A125">
        <v>1580118</v>
      </c>
      <c r="B125" t="s">
        <v>461</v>
      </c>
      <c r="C125" t="s">
        <v>470</v>
      </c>
      <c r="D125" t="s">
        <v>1625</v>
      </c>
      <c r="E125" t="s">
        <v>549</v>
      </c>
      <c r="F125" t="s">
        <v>1522</v>
      </c>
      <c r="G125" t="s">
        <v>1626</v>
      </c>
      <c r="H125" s="234">
        <v>27715</v>
      </c>
      <c r="I125" s="237" t="str">
        <f t="shared" si="4"/>
        <v>17</v>
      </c>
      <c r="J125" s="237" t="str">
        <f t="shared" si="5"/>
        <v>11</v>
      </c>
      <c r="K125" s="237" t="str">
        <f t="shared" si="6"/>
        <v>1975</v>
      </c>
      <c r="L125" s="237" t="str">
        <f t="shared" si="7"/>
        <v>171175</v>
      </c>
      <c r="M125" t="str">
        <f>_xlfn.IFNA((VLOOKUP($C125,Lookups!$A$2:$B$6,2,FALSE)),"")</f>
        <v>F</v>
      </c>
      <c r="N125" t="s">
        <v>1885</v>
      </c>
    </row>
    <row r="126" spans="1:14" x14ac:dyDescent="0.35">
      <c r="A126">
        <v>1584663</v>
      </c>
      <c r="B126" t="s">
        <v>346</v>
      </c>
      <c r="C126" t="s">
        <v>347</v>
      </c>
      <c r="D126" t="s">
        <v>988</v>
      </c>
      <c r="F126" t="s">
        <v>1628</v>
      </c>
      <c r="G126" t="s">
        <v>988</v>
      </c>
      <c r="H126" s="234">
        <v>41046</v>
      </c>
      <c r="I126" s="237" t="str">
        <f t="shared" si="4"/>
        <v>17</v>
      </c>
      <c r="J126" s="237" t="str">
        <f t="shared" si="5"/>
        <v>05</v>
      </c>
      <c r="K126" s="237" t="str">
        <f t="shared" si="6"/>
        <v>2012</v>
      </c>
      <c r="L126" s="237" t="str">
        <f t="shared" si="7"/>
        <v>170512</v>
      </c>
      <c r="M126" t="str">
        <f>_xlfn.IFNA((VLOOKUP($C126,Lookups!$A$2:$B$6,2,FALSE)),"")</f>
        <v>M</v>
      </c>
      <c r="N126" t="s">
        <v>1885</v>
      </c>
    </row>
    <row r="127" spans="1:14" x14ac:dyDescent="0.35">
      <c r="A127">
        <v>1584664</v>
      </c>
      <c r="B127" t="s">
        <v>392</v>
      </c>
      <c r="C127" t="s">
        <v>347</v>
      </c>
      <c r="D127" t="s">
        <v>445</v>
      </c>
      <c r="F127" t="s">
        <v>1513</v>
      </c>
      <c r="G127" t="s">
        <v>445</v>
      </c>
      <c r="H127" s="234">
        <v>40734</v>
      </c>
      <c r="I127" s="237" t="str">
        <f t="shared" si="4"/>
        <v>10</v>
      </c>
      <c r="J127" s="237" t="str">
        <f t="shared" si="5"/>
        <v>07</v>
      </c>
      <c r="K127" s="237" t="str">
        <f t="shared" si="6"/>
        <v>2011</v>
      </c>
      <c r="L127" s="237" t="str">
        <f t="shared" si="7"/>
        <v>100711</v>
      </c>
      <c r="M127" t="str">
        <f>_xlfn.IFNA((VLOOKUP($C127,Lookups!$A$2:$B$6,2,FALSE)),"")</f>
        <v>M</v>
      </c>
      <c r="N127" t="s">
        <v>1885</v>
      </c>
    </row>
    <row r="128" spans="1:14" x14ac:dyDescent="0.35">
      <c r="A128">
        <v>1603436</v>
      </c>
      <c r="B128" t="s">
        <v>392</v>
      </c>
      <c r="C128" t="s">
        <v>358</v>
      </c>
      <c r="D128" t="s">
        <v>776</v>
      </c>
      <c r="F128" t="s">
        <v>1859</v>
      </c>
      <c r="G128" t="s">
        <v>776</v>
      </c>
      <c r="H128" s="234">
        <v>41048</v>
      </c>
      <c r="I128" s="237" t="str">
        <f t="shared" si="4"/>
        <v>19</v>
      </c>
      <c r="J128" s="237" t="str">
        <f t="shared" si="5"/>
        <v>05</v>
      </c>
      <c r="K128" s="237" t="str">
        <f t="shared" si="6"/>
        <v>2012</v>
      </c>
      <c r="L128" s="237" t="str">
        <f t="shared" si="7"/>
        <v>190512</v>
      </c>
      <c r="M128" t="str">
        <f>_xlfn.IFNA((VLOOKUP($C128,Lookups!$A$2:$B$6,2,FALSE)),"")</f>
        <v>F</v>
      </c>
      <c r="N128" t="s">
        <v>1885</v>
      </c>
    </row>
    <row r="129" spans="1:14" x14ac:dyDescent="0.35">
      <c r="A129">
        <v>1616275</v>
      </c>
      <c r="B129" t="s">
        <v>346</v>
      </c>
      <c r="C129" t="s">
        <v>347</v>
      </c>
      <c r="D129" t="s">
        <v>1004</v>
      </c>
      <c r="F129" t="s">
        <v>1003</v>
      </c>
      <c r="G129" t="s">
        <v>1004</v>
      </c>
      <c r="H129" s="234">
        <v>41227</v>
      </c>
      <c r="I129" s="237" t="str">
        <f t="shared" si="4"/>
        <v>14</v>
      </c>
      <c r="J129" s="237" t="str">
        <f t="shared" si="5"/>
        <v>11</v>
      </c>
      <c r="K129" s="237" t="str">
        <f t="shared" si="6"/>
        <v>2012</v>
      </c>
      <c r="L129" s="237" t="str">
        <f t="shared" si="7"/>
        <v>141112</v>
      </c>
      <c r="M129" t="str">
        <f>_xlfn.IFNA((VLOOKUP($C129,Lookups!$A$2:$B$6,2,FALSE)),"")</f>
        <v>M</v>
      </c>
      <c r="N129" t="s">
        <v>1885</v>
      </c>
    </row>
    <row r="130" spans="1:14" x14ac:dyDescent="0.35">
      <c r="A130">
        <v>1625929</v>
      </c>
      <c r="B130" t="s">
        <v>392</v>
      </c>
      <c r="C130" t="s">
        <v>358</v>
      </c>
      <c r="D130" t="s">
        <v>1637</v>
      </c>
      <c r="F130" t="s">
        <v>1638</v>
      </c>
      <c r="G130" t="s">
        <v>1637</v>
      </c>
      <c r="H130" s="234">
        <v>41238</v>
      </c>
      <c r="I130" s="237" t="str">
        <f t="shared" si="4"/>
        <v>25</v>
      </c>
      <c r="J130" s="237" t="str">
        <f t="shared" si="5"/>
        <v>11</v>
      </c>
      <c r="K130" s="237" t="str">
        <f t="shared" si="6"/>
        <v>2012</v>
      </c>
      <c r="L130" s="237" t="str">
        <f t="shared" si="7"/>
        <v>251112</v>
      </c>
      <c r="M130" t="str">
        <f>_xlfn.IFNA((VLOOKUP($C130,Lookups!$A$2:$B$6,2,FALSE)),"")</f>
        <v>F</v>
      </c>
      <c r="N130" t="s">
        <v>1885</v>
      </c>
    </row>
    <row r="131" spans="1:14" x14ac:dyDescent="0.35">
      <c r="A131">
        <v>1633533</v>
      </c>
      <c r="B131" t="s">
        <v>346</v>
      </c>
      <c r="C131" t="s">
        <v>358</v>
      </c>
      <c r="D131" t="s">
        <v>366</v>
      </c>
      <c r="E131" t="s">
        <v>543</v>
      </c>
      <c r="F131" t="s">
        <v>487</v>
      </c>
      <c r="G131" t="s">
        <v>366</v>
      </c>
      <c r="H131" s="234">
        <v>41050</v>
      </c>
      <c r="I131" s="237" t="str">
        <f t="shared" ref="I131:I194" si="8">TEXT(DAY(H131),"00")</f>
        <v>21</v>
      </c>
      <c r="J131" s="237" t="str">
        <f t="shared" ref="J131:J194" si="9">TEXT(MONTH(H131),"00")</f>
        <v>05</v>
      </c>
      <c r="K131" s="237" t="str">
        <f t="shared" ref="K131:K194" si="10">TEXT(YEAR(H131),"00")</f>
        <v>2012</v>
      </c>
      <c r="L131" s="237" t="str">
        <f t="shared" ref="L131:L194" si="11">I131&amp;J131&amp;RIGHT(K131,2)</f>
        <v>210512</v>
      </c>
      <c r="M131" t="str">
        <f>_xlfn.IFNA((VLOOKUP($C131,Lookups!$A$2:$B$6,2,FALSE)),"")</f>
        <v>F</v>
      </c>
      <c r="N131" t="s">
        <v>1885</v>
      </c>
    </row>
    <row r="132" spans="1:14" x14ac:dyDescent="0.35">
      <c r="A132">
        <v>1633536</v>
      </c>
      <c r="B132" t="s">
        <v>392</v>
      </c>
      <c r="C132" t="s">
        <v>358</v>
      </c>
      <c r="D132" t="s">
        <v>373</v>
      </c>
      <c r="F132" t="s">
        <v>1566</v>
      </c>
      <c r="G132" t="s">
        <v>373</v>
      </c>
      <c r="H132" s="234">
        <v>41343</v>
      </c>
      <c r="I132" s="237" t="str">
        <f t="shared" si="8"/>
        <v>10</v>
      </c>
      <c r="J132" s="237" t="str">
        <f t="shared" si="9"/>
        <v>03</v>
      </c>
      <c r="K132" s="237" t="str">
        <f t="shared" si="10"/>
        <v>2013</v>
      </c>
      <c r="L132" s="237" t="str">
        <f t="shared" si="11"/>
        <v>100313</v>
      </c>
      <c r="M132" t="str">
        <f>_xlfn.IFNA((VLOOKUP($C132,Lookups!$A$2:$B$6,2,FALSE)),"")</f>
        <v>F</v>
      </c>
      <c r="N132" t="s">
        <v>1885</v>
      </c>
    </row>
    <row r="133" spans="1:14" x14ac:dyDescent="0.35">
      <c r="A133">
        <v>1633538</v>
      </c>
      <c r="B133" t="s">
        <v>392</v>
      </c>
      <c r="C133" t="s">
        <v>347</v>
      </c>
      <c r="D133" t="s">
        <v>988</v>
      </c>
      <c r="F133" t="s">
        <v>1647</v>
      </c>
      <c r="G133" t="s">
        <v>988</v>
      </c>
      <c r="H133" s="234">
        <v>39980</v>
      </c>
      <c r="I133" s="237" t="str">
        <f t="shared" si="8"/>
        <v>16</v>
      </c>
      <c r="J133" s="237" t="str">
        <f t="shared" si="9"/>
        <v>06</v>
      </c>
      <c r="K133" s="237" t="str">
        <f t="shared" si="10"/>
        <v>2009</v>
      </c>
      <c r="L133" s="237" t="str">
        <f t="shared" si="11"/>
        <v>160609</v>
      </c>
      <c r="M133" t="str">
        <f>_xlfn.IFNA((VLOOKUP($C133,Lookups!$A$2:$B$6,2,FALSE)),"")</f>
        <v>M</v>
      </c>
      <c r="N133" t="s">
        <v>1885</v>
      </c>
    </row>
    <row r="134" spans="1:14" x14ac:dyDescent="0.35">
      <c r="A134">
        <v>1633546</v>
      </c>
      <c r="B134" t="s">
        <v>392</v>
      </c>
      <c r="C134" t="s">
        <v>358</v>
      </c>
      <c r="D134" t="s">
        <v>868</v>
      </c>
      <c r="F134" t="s">
        <v>1651</v>
      </c>
      <c r="G134" t="s">
        <v>868</v>
      </c>
      <c r="H134" s="234">
        <v>40059</v>
      </c>
      <c r="I134" s="237" t="str">
        <f t="shared" si="8"/>
        <v>03</v>
      </c>
      <c r="J134" s="237" t="str">
        <f t="shared" si="9"/>
        <v>09</v>
      </c>
      <c r="K134" s="237" t="str">
        <f t="shared" si="10"/>
        <v>2009</v>
      </c>
      <c r="L134" s="237" t="str">
        <f t="shared" si="11"/>
        <v>030909</v>
      </c>
      <c r="M134" t="str">
        <f>_xlfn.IFNA((VLOOKUP($C134,Lookups!$A$2:$B$6,2,FALSE)),"")</f>
        <v>F</v>
      </c>
      <c r="N134" t="s">
        <v>1885</v>
      </c>
    </row>
    <row r="135" spans="1:14" x14ac:dyDescent="0.35">
      <c r="A135">
        <v>1642507</v>
      </c>
      <c r="B135" t="s">
        <v>392</v>
      </c>
      <c r="C135" t="s">
        <v>347</v>
      </c>
      <c r="D135" t="s">
        <v>447</v>
      </c>
      <c r="F135" t="s">
        <v>1653</v>
      </c>
      <c r="G135" t="s">
        <v>447</v>
      </c>
      <c r="H135" s="234">
        <v>41173</v>
      </c>
      <c r="I135" s="237" t="str">
        <f t="shared" si="8"/>
        <v>21</v>
      </c>
      <c r="J135" s="237" t="str">
        <f t="shared" si="9"/>
        <v>09</v>
      </c>
      <c r="K135" s="237" t="str">
        <f t="shared" si="10"/>
        <v>2012</v>
      </c>
      <c r="L135" s="237" t="str">
        <f t="shared" si="11"/>
        <v>210912</v>
      </c>
      <c r="M135" t="str">
        <f>_xlfn.IFNA((VLOOKUP($C135,Lookups!$A$2:$B$6,2,FALSE)),"")</f>
        <v>M</v>
      </c>
      <c r="N135" t="s">
        <v>1885</v>
      </c>
    </row>
    <row r="136" spans="1:14" x14ac:dyDescent="0.35">
      <c r="A136">
        <v>1642509</v>
      </c>
      <c r="B136" t="s">
        <v>392</v>
      </c>
      <c r="C136" t="s">
        <v>347</v>
      </c>
      <c r="D136" t="s">
        <v>1655</v>
      </c>
      <c r="F136" t="s">
        <v>1656</v>
      </c>
      <c r="G136" t="s">
        <v>1655</v>
      </c>
      <c r="H136" s="234">
        <v>40524</v>
      </c>
      <c r="I136" s="237" t="str">
        <f t="shared" si="8"/>
        <v>12</v>
      </c>
      <c r="J136" s="237" t="str">
        <f t="shared" si="9"/>
        <v>12</v>
      </c>
      <c r="K136" s="237" t="str">
        <f t="shared" si="10"/>
        <v>2010</v>
      </c>
      <c r="L136" s="237" t="str">
        <f t="shared" si="11"/>
        <v>121210</v>
      </c>
      <c r="M136" t="str">
        <f>_xlfn.IFNA((VLOOKUP($C136,Lookups!$A$2:$B$6,2,FALSE)),"")</f>
        <v>M</v>
      </c>
      <c r="N136" t="s">
        <v>1885</v>
      </c>
    </row>
    <row r="137" spans="1:14" x14ac:dyDescent="0.35">
      <c r="A137">
        <v>1642702</v>
      </c>
      <c r="B137" t="s">
        <v>392</v>
      </c>
      <c r="C137" t="s">
        <v>347</v>
      </c>
      <c r="D137" t="s">
        <v>600</v>
      </c>
      <c r="F137" t="s">
        <v>1658</v>
      </c>
      <c r="G137" t="s">
        <v>600</v>
      </c>
      <c r="H137" s="234">
        <v>40704</v>
      </c>
      <c r="I137" s="237" t="str">
        <f t="shared" si="8"/>
        <v>10</v>
      </c>
      <c r="J137" s="237" t="str">
        <f t="shared" si="9"/>
        <v>06</v>
      </c>
      <c r="K137" s="237" t="str">
        <f t="shared" si="10"/>
        <v>2011</v>
      </c>
      <c r="L137" s="237" t="str">
        <f t="shared" si="11"/>
        <v>100611</v>
      </c>
      <c r="M137" t="str">
        <f>_xlfn.IFNA((VLOOKUP($C137,Lookups!$A$2:$B$6,2,FALSE)),"")</f>
        <v>M</v>
      </c>
      <c r="N137" t="s">
        <v>1885</v>
      </c>
    </row>
    <row r="138" spans="1:14" x14ac:dyDescent="0.35">
      <c r="A138">
        <v>1646183</v>
      </c>
      <c r="B138" t="s">
        <v>346</v>
      </c>
      <c r="C138" t="s">
        <v>358</v>
      </c>
      <c r="D138" t="s">
        <v>995</v>
      </c>
      <c r="F138" t="s">
        <v>994</v>
      </c>
      <c r="G138" t="s">
        <v>995</v>
      </c>
      <c r="H138" s="234">
        <v>41473</v>
      </c>
      <c r="I138" s="237" t="str">
        <f t="shared" si="8"/>
        <v>18</v>
      </c>
      <c r="J138" s="237" t="str">
        <f t="shared" si="9"/>
        <v>07</v>
      </c>
      <c r="K138" s="237" t="str">
        <f t="shared" si="10"/>
        <v>2013</v>
      </c>
      <c r="L138" s="237" t="str">
        <f t="shared" si="11"/>
        <v>180713</v>
      </c>
      <c r="M138" t="str">
        <f>_xlfn.IFNA((VLOOKUP($C138,Lookups!$A$2:$B$6,2,FALSE)),"")</f>
        <v>F</v>
      </c>
      <c r="N138" t="s">
        <v>1885</v>
      </c>
    </row>
    <row r="139" spans="1:14" x14ac:dyDescent="0.35">
      <c r="A139">
        <v>1647747</v>
      </c>
      <c r="B139" t="s">
        <v>392</v>
      </c>
      <c r="C139" t="s">
        <v>347</v>
      </c>
      <c r="D139" t="s">
        <v>529</v>
      </c>
      <c r="F139" t="s">
        <v>1575</v>
      </c>
      <c r="G139" t="s">
        <v>529</v>
      </c>
      <c r="H139" s="234">
        <v>41634</v>
      </c>
      <c r="I139" s="237" t="str">
        <f t="shared" si="8"/>
        <v>26</v>
      </c>
      <c r="J139" s="237" t="str">
        <f t="shared" si="9"/>
        <v>12</v>
      </c>
      <c r="K139" s="237" t="str">
        <f t="shared" si="10"/>
        <v>2013</v>
      </c>
      <c r="L139" s="237" t="str">
        <f t="shared" si="11"/>
        <v>261213</v>
      </c>
      <c r="M139" t="str">
        <f>_xlfn.IFNA((VLOOKUP($C139,Lookups!$A$2:$B$6,2,FALSE)),"")</f>
        <v>M</v>
      </c>
      <c r="N139" t="s">
        <v>1885</v>
      </c>
    </row>
    <row r="140" spans="1:14" x14ac:dyDescent="0.35">
      <c r="A140">
        <v>1662504</v>
      </c>
      <c r="B140" t="s">
        <v>392</v>
      </c>
      <c r="C140" t="s">
        <v>358</v>
      </c>
      <c r="D140" t="s">
        <v>1001</v>
      </c>
      <c r="E140" t="s">
        <v>574</v>
      </c>
      <c r="F140" t="s">
        <v>1662</v>
      </c>
      <c r="G140" t="s">
        <v>1001</v>
      </c>
      <c r="H140" s="234">
        <v>38911</v>
      </c>
      <c r="I140" s="237" t="str">
        <f t="shared" si="8"/>
        <v>13</v>
      </c>
      <c r="J140" s="237" t="str">
        <f t="shared" si="9"/>
        <v>07</v>
      </c>
      <c r="K140" s="237" t="str">
        <f t="shared" si="10"/>
        <v>2006</v>
      </c>
      <c r="L140" s="237" t="str">
        <f t="shared" si="11"/>
        <v>130706</v>
      </c>
      <c r="M140" t="str">
        <f>_xlfn.IFNA((VLOOKUP($C140,Lookups!$A$2:$B$6,2,FALSE)),"")</f>
        <v>F</v>
      </c>
      <c r="N140" t="s">
        <v>1885</v>
      </c>
    </row>
    <row r="141" spans="1:14" x14ac:dyDescent="0.35">
      <c r="A141">
        <v>1662505</v>
      </c>
      <c r="B141" t="s">
        <v>346</v>
      </c>
      <c r="C141" t="s">
        <v>470</v>
      </c>
      <c r="D141" t="s">
        <v>1664</v>
      </c>
      <c r="F141" t="s">
        <v>1628</v>
      </c>
      <c r="G141" t="s">
        <v>1664</v>
      </c>
      <c r="H141" s="234">
        <v>25204</v>
      </c>
      <c r="I141" s="237" t="str">
        <f t="shared" si="8"/>
        <v>01</v>
      </c>
      <c r="J141" s="237" t="str">
        <f t="shared" si="9"/>
        <v>01</v>
      </c>
      <c r="K141" s="237" t="str">
        <f t="shared" si="10"/>
        <v>1969</v>
      </c>
      <c r="L141" s="237" t="str">
        <f t="shared" si="11"/>
        <v>010169</v>
      </c>
      <c r="M141" t="str">
        <f>_xlfn.IFNA((VLOOKUP($C141,Lookups!$A$2:$B$6,2,FALSE)),"")</f>
        <v>F</v>
      </c>
      <c r="N141" t="s">
        <v>1885</v>
      </c>
    </row>
    <row r="142" spans="1:14" x14ac:dyDescent="0.35">
      <c r="A142">
        <v>1662506</v>
      </c>
      <c r="B142" t="s">
        <v>392</v>
      </c>
      <c r="C142" t="s">
        <v>347</v>
      </c>
      <c r="D142" t="s">
        <v>430</v>
      </c>
      <c r="F142" t="s">
        <v>1666</v>
      </c>
      <c r="G142" t="s">
        <v>430</v>
      </c>
      <c r="H142" s="234">
        <v>39597</v>
      </c>
      <c r="I142" s="237" t="str">
        <f t="shared" si="8"/>
        <v>29</v>
      </c>
      <c r="J142" s="237" t="str">
        <f t="shared" si="9"/>
        <v>05</v>
      </c>
      <c r="K142" s="237" t="str">
        <f t="shared" si="10"/>
        <v>2008</v>
      </c>
      <c r="L142" s="237" t="str">
        <f t="shared" si="11"/>
        <v>290508</v>
      </c>
      <c r="M142" t="str">
        <f>_xlfn.IFNA((VLOOKUP($C142,Lookups!$A$2:$B$6,2,FALSE)),"")</f>
        <v>M</v>
      </c>
      <c r="N142" t="s">
        <v>1885</v>
      </c>
    </row>
    <row r="143" spans="1:14" x14ac:dyDescent="0.35">
      <c r="A143">
        <v>1665154</v>
      </c>
      <c r="B143" t="s">
        <v>392</v>
      </c>
      <c r="C143" t="s">
        <v>347</v>
      </c>
      <c r="D143" t="s">
        <v>456</v>
      </c>
      <c r="F143" t="s">
        <v>1017</v>
      </c>
      <c r="G143" t="s">
        <v>456</v>
      </c>
      <c r="H143" s="234">
        <v>41686</v>
      </c>
      <c r="I143" s="237" t="str">
        <f t="shared" si="8"/>
        <v>16</v>
      </c>
      <c r="J143" s="237" t="str">
        <f t="shared" si="9"/>
        <v>02</v>
      </c>
      <c r="K143" s="237" t="str">
        <f t="shared" si="10"/>
        <v>2014</v>
      </c>
      <c r="L143" s="237" t="str">
        <f t="shared" si="11"/>
        <v>160214</v>
      </c>
      <c r="M143" t="str">
        <f>_xlfn.IFNA((VLOOKUP($C143,Lookups!$A$2:$B$6,2,FALSE)),"")</f>
        <v>M</v>
      </c>
      <c r="N143" t="s">
        <v>1885</v>
      </c>
    </row>
    <row r="144" spans="1:14" x14ac:dyDescent="0.35">
      <c r="A144">
        <v>1665155</v>
      </c>
      <c r="B144" t="s">
        <v>346</v>
      </c>
      <c r="C144" t="s">
        <v>358</v>
      </c>
      <c r="D144" t="s">
        <v>496</v>
      </c>
      <c r="F144" t="s">
        <v>1010</v>
      </c>
      <c r="G144" t="s">
        <v>496</v>
      </c>
      <c r="H144" s="234">
        <v>41454</v>
      </c>
      <c r="I144" s="237" t="str">
        <f t="shared" si="8"/>
        <v>29</v>
      </c>
      <c r="J144" s="237" t="str">
        <f t="shared" si="9"/>
        <v>06</v>
      </c>
      <c r="K144" s="237" t="str">
        <f t="shared" si="10"/>
        <v>2013</v>
      </c>
      <c r="L144" s="237" t="str">
        <f t="shared" si="11"/>
        <v>290613</v>
      </c>
      <c r="M144" t="str">
        <f>_xlfn.IFNA((VLOOKUP($C144,Lookups!$A$2:$B$6,2,FALSE)),"")</f>
        <v>F</v>
      </c>
      <c r="N144" t="s">
        <v>1885</v>
      </c>
    </row>
    <row r="145" spans="1:14" x14ac:dyDescent="0.35">
      <c r="A145">
        <v>1666084</v>
      </c>
      <c r="B145" t="s">
        <v>392</v>
      </c>
      <c r="C145" t="s">
        <v>358</v>
      </c>
      <c r="D145" t="s">
        <v>1015</v>
      </c>
      <c r="F145" t="s">
        <v>1016</v>
      </c>
      <c r="G145" t="s">
        <v>1015</v>
      </c>
      <c r="H145" s="234">
        <v>41276</v>
      </c>
      <c r="I145" s="237" t="str">
        <f t="shared" si="8"/>
        <v>02</v>
      </c>
      <c r="J145" s="237" t="str">
        <f t="shared" si="9"/>
        <v>01</v>
      </c>
      <c r="K145" s="237" t="str">
        <f t="shared" si="10"/>
        <v>2013</v>
      </c>
      <c r="L145" s="237" t="str">
        <f t="shared" si="11"/>
        <v>020113</v>
      </c>
      <c r="M145" t="str">
        <f>_xlfn.IFNA((VLOOKUP($C145,Lookups!$A$2:$B$6,2,FALSE)),"")</f>
        <v>F</v>
      </c>
      <c r="N145" t="s">
        <v>1885</v>
      </c>
    </row>
    <row r="146" spans="1:14" x14ac:dyDescent="0.35">
      <c r="A146">
        <v>1667081</v>
      </c>
      <c r="B146" t="s">
        <v>346</v>
      </c>
      <c r="C146" t="s">
        <v>347</v>
      </c>
      <c r="D146" t="s">
        <v>1012</v>
      </c>
      <c r="F146" t="s">
        <v>518</v>
      </c>
      <c r="G146" t="s">
        <v>1012</v>
      </c>
      <c r="H146" s="234">
        <v>42127</v>
      </c>
      <c r="I146" s="237" t="str">
        <f t="shared" si="8"/>
        <v>03</v>
      </c>
      <c r="J146" s="237" t="str">
        <f t="shared" si="9"/>
        <v>05</v>
      </c>
      <c r="K146" s="237" t="str">
        <f t="shared" si="10"/>
        <v>2015</v>
      </c>
      <c r="L146" s="237" t="str">
        <f t="shared" si="11"/>
        <v>030515</v>
      </c>
      <c r="M146" t="str">
        <f>_xlfn.IFNA((VLOOKUP($C146,Lookups!$A$2:$B$6,2,FALSE)),"")</f>
        <v>M</v>
      </c>
      <c r="N146" t="s">
        <v>1885</v>
      </c>
    </row>
    <row r="147" spans="1:14" x14ac:dyDescent="0.35">
      <c r="A147">
        <v>1670183</v>
      </c>
      <c r="B147" t="s">
        <v>392</v>
      </c>
      <c r="C147" t="s">
        <v>358</v>
      </c>
      <c r="D147" t="s">
        <v>604</v>
      </c>
      <c r="F147" t="s">
        <v>1684</v>
      </c>
      <c r="G147" t="s">
        <v>604</v>
      </c>
      <c r="H147" s="234">
        <v>41050</v>
      </c>
      <c r="I147" s="237" t="str">
        <f t="shared" si="8"/>
        <v>21</v>
      </c>
      <c r="J147" s="237" t="str">
        <f t="shared" si="9"/>
        <v>05</v>
      </c>
      <c r="K147" s="237" t="str">
        <f t="shared" si="10"/>
        <v>2012</v>
      </c>
      <c r="L147" s="237" t="str">
        <f t="shared" si="11"/>
        <v>210512</v>
      </c>
      <c r="M147" t="str">
        <f>_xlfn.IFNA((VLOOKUP($C147,Lookups!$A$2:$B$6,2,FALSE)),"")</f>
        <v>F</v>
      </c>
      <c r="N147" t="s">
        <v>1885</v>
      </c>
    </row>
    <row r="148" spans="1:14" x14ac:dyDescent="0.35">
      <c r="A148">
        <v>1671017</v>
      </c>
      <c r="B148" t="s">
        <v>392</v>
      </c>
      <c r="C148" t="s">
        <v>358</v>
      </c>
      <c r="D148" t="s">
        <v>623</v>
      </c>
      <c r="F148" t="s">
        <v>684</v>
      </c>
      <c r="G148" t="s">
        <v>623</v>
      </c>
      <c r="H148" s="234">
        <v>41659</v>
      </c>
      <c r="I148" s="237" t="str">
        <f t="shared" si="8"/>
        <v>20</v>
      </c>
      <c r="J148" s="237" t="str">
        <f t="shared" si="9"/>
        <v>01</v>
      </c>
      <c r="K148" s="237" t="str">
        <f t="shared" si="10"/>
        <v>2014</v>
      </c>
      <c r="L148" s="237" t="str">
        <f t="shared" si="11"/>
        <v>200114</v>
      </c>
      <c r="M148" t="str">
        <f>_xlfn.IFNA((VLOOKUP($C148,Lookups!$A$2:$B$6,2,FALSE)),"")</f>
        <v>F</v>
      </c>
      <c r="N148" t="s">
        <v>1885</v>
      </c>
    </row>
    <row r="149" spans="1:14" x14ac:dyDescent="0.35">
      <c r="A149">
        <v>1675494</v>
      </c>
      <c r="B149" t="s">
        <v>392</v>
      </c>
      <c r="C149" t="s">
        <v>347</v>
      </c>
      <c r="D149" t="s">
        <v>1688</v>
      </c>
      <c r="F149" t="s">
        <v>1689</v>
      </c>
      <c r="G149" t="s">
        <v>1688</v>
      </c>
      <c r="H149" s="234">
        <v>41069</v>
      </c>
      <c r="I149" s="237" t="str">
        <f t="shared" si="8"/>
        <v>09</v>
      </c>
      <c r="J149" s="237" t="str">
        <f t="shared" si="9"/>
        <v>06</v>
      </c>
      <c r="K149" s="237" t="str">
        <f t="shared" si="10"/>
        <v>2012</v>
      </c>
      <c r="L149" s="237" t="str">
        <f t="shared" si="11"/>
        <v>090612</v>
      </c>
      <c r="M149" t="str">
        <f>_xlfn.IFNA((VLOOKUP($C149,Lookups!$A$2:$B$6,2,FALSE)),"")</f>
        <v>M</v>
      </c>
      <c r="N149" t="s">
        <v>1885</v>
      </c>
    </row>
    <row r="150" spans="1:14" x14ac:dyDescent="0.35">
      <c r="A150">
        <v>1676047</v>
      </c>
      <c r="B150" t="s">
        <v>392</v>
      </c>
      <c r="C150" t="s">
        <v>347</v>
      </c>
      <c r="D150" t="s">
        <v>712</v>
      </c>
      <c r="F150" t="s">
        <v>419</v>
      </c>
      <c r="G150" t="s">
        <v>712</v>
      </c>
      <c r="H150" s="234">
        <v>41286</v>
      </c>
      <c r="I150" s="237" t="str">
        <f t="shared" si="8"/>
        <v>12</v>
      </c>
      <c r="J150" s="237" t="str">
        <f t="shared" si="9"/>
        <v>01</v>
      </c>
      <c r="K150" s="237" t="str">
        <f t="shared" si="10"/>
        <v>2013</v>
      </c>
      <c r="L150" s="237" t="str">
        <f t="shared" si="11"/>
        <v>120113</v>
      </c>
      <c r="M150" t="str">
        <f>_xlfn.IFNA((VLOOKUP($C150,Lookups!$A$2:$B$6,2,FALSE)),"")</f>
        <v>M</v>
      </c>
      <c r="N150" t="s">
        <v>1885</v>
      </c>
    </row>
    <row r="151" spans="1:14" x14ac:dyDescent="0.35">
      <c r="A151">
        <v>1677304</v>
      </c>
      <c r="B151" t="s">
        <v>392</v>
      </c>
      <c r="C151" t="s">
        <v>358</v>
      </c>
      <c r="D151" t="s">
        <v>1593</v>
      </c>
      <c r="F151" t="s">
        <v>1692</v>
      </c>
      <c r="G151" t="s">
        <v>1593</v>
      </c>
      <c r="H151" s="234">
        <v>41250</v>
      </c>
      <c r="I151" s="237" t="str">
        <f t="shared" si="8"/>
        <v>07</v>
      </c>
      <c r="J151" s="237" t="str">
        <f t="shared" si="9"/>
        <v>12</v>
      </c>
      <c r="K151" s="237" t="str">
        <f t="shared" si="10"/>
        <v>2012</v>
      </c>
      <c r="L151" s="237" t="str">
        <f t="shared" si="11"/>
        <v>071212</v>
      </c>
      <c r="M151" t="str">
        <f>_xlfn.IFNA((VLOOKUP($C151,Lookups!$A$2:$B$6,2,FALSE)),"")</f>
        <v>F</v>
      </c>
      <c r="N151" t="s">
        <v>1885</v>
      </c>
    </row>
    <row r="152" spans="1:14" x14ac:dyDescent="0.35">
      <c r="A152">
        <v>1678436</v>
      </c>
      <c r="B152" t="s">
        <v>392</v>
      </c>
      <c r="C152" t="s">
        <v>347</v>
      </c>
      <c r="D152" t="s">
        <v>646</v>
      </c>
      <c r="F152" t="s">
        <v>1696</v>
      </c>
      <c r="G152" t="s">
        <v>646</v>
      </c>
      <c r="H152" s="234">
        <v>41326</v>
      </c>
      <c r="I152" s="237" t="str">
        <f t="shared" si="8"/>
        <v>21</v>
      </c>
      <c r="J152" s="237" t="str">
        <f t="shared" si="9"/>
        <v>02</v>
      </c>
      <c r="K152" s="237" t="str">
        <f t="shared" si="10"/>
        <v>2013</v>
      </c>
      <c r="L152" s="237" t="str">
        <f t="shared" si="11"/>
        <v>210213</v>
      </c>
      <c r="M152" t="str">
        <f>_xlfn.IFNA((VLOOKUP($C152,Lookups!$A$2:$B$6,2,FALSE)),"")</f>
        <v>M</v>
      </c>
      <c r="N152" t="s">
        <v>1885</v>
      </c>
    </row>
    <row r="153" spans="1:14" x14ac:dyDescent="0.35">
      <c r="A153">
        <v>1680877</v>
      </c>
      <c r="B153" t="s">
        <v>346</v>
      </c>
      <c r="C153" t="s">
        <v>358</v>
      </c>
      <c r="D153" t="s">
        <v>990</v>
      </c>
      <c r="F153" t="s">
        <v>989</v>
      </c>
      <c r="G153" t="s">
        <v>990</v>
      </c>
      <c r="H153" s="234">
        <v>40654</v>
      </c>
      <c r="I153" s="237" t="str">
        <f t="shared" si="8"/>
        <v>21</v>
      </c>
      <c r="J153" s="237" t="str">
        <f t="shared" si="9"/>
        <v>04</v>
      </c>
      <c r="K153" s="237" t="str">
        <f t="shared" si="10"/>
        <v>2011</v>
      </c>
      <c r="L153" s="237" t="str">
        <f t="shared" si="11"/>
        <v>210411</v>
      </c>
      <c r="M153" t="str">
        <f>_xlfn.IFNA((VLOOKUP($C153,Lookups!$A$2:$B$6,2,FALSE)),"")</f>
        <v>F</v>
      </c>
      <c r="N153" t="s">
        <v>1885</v>
      </c>
    </row>
    <row r="154" spans="1:14" x14ac:dyDescent="0.35">
      <c r="A154">
        <v>1681507</v>
      </c>
      <c r="B154" t="s">
        <v>392</v>
      </c>
      <c r="C154" t="s">
        <v>347</v>
      </c>
      <c r="D154" t="s">
        <v>1699</v>
      </c>
      <c r="F154" t="s">
        <v>1689</v>
      </c>
      <c r="G154" t="s">
        <v>1700</v>
      </c>
      <c r="H154" s="234">
        <v>41840</v>
      </c>
      <c r="I154" s="237" t="str">
        <f t="shared" si="8"/>
        <v>20</v>
      </c>
      <c r="J154" s="237" t="str">
        <f t="shared" si="9"/>
        <v>07</v>
      </c>
      <c r="K154" s="237" t="str">
        <f t="shared" si="10"/>
        <v>2014</v>
      </c>
      <c r="L154" s="237" t="str">
        <f t="shared" si="11"/>
        <v>200714</v>
      </c>
      <c r="M154" t="str">
        <f>_xlfn.IFNA((VLOOKUP($C154,Lookups!$A$2:$B$6,2,FALSE)),"")</f>
        <v>M</v>
      </c>
      <c r="N154" t="s">
        <v>1885</v>
      </c>
    </row>
    <row r="155" spans="1:14" x14ac:dyDescent="0.35">
      <c r="A155">
        <v>1686194</v>
      </c>
      <c r="B155" t="s">
        <v>346</v>
      </c>
      <c r="C155" t="s">
        <v>358</v>
      </c>
      <c r="D155" t="s">
        <v>1705</v>
      </c>
      <c r="F155" t="s">
        <v>998</v>
      </c>
      <c r="G155" t="s">
        <v>1705</v>
      </c>
      <c r="H155" s="234">
        <v>41572</v>
      </c>
      <c r="I155" s="237" t="str">
        <f t="shared" si="8"/>
        <v>25</v>
      </c>
      <c r="J155" s="237" t="str">
        <f t="shared" si="9"/>
        <v>10</v>
      </c>
      <c r="K155" s="237" t="str">
        <f t="shared" si="10"/>
        <v>2013</v>
      </c>
      <c r="L155" s="237" t="str">
        <f t="shared" si="11"/>
        <v>251013</v>
      </c>
      <c r="M155" t="str">
        <f>_xlfn.IFNA((VLOOKUP($C155,Lookups!$A$2:$B$6,2,FALSE)),"")</f>
        <v>F</v>
      </c>
      <c r="N155" t="s">
        <v>1885</v>
      </c>
    </row>
    <row r="156" spans="1:14" x14ac:dyDescent="0.35">
      <c r="A156">
        <v>1686195</v>
      </c>
      <c r="B156" t="s">
        <v>346</v>
      </c>
      <c r="C156" t="s">
        <v>347</v>
      </c>
      <c r="D156" t="s">
        <v>384</v>
      </c>
      <c r="E156" t="s">
        <v>390</v>
      </c>
      <c r="F156" t="s">
        <v>994</v>
      </c>
      <c r="G156" t="s">
        <v>384</v>
      </c>
      <c r="H156" s="234">
        <v>27470</v>
      </c>
      <c r="I156" s="237" t="str">
        <f t="shared" si="8"/>
        <v>17</v>
      </c>
      <c r="J156" s="237" t="str">
        <f t="shared" si="9"/>
        <v>03</v>
      </c>
      <c r="K156" s="237" t="str">
        <f t="shared" si="10"/>
        <v>1975</v>
      </c>
      <c r="L156" s="237" t="str">
        <f t="shared" si="11"/>
        <v>170375</v>
      </c>
      <c r="M156" t="str">
        <f>_xlfn.IFNA((VLOOKUP($C156,Lookups!$A$2:$B$6,2,FALSE)),"")</f>
        <v>M</v>
      </c>
      <c r="N156" t="s">
        <v>1885</v>
      </c>
    </row>
    <row r="157" spans="1:14" x14ac:dyDescent="0.35">
      <c r="A157">
        <v>1694689</v>
      </c>
      <c r="B157" t="s">
        <v>392</v>
      </c>
      <c r="C157" t="s">
        <v>347</v>
      </c>
      <c r="D157" t="s">
        <v>835</v>
      </c>
      <c r="F157" t="s">
        <v>1708</v>
      </c>
      <c r="G157" t="s">
        <v>835</v>
      </c>
      <c r="H157" s="234">
        <v>40857</v>
      </c>
      <c r="I157" s="237" t="str">
        <f t="shared" si="8"/>
        <v>10</v>
      </c>
      <c r="J157" s="237" t="str">
        <f t="shared" si="9"/>
        <v>11</v>
      </c>
      <c r="K157" s="237" t="str">
        <f t="shared" si="10"/>
        <v>2011</v>
      </c>
      <c r="L157" s="237" t="str">
        <f t="shared" si="11"/>
        <v>101111</v>
      </c>
      <c r="M157" t="str">
        <f>_xlfn.IFNA((VLOOKUP($C157,Lookups!$A$2:$B$6,2,FALSE)),"")</f>
        <v>M</v>
      </c>
      <c r="N157" t="s">
        <v>1885</v>
      </c>
    </row>
    <row r="158" spans="1:14" x14ac:dyDescent="0.35">
      <c r="A158">
        <v>1694692</v>
      </c>
      <c r="B158" t="s">
        <v>392</v>
      </c>
      <c r="C158" t="s">
        <v>358</v>
      </c>
      <c r="D158" t="s">
        <v>667</v>
      </c>
      <c r="F158" t="s">
        <v>1709</v>
      </c>
      <c r="G158" t="s">
        <v>667</v>
      </c>
      <c r="H158" s="234">
        <v>41529</v>
      </c>
      <c r="I158" s="237" t="str">
        <f t="shared" si="8"/>
        <v>12</v>
      </c>
      <c r="J158" s="237" t="str">
        <f t="shared" si="9"/>
        <v>09</v>
      </c>
      <c r="K158" s="237" t="str">
        <f t="shared" si="10"/>
        <v>2013</v>
      </c>
      <c r="L158" s="237" t="str">
        <f t="shared" si="11"/>
        <v>120913</v>
      </c>
      <c r="M158" t="str">
        <f>_xlfn.IFNA((VLOOKUP($C158,Lookups!$A$2:$B$6,2,FALSE)),"")</f>
        <v>F</v>
      </c>
      <c r="N158" t="s">
        <v>1885</v>
      </c>
    </row>
    <row r="159" spans="1:14" x14ac:dyDescent="0.35">
      <c r="A159">
        <v>1694698</v>
      </c>
      <c r="B159" t="s">
        <v>392</v>
      </c>
      <c r="C159" t="s">
        <v>358</v>
      </c>
      <c r="D159" t="s">
        <v>1711</v>
      </c>
      <c r="F159" t="s">
        <v>1708</v>
      </c>
      <c r="G159" t="s">
        <v>1711</v>
      </c>
      <c r="H159" s="234">
        <v>40091</v>
      </c>
      <c r="I159" s="237" t="str">
        <f t="shared" si="8"/>
        <v>05</v>
      </c>
      <c r="J159" s="237" t="str">
        <f t="shared" si="9"/>
        <v>10</v>
      </c>
      <c r="K159" s="237" t="str">
        <f t="shared" si="10"/>
        <v>2009</v>
      </c>
      <c r="L159" s="237" t="str">
        <f t="shared" si="11"/>
        <v>051009</v>
      </c>
      <c r="M159" t="str">
        <f>_xlfn.IFNA((VLOOKUP($C159,Lookups!$A$2:$B$6,2,FALSE)),"")</f>
        <v>F</v>
      </c>
      <c r="N159" t="s">
        <v>1885</v>
      </c>
    </row>
    <row r="160" spans="1:14" x14ac:dyDescent="0.35">
      <c r="A160">
        <v>1694724</v>
      </c>
      <c r="B160" t="s">
        <v>461</v>
      </c>
      <c r="C160" t="s">
        <v>347</v>
      </c>
      <c r="D160" t="s">
        <v>1713</v>
      </c>
      <c r="E160" t="s">
        <v>1714</v>
      </c>
      <c r="F160" t="s">
        <v>987</v>
      </c>
      <c r="G160" t="s">
        <v>1713</v>
      </c>
      <c r="H160" s="234">
        <v>24553</v>
      </c>
      <c r="I160" s="237" t="str">
        <f t="shared" si="8"/>
        <v>22</v>
      </c>
      <c r="J160" s="237" t="str">
        <f t="shared" si="9"/>
        <v>03</v>
      </c>
      <c r="K160" s="237" t="str">
        <f t="shared" si="10"/>
        <v>1967</v>
      </c>
      <c r="L160" s="237" t="str">
        <f t="shared" si="11"/>
        <v>220367</v>
      </c>
      <c r="M160" t="str">
        <f>_xlfn.IFNA((VLOOKUP($C160,Lookups!$A$2:$B$6,2,FALSE)),"")</f>
        <v>M</v>
      </c>
      <c r="N160" t="s">
        <v>1885</v>
      </c>
    </row>
    <row r="161" spans="1:14" x14ac:dyDescent="0.35">
      <c r="A161">
        <v>1694758</v>
      </c>
      <c r="B161" t="s">
        <v>461</v>
      </c>
      <c r="C161" t="s">
        <v>347</v>
      </c>
      <c r="D161" t="s">
        <v>405</v>
      </c>
      <c r="E161" t="s">
        <v>620</v>
      </c>
      <c r="F161" t="s">
        <v>1597</v>
      </c>
      <c r="G161" t="s">
        <v>405</v>
      </c>
      <c r="H161" s="234">
        <v>30348</v>
      </c>
      <c r="I161" s="237" t="str">
        <f t="shared" si="8"/>
        <v>01</v>
      </c>
      <c r="J161" s="237" t="str">
        <f t="shared" si="9"/>
        <v>02</v>
      </c>
      <c r="K161" s="237" t="str">
        <f t="shared" si="10"/>
        <v>1983</v>
      </c>
      <c r="L161" s="237" t="str">
        <f t="shared" si="11"/>
        <v>010283</v>
      </c>
      <c r="M161" t="str">
        <f>_xlfn.IFNA((VLOOKUP($C161,Lookups!$A$2:$B$6,2,FALSE)),"")</f>
        <v>M</v>
      </c>
      <c r="N161" t="s">
        <v>1885</v>
      </c>
    </row>
    <row r="162" spans="1:14" x14ac:dyDescent="0.35">
      <c r="A162">
        <v>1694759</v>
      </c>
      <c r="B162" t="s">
        <v>392</v>
      </c>
      <c r="C162" t="s">
        <v>358</v>
      </c>
      <c r="D162" t="s">
        <v>379</v>
      </c>
      <c r="F162" t="s">
        <v>617</v>
      </c>
      <c r="G162" t="s">
        <v>379</v>
      </c>
      <c r="H162" s="234">
        <v>41639</v>
      </c>
      <c r="I162" s="237" t="str">
        <f t="shared" si="8"/>
        <v>31</v>
      </c>
      <c r="J162" s="237" t="str">
        <f t="shared" si="9"/>
        <v>12</v>
      </c>
      <c r="K162" s="237" t="str">
        <f t="shared" si="10"/>
        <v>2013</v>
      </c>
      <c r="L162" s="237" t="str">
        <f t="shared" si="11"/>
        <v>311213</v>
      </c>
      <c r="M162" t="str">
        <f>_xlfn.IFNA((VLOOKUP($C162,Lookups!$A$2:$B$6,2,FALSE)),"")</f>
        <v>F</v>
      </c>
      <c r="N162" t="s">
        <v>1885</v>
      </c>
    </row>
    <row r="163" spans="1:14" x14ac:dyDescent="0.35">
      <c r="A163">
        <v>1694760</v>
      </c>
      <c r="B163" t="s">
        <v>392</v>
      </c>
      <c r="C163" t="s">
        <v>358</v>
      </c>
      <c r="D163" t="s">
        <v>1719</v>
      </c>
      <c r="F163" t="s">
        <v>1658</v>
      </c>
      <c r="G163" t="s">
        <v>1719</v>
      </c>
      <c r="H163" s="234">
        <v>41505</v>
      </c>
      <c r="I163" s="237" t="str">
        <f t="shared" si="8"/>
        <v>19</v>
      </c>
      <c r="J163" s="237" t="str">
        <f t="shared" si="9"/>
        <v>08</v>
      </c>
      <c r="K163" s="237" t="str">
        <f t="shared" si="10"/>
        <v>2013</v>
      </c>
      <c r="L163" s="237" t="str">
        <f t="shared" si="11"/>
        <v>190813</v>
      </c>
      <c r="M163" t="str">
        <f>_xlfn.IFNA((VLOOKUP($C163,Lookups!$A$2:$B$6,2,FALSE)),"")</f>
        <v>F</v>
      </c>
      <c r="N163" t="s">
        <v>1885</v>
      </c>
    </row>
    <row r="164" spans="1:14" x14ac:dyDescent="0.35">
      <c r="A164">
        <v>1694762</v>
      </c>
      <c r="B164" t="s">
        <v>392</v>
      </c>
      <c r="C164" t="s">
        <v>358</v>
      </c>
      <c r="D164" t="s">
        <v>1722</v>
      </c>
      <c r="F164" t="s">
        <v>764</v>
      </c>
      <c r="G164" t="s">
        <v>1722</v>
      </c>
      <c r="H164" s="234">
        <v>39647</v>
      </c>
      <c r="I164" s="237" t="str">
        <f t="shared" si="8"/>
        <v>18</v>
      </c>
      <c r="J164" s="237" t="str">
        <f t="shared" si="9"/>
        <v>07</v>
      </c>
      <c r="K164" s="237" t="str">
        <f t="shared" si="10"/>
        <v>2008</v>
      </c>
      <c r="L164" s="237" t="str">
        <f t="shared" si="11"/>
        <v>180708</v>
      </c>
      <c r="M164" t="str">
        <f>_xlfn.IFNA((VLOOKUP($C164,Lookups!$A$2:$B$6,2,FALSE)),"")</f>
        <v>F</v>
      </c>
      <c r="N164" t="s">
        <v>1885</v>
      </c>
    </row>
    <row r="165" spans="1:14" x14ac:dyDescent="0.35">
      <c r="A165">
        <v>1694765</v>
      </c>
      <c r="B165" t="s">
        <v>392</v>
      </c>
      <c r="C165" t="s">
        <v>358</v>
      </c>
      <c r="D165" t="s">
        <v>591</v>
      </c>
      <c r="F165" t="s">
        <v>1728</v>
      </c>
      <c r="G165" t="s">
        <v>591</v>
      </c>
      <c r="H165" s="234">
        <v>39991</v>
      </c>
      <c r="I165" s="237" t="str">
        <f t="shared" si="8"/>
        <v>27</v>
      </c>
      <c r="J165" s="237" t="str">
        <f t="shared" si="9"/>
        <v>06</v>
      </c>
      <c r="K165" s="237" t="str">
        <f t="shared" si="10"/>
        <v>2009</v>
      </c>
      <c r="L165" s="237" t="str">
        <f t="shared" si="11"/>
        <v>270609</v>
      </c>
      <c r="M165" t="str">
        <f>_xlfn.IFNA((VLOOKUP($C165,Lookups!$A$2:$B$6,2,FALSE)),"")</f>
        <v>F</v>
      </c>
      <c r="N165" t="s">
        <v>1885</v>
      </c>
    </row>
    <row r="166" spans="1:14" x14ac:dyDescent="0.35">
      <c r="A166">
        <v>1694766</v>
      </c>
      <c r="B166" t="s">
        <v>461</v>
      </c>
      <c r="C166" t="s">
        <v>347</v>
      </c>
      <c r="D166" t="s">
        <v>1011</v>
      </c>
      <c r="E166" t="s">
        <v>448</v>
      </c>
      <c r="F166" t="s">
        <v>991</v>
      </c>
      <c r="G166" t="s">
        <v>1011</v>
      </c>
      <c r="H166" s="234">
        <v>28041</v>
      </c>
      <c r="I166" s="237" t="str">
        <f t="shared" si="8"/>
        <v>08</v>
      </c>
      <c r="J166" s="237" t="str">
        <f t="shared" si="9"/>
        <v>10</v>
      </c>
      <c r="K166" s="237" t="str">
        <f t="shared" si="10"/>
        <v>1976</v>
      </c>
      <c r="L166" s="237" t="str">
        <f t="shared" si="11"/>
        <v>081076</v>
      </c>
      <c r="M166" t="str">
        <f>_xlfn.IFNA((VLOOKUP($C166,Lookups!$A$2:$B$6,2,FALSE)),"")</f>
        <v>M</v>
      </c>
      <c r="N166" t="s">
        <v>1885</v>
      </c>
    </row>
    <row r="167" spans="1:14" x14ac:dyDescent="0.35">
      <c r="A167">
        <v>1700345</v>
      </c>
      <c r="B167" t="s">
        <v>392</v>
      </c>
      <c r="C167" t="s">
        <v>347</v>
      </c>
      <c r="D167" t="s">
        <v>731</v>
      </c>
      <c r="F167" t="s">
        <v>1643</v>
      </c>
      <c r="G167" t="s">
        <v>731</v>
      </c>
      <c r="H167" s="234">
        <v>40541</v>
      </c>
      <c r="I167" s="237" t="str">
        <f t="shared" si="8"/>
        <v>29</v>
      </c>
      <c r="J167" s="237" t="str">
        <f t="shared" si="9"/>
        <v>12</v>
      </c>
      <c r="K167" s="237" t="str">
        <f t="shared" si="10"/>
        <v>2010</v>
      </c>
      <c r="L167" s="237" t="str">
        <f t="shared" si="11"/>
        <v>291210</v>
      </c>
      <c r="M167" t="str">
        <f>_xlfn.IFNA((VLOOKUP($C167,Lookups!$A$2:$B$6,2,FALSE)),"")</f>
        <v>M</v>
      </c>
      <c r="N167" t="s">
        <v>1885</v>
      </c>
    </row>
    <row r="168" spans="1:14" x14ac:dyDescent="0.35">
      <c r="A168">
        <v>1701196</v>
      </c>
      <c r="B168" t="s">
        <v>392</v>
      </c>
      <c r="C168" t="s">
        <v>347</v>
      </c>
      <c r="D168" t="s">
        <v>412</v>
      </c>
      <c r="F168" t="s">
        <v>1735</v>
      </c>
      <c r="G168" t="s">
        <v>412</v>
      </c>
      <c r="H168" s="234">
        <v>39793</v>
      </c>
      <c r="I168" s="237" t="str">
        <f t="shared" si="8"/>
        <v>11</v>
      </c>
      <c r="J168" s="237" t="str">
        <f t="shared" si="9"/>
        <v>12</v>
      </c>
      <c r="K168" s="237" t="str">
        <f t="shared" si="10"/>
        <v>2008</v>
      </c>
      <c r="L168" s="237" t="str">
        <f t="shared" si="11"/>
        <v>111208</v>
      </c>
      <c r="M168" t="str">
        <f>_xlfn.IFNA((VLOOKUP($C168,Lookups!$A$2:$B$6,2,FALSE)),"")</f>
        <v>M</v>
      </c>
      <c r="N168" t="s">
        <v>1885</v>
      </c>
    </row>
    <row r="169" spans="1:14" x14ac:dyDescent="0.35">
      <c r="A169">
        <v>1701199</v>
      </c>
      <c r="B169" t="s">
        <v>392</v>
      </c>
      <c r="C169" t="s">
        <v>347</v>
      </c>
      <c r="D169" t="s">
        <v>835</v>
      </c>
      <c r="F169" t="s">
        <v>1737</v>
      </c>
      <c r="G169" t="s">
        <v>835</v>
      </c>
      <c r="H169" s="234">
        <v>40168</v>
      </c>
      <c r="I169" s="237" t="str">
        <f t="shared" si="8"/>
        <v>21</v>
      </c>
      <c r="J169" s="237" t="str">
        <f t="shared" si="9"/>
        <v>12</v>
      </c>
      <c r="K169" s="237" t="str">
        <f t="shared" si="10"/>
        <v>2009</v>
      </c>
      <c r="L169" s="237" t="str">
        <f t="shared" si="11"/>
        <v>211209</v>
      </c>
      <c r="M169" t="str">
        <f>_xlfn.IFNA((VLOOKUP($C169,Lookups!$A$2:$B$6,2,FALSE)),"")</f>
        <v>M</v>
      </c>
      <c r="N169" t="s">
        <v>1885</v>
      </c>
    </row>
    <row r="170" spans="1:14" x14ac:dyDescent="0.35">
      <c r="A170">
        <v>1704143</v>
      </c>
      <c r="B170" t="s">
        <v>346</v>
      </c>
      <c r="C170" t="s">
        <v>347</v>
      </c>
      <c r="D170" t="s">
        <v>1860</v>
      </c>
      <c r="F170" t="s">
        <v>1861</v>
      </c>
      <c r="G170" t="s">
        <v>1860</v>
      </c>
      <c r="H170" s="234">
        <v>41911</v>
      </c>
      <c r="I170" s="237" t="str">
        <f t="shared" si="8"/>
        <v>29</v>
      </c>
      <c r="J170" s="237" t="str">
        <f t="shared" si="9"/>
        <v>09</v>
      </c>
      <c r="K170" s="237" t="str">
        <f t="shared" si="10"/>
        <v>2014</v>
      </c>
      <c r="L170" s="237" t="str">
        <f t="shared" si="11"/>
        <v>290914</v>
      </c>
      <c r="M170" t="str">
        <f>_xlfn.IFNA((VLOOKUP($C170,Lookups!$A$2:$B$6,2,FALSE)),"")</f>
        <v>M</v>
      </c>
      <c r="N170" t="s">
        <v>1885</v>
      </c>
    </row>
    <row r="171" spans="1:14" x14ac:dyDescent="0.35">
      <c r="A171">
        <v>1704290</v>
      </c>
      <c r="B171" t="s">
        <v>346</v>
      </c>
      <c r="C171" t="s">
        <v>347</v>
      </c>
      <c r="D171" t="s">
        <v>648</v>
      </c>
      <c r="F171" t="s">
        <v>1739</v>
      </c>
      <c r="G171" t="s">
        <v>648</v>
      </c>
      <c r="H171" s="234">
        <v>41833</v>
      </c>
      <c r="I171" s="237" t="str">
        <f t="shared" si="8"/>
        <v>13</v>
      </c>
      <c r="J171" s="237" t="str">
        <f t="shared" si="9"/>
        <v>07</v>
      </c>
      <c r="K171" s="237" t="str">
        <f t="shared" si="10"/>
        <v>2014</v>
      </c>
      <c r="L171" s="237" t="str">
        <f t="shared" si="11"/>
        <v>130714</v>
      </c>
      <c r="M171" t="str">
        <f>_xlfn.IFNA((VLOOKUP($C171,Lookups!$A$2:$B$6,2,FALSE)),"")</f>
        <v>M</v>
      </c>
      <c r="N171" t="s">
        <v>1885</v>
      </c>
    </row>
    <row r="172" spans="1:14" x14ac:dyDescent="0.35">
      <c r="A172">
        <v>1708286</v>
      </c>
      <c r="B172" t="s">
        <v>392</v>
      </c>
      <c r="C172" t="s">
        <v>358</v>
      </c>
      <c r="D172" t="s">
        <v>808</v>
      </c>
      <c r="F172" t="s">
        <v>1743</v>
      </c>
      <c r="G172" t="s">
        <v>808</v>
      </c>
      <c r="H172" s="234">
        <v>39899</v>
      </c>
      <c r="I172" s="237" t="str">
        <f t="shared" si="8"/>
        <v>27</v>
      </c>
      <c r="J172" s="237" t="str">
        <f t="shared" si="9"/>
        <v>03</v>
      </c>
      <c r="K172" s="237" t="str">
        <f t="shared" si="10"/>
        <v>2009</v>
      </c>
      <c r="L172" s="237" t="str">
        <f t="shared" si="11"/>
        <v>270309</v>
      </c>
      <c r="M172" t="str">
        <f>_xlfn.IFNA((VLOOKUP($C172,Lookups!$A$2:$B$6,2,FALSE)),"")</f>
        <v>F</v>
      </c>
      <c r="N172" t="s">
        <v>1885</v>
      </c>
    </row>
    <row r="173" spans="1:14" x14ac:dyDescent="0.35">
      <c r="A173">
        <v>1711582</v>
      </c>
      <c r="B173" t="s">
        <v>346</v>
      </c>
      <c r="C173" t="s">
        <v>347</v>
      </c>
      <c r="D173" t="s">
        <v>672</v>
      </c>
      <c r="F173" t="s">
        <v>1010</v>
      </c>
      <c r="G173" t="s">
        <v>672</v>
      </c>
      <c r="H173" s="234">
        <v>42287</v>
      </c>
      <c r="I173" s="237" t="str">
        <f t="shared" si="8"/>
        <v>10</v>
      </c>
      <c r="J173" s="237" t="str">
        <f t="shared" si="9"/>
        <v>10</v>
      </c>
      <c r="K173" s="237" t="str">
        <f t="shared" si="10"/>
        <v>2015</v>
      </c>
      <c r="L173" s="237" t="str">
        <f t="shared" si="11"/>
        <v>101015</v>
      </c>
      <c r="M173" t="str">
        <f>_xlfn.IFNA((VLOOKUP($C173,Lookups!$A$2:$B$6,2,FALSE)),"")</f>
        <v>M</v>
      </c>
      <c r="N173" t="s">
        <v>1885</v>
      </c>
    </row>
    <row r="174" spans="1:14" x14ac:dyDescent="0.35">
      <c r="A174">
        <v>1711808</v>
      </c>
      <c r="B174" t="s">
        <v>392</v>
      </c>
      <c r="C174" t="s">
        <v>347</v>
      </c>
      <c r="D174" t="s">
        <v>491</v>
      </c>
      <c r="F174" t="s">
        <v>1745</v>
      </c>
      <c r="G174" t="s">
        <v>491</v>
      </c>
      <c r="H174" s="234">
        <v>40415</v>
      </c>
      <c r="I174" s="237" t="str">
        <f t="shared" si="8"/>
        <v>25</v>
      </c>
      <c r="J174" s="237" t="str">
        <f t="shared" si="9"/>
        <v>08</v>
      </c>
      <c r="K174" s="237" t="str">
        <f t="shared" si="10"/>
        <v>2010</v>
      </c>
      <c r="L174" s="237" t="str">
        <f t="shared" si="11"/>
        <v>250810</v>
      </c>
      <c r="M174" t="str">
        <f>_xlfn.IFNA((VLOOKUP($C174,Lookups!$A$2:$B$6,2,FALSE)),"")</f>
        <v>M</v>
      </c>
      <c r="N174" t="s">
        <v>1885</v>
      </c>
    </row>
    <row r="175" spans="1:14" x14ac:dyDescent="0.35">
      <c r="A175">
        <v>1712659</v>
      </c>
      <c r="B175" t="s">
        <v>392</v>
      </c>
      <c r="C175" t="s">
        <v>347</v>
      </c>
      <c r="D175" t="s">
        <v>491</v>
      </c>
      <c r="F175" t="s">
        <v>1597</v>
      </c>
      <c r="G175" t="s">
        <v>491</v>
      </c>
      <c r="H175" s="234">
        <v>42538</v>
      </c>
      <c r="I175" s="237" t="str">
        <f t="shared" si="8"/>
        <v>17</v>
      </c>
      <c r="J175" s="237" t="str">
        <f t="shared" si="9"/>
        <v>06</v>
      </c>
      <c r="K175" s="237" t="str">
        <f t="shared" si="10"/>
        <v>2016</v>
      </c>
      <c r="L175" s="237" t="str">
        <f t="shared" si="11"/>
        <v>170616</v>
      </c>
      <c r="M175" t="str">
        <f>_xlfn.IFNA((VLOOKUP($C175,Lookups!$A$2:$B$6,2,FALSE)),"")</f>
        <v>M</v>
      </c>
      <c r="N175" t="s">
        <v>1885</v>
      </c>
    </row>
    <row r="176" spans="1:14" x14ac:dyDescent="0.35">
      <c r="A176">
        <v>1713792</v>
      </c>
      <c r="B176" t="s">
        <v>392</v>
      </c>
      <c r="C176" t="s">
        <v>347</v>
      </c>
      <c r="D176" t="s">
        <v>1012</v>
      </c>
      <c r="F176" t="s">
        <v>617</v>
      </c>
      <c r="G176" t="s">
        <v>1012</v>
      </c>
      <c r="H176" s="234">
        <v>41772</v>
      </c>
      <c r="I176" s="237" t="str">
        <f t="shared" si="8"/>
        <v>13</v>
      </c>
      <c r="J176" s="237" t="str">
        <f t="shared" si="9"/>
        <v>05</v>
      </c>
      <c r="K176" s="237" t="str">
        <f t="shared" si="10"/>
        <v>2014</v>
      </c>
      <c r="L176" s="237" t="str">
        <f t="shared" si="11"/>
        <v>130514</v>
      </c>
      <c r="M176" t="str">
        <f>_xlfn.IFNA((VLOOKUP($C176,Lookups!$A$2:$B$6,2,FALSE)),"")</f>
        <v>M</v>
      </c>
      <c r="N176" t="s">
        <v>1885</v>
      </c>
    </row>
    <row r="177" spans="1:14" x14ac:dyDescent="0.35">
      <c r="A177">
        <v>1714490</v>
      </c>
      <c r="B177" t="s">
        <v>392</v>
      </c>
      <c r="C177" t="s">
        <v>358</v>
      </c>
      <c r="D177" t="s">
        <v>1749</v>
      </c>
      <c r="F177" t="s">
        <v>1750</v>
      </c>
      <c r="G177" t="s">
        <v>1749</v>
      </c>
      <c r="H177" s="234">
        <v>42456</v>
      </c>
      <c r="I177" s="237" t="str">
        <f t="shared" si="8"/>
        <v>27</v>
      </c>
      <c r="J177" s="237" t="str">
        <f t="shared" si="9"/>
        <v>03</v>
      </c>
      <c r="K177" s="237" t="str">
        <f t="shared" si="10"/>
        <v>2016</v>
      </c>
      <c r="L177" s="237" t="str">
        <f t="shared" si="11"/>
        <v>270316</v>
      </c>
      <c r="M177" t="str">
        <f>_xlfn.IFNA((VLOOKUP($C177,Lookups!$A$2:$B$6,2,FALSE)),"")</f>
        <v>F</v>
      </c>
      <c r="N177" t="s">
        <v>1885</v>
      </c>
    </row>
    <row r="178" spans="1:14" x14ac:dyDescent="0.35">
      <c r="A178">
        <v>1718622</v>
      </c>
      <c r="B178" t="s">
        <v>346</v>
      </c>
      <c r="C178" t="s">
        <v>358</v>
      </c>
      <c r="D178" t="s">
        <v>1752</v>
      </c>
      <c r="F178" t="s">
        <v>487</v>
      </c>
      <c r="G178" t="s">
        <v>1752</v>
      </c>
      <c r="H178" s="234">
        <v>42108</v>
      </c>
      <c r="I178" s="237" t="str">
        <f t="shared" si="8"/>
        <v>14</v>
      </c>
      <c r="J178" s="237" t="str">
        <f t="shared" si="9"/>
        <v>04</v>
      </c>
      <c r="K178" s="237" t="str">
        <f t="shared" si="10"/>
        <v>2015</v>
      </c>
      <c r="L178" s="237" t="str">
        <f t="shared" si="11"/>
        <v>140415</v>
      </c>
      <c r="M178" t="str">
        <f>_xlfn.IFNA((VLOOKUP($C178,Lookups!$A$2:$B$6,2,FALSE)),"")</f>
        <v>F</v>
      </c>
      <c r="N178" t="s">
        <v>1885</v>
      </c>
    </row>
    <row r="179" spans="1:14" x14ac:dyDescent="0.35">
      <c r="A179">
        <v>1722421</v>
      </c>
      <c r="B179" t="s">
        <v>392</v>
      </c>
      <c r="C179" t="s">
        <v>358</v>
      </c>
      <c r="D179" t="s">
        <v>604</v>
      </c>
      <c r="E179" t="s">
        <v>1754</v>
      </c>
      <c r="F179" t="s">
        <v>1003</v>
      </c>
      <c r="G179" t="s">
        <v>604</v>
      </c>
      <c r="H179" s="234">
        <v>42264</v>
      </c>
      <c r="I179" s="237" t="str">
        <f t="shared" si="8"/>
        <v>17</v>
      </c>
      <c r="J179" s="237" t="str">
        <f t="shared" si="9"/>
        <v>09</v>
      </c>
      <c r="K179" s="237" t="str">
        <f t="shared" si="10"/>
        <v>2015</v>
      </c>
      <c r="L179" s="237" t="str">
        <f t="shared" si="11"/>
        <v>170915</v>
      </c>
      <c r="M179" t="str">
        <f>_xlfn.IFNA((VLOOKUP($C179,Lookups!$A$2:$B$6,2,FALSE)),"")</f>
        <v>F</v>
      </c>
      <c r="N179" t="s">
        <v>1885</v>
      </c>
    </row>
    <row r="180" spans="1:14" x14ac:dyDescent="0.35">
      <c r="A180">
        <v>1723807</v>
      </c>
      <c r="B180" t="s">
        <v>392</v>
      </c>
      <c r="C180" t="s">
        <v>358</v>
      </c>
      <c r="D180" t="s">
        <v>1756</v>
      </c>
      <c r="F180" t="s">
        <v>994</v>
      </c>
      <c r="G180" t="s">
        <v>1756</v>
      </c>
      <c r="H180" s="234">
        <v>42223</v>
      </c>
      <c r="I180" s="237" t="str">
        <f t="shared" si="8"/>
        <v>07</v>
      </c>
      <c r="J180" s="237" t="str">
        <f t="shared" si="9"/>
        <v>08</v>
      </c>
      <c r="K180" s="237" t="str">
        <f t="shared" si="10"/>
        <v>2015</v>
      </c>
      <c r="L180" s="237" t="str">
        <f t="shared" si="11"/>
        <v>070815</v>
      </c>
      <c r="M180" t="str">
        <f>_xlfn.IFNA((VLOOKUP($C180,Lookups!$A$2:$B$6,2,FALSE)),"")</f>
        <v>F</v>
      </c>
      <c r="N180" t="s">
        <v>1885</v>
      </c>
    </row>
    <row r="181" spans="1:14" x14ac:dyDescent="0.35">
      <c r="A181">
        <v>1724506</v>
      </c>
      <c r="B181" t="s">
        <v>346</v>
      </c>
      <c r="C181" t="s">
        <v>358</v>
      </c>
      <c r="D181" t="s">
        <v>656</v>
      </c>
      <c r="F181" t="s">
        <v>1758</v>
      </c>
      <c r="G181" t="s">
        <v>656</v>
      </c>
      <c r="H181" s="234">
        <v>42005</v>
      </c>
      <c r="I181" s="237" t="str">
        <f t="shared" si="8"/>
        <v>01</v>
      </c>
      <c r="J181" s="237" t="str">
        <f t="shared" si="9"/>
        <v>01</v>
      </c>
      <c r="K181" s="237" t="str">
        <f t="shared" si="10"/>
        <v>2015</v>
      </c>
      <c r="L181" s="237" t="str">
        <f t="shared" si="11"/>
        <v>010115</v>
      </c>
      <c r="M181" t="str">
        <f>_xlfn.IFNA((VLOOKUP($C181,Lookups!$A$2:$B$6,2,FALSE)),"")</f>
        <v>F</v>
      </c>
      <c r="N181" t="s">
        <v>1885</v>
      </c>
    </row>
    <row r="182" spans="1:14" x14ac:dyDescent="0.35">
      <c r="A182">
        <v>1724782</v>
      </c>
      <c r="B182" t="s">
        <v>392</v>
      </c>
      <c r="C182" t="s">
        <v>358</v>
      </c>
      <c r="D182" t="s">
        <v>364</v>
      </c>
      <c r="F182" t="s">
        <v>1760</v>
      </c>
      <c r="G182" t="s">
        <v>364</v>
      </c>
      <c r="H182" s="234">
        <v>41024</v>
      </c>
      <c r="I182" s="237" t="str">
        <f t="shared" si="8"/>
        <v>25</v>
      </c>
      <c r="J182" s="237" t="str">
        <f t="shared" si="9"/>
        <v>04</v>
      </c>
      <c r="K182" s="237" t="str">
        <f t="shared" si="10"/>
        <v>2012</v>
      </c>
      <c r="L182" s="237" t="str">
        <f t="shared" si="11"/>
        <v>250412</v>
      </c>
      <c r="M182" t="str">
        <f>_xlfn.IFNA((VLOOKUP($C182,Lookups!$A$2:$B$6,2,FALSE)),"")</f>
        <v>F</v>
      </c>
      <c r="N182" t="s">
        <v>1885</v>
      </c>
    </row>
    <row r="183" spans="1:14" x14ac:dyDescent="0.35">
      <c r="A183">
        <v>1729880</v>
      </c>
      <c r="B183" t="s">
        <v>392</v>
      </c>
      <c r="C183" t="s">
        <v>347</v>
      </c>
      <c r="D183" t="s">
        <v>501</v>
      </c>
      <c r="F183" t="s">
        <v>1762</v>
      </c>
      <c r="G183" t="s">
        <v>501</v>
      </c>
      <c r="H183" s="234">
        <v>42429</v>
      </c>
      <c r="I183" s="237" t="str">
        <f t="shared" si="8"/>
        <v>29</v>
      </c>
      <c r="J183" s="237" t="str">
        <f t="shared" si="9"/>
        <v>02</v>
      </c>
      <c r="K183" s="237" t="str">
        <f t="shared" si="10"/>
        <v>2016</v>
      </c>
      <c r="L183" s="237" t="str">
        <f t="shared" si="11"/>
        <v>290216</v>
      </c>
      <c r="M183" t="str">
        <f>_xlfn.IFNA((VLOOKUP($C183,Lookups!$A$2:$B$6,2,FALSE)),"")</f>
        <v>M</v>
      </c>
      <c r="N183" t="s">
        <v>1885</v>
      </c>
    </row>
    <row r="184" spans="1:14" x14ac:dyDescent="0.35">
      <c r="A184">
        <v>1735402</v>
      </c>
      <c r="B184" t="s">
        <v>392</v>
      </c>
      <c r="C184" t="s">
        <v>358</v>
      </c>
      <c r="D184" t="s">
        <v>380</v>
      </c>
      <c r="F184" t="s">
        <v>1764</v>
      </c>
      <c r="G184" t="s">
        <v>380</v>
      </c>
      <c r="H184" s="234">
        <v>42323</v>
      </c>
      <c r="I184" s="237" t="str">
        <f t="shared" si="8"/>
        <v>15</v>
      </c>
      <c r="J184" s="237" t="str">
        <f t="shared" si="9"/>
        <v>11</v>
      </c>
      <c r="K184" s="237" t="str">
        <f t="shared" si="10"/>
        <v>2015</v>
      </c>
      <c r="L184" s="237" t="str">
        <f t="shared" si="11"/>
        <v>151115</v>
      </c>
      <c r="M184" t="str">
        <f>_xlfn.IFNA((VLOOKUP($C184,Lookups!$A$2:$B$6,2,FALSE)),"")</f>
        <v>F</v>
      </c>
      <c r="N184" t="s">
        <v>1885</v>
      </c>
    </row>
    <row r="185" spans="1:14" x14ac:dyDescent="0.35">
      <c r="A185">
        <v>1735403</v>
      </c>
      <c r="B185" t="s">
        <v>392</v>
      </c>
      <c r="C185" t="s">
        <v>347</v>
      </c>
      <c r="D185" t="s">
        <v>1766</v>
      </c>
      <c r="F185" t="s">
        <v>1767</v>
      </c>
      <c r="G185" t="s">
        <v>1766</v>
      </c>
      <c r="H185" s="234">
        <v>40438</v>
      </c>
      <c r="I185" s="237" t="str">
        <f t="shared" si="8"/>
        <v>17</v>
      </c>
      <c r="J185" s="237" t="str">
        <f t="shared" si="9"/>
        <v>09</v>
      </c>
      <c r="K185" s="237" t="str">
        <f t="shared" si="10"/>
        <v>2010</v>
      </c>
      <c r="L185" s="237" t="str">
        <f t="shared" si="11"/>
        <v>170910</v>
      </c>
      <c r="M185" t="str">
        <f>_xlfn.IFNA((VLOOKUP($C185,Lookups!$A$2:$B$6,2,FALSE)),"")</f>
        <v>M</v>
      </c>
      <c r="N185" t="s">
        <v>1885</v>
      </c>
    </row>
    <row r="186" spans="1:14" x14ac:dyDescent="0.35">
      <c r="A186">
        <v>1735404</v>
      </c>
      <c r="B186" t="s">
        <v>392</v>
      </c>
      <c r="C186" t="s">
        <v>358</v>
      </c>
      <c r="D186" t="s">
        <v>1768</v>
      </c>
      <c r="F186" t="s">
        <v>991</v>
      </c>
      <c r="G186" t="s">
        <v>1768</v>
      </c>
      <c r="H186" s="234">
        <v>42314</v>
      </c>
      <c r="I186" s="237" t="str">
        <f t="shared" si="8"/>
        <v>06</v>
      </c>
      <c r="J186" s="237" t="str">
        <f t="shared" si="9"/>
        <v>11</v>
      </c>
      <c r="K186" s="237" t="str">
        <f t="shared" si="10"/>
        <v>2015</v>
      </c>
      <c r="L186" s="237" t="str">
        <f t="shared" si="11"/>
        <v>061115</v>
      </c>
      <c r="M186" t="str">
        <f>_xlfn.IFNA((VLOOKUP($C186,Lookups!$A$2:$B$6,2,FALSE)),"")</f>
        <v>F</v>
      </c>
      <c r="N186" t="s">
        <v>1885</v>
      </c>
    </row>
    <row r="187" spans="1:14" x14ac:dyDescent="0.35">
      <c r="A187">
        <v>1737285</v>
      </c>
      <c r="B187" t="s">
        <v>392</v>
      </c>
      <c r="C187" t="s">
        <v>347</v>
      </c>
      <c r="D187" t="s">
        <v>583</v>
      </c>
      <c r="F187" t="s">
        <v>1771</v>
      </c>
      <c r="G187" t="s">
        <v>583</v>
      </c>
      <c r="H187" s="234">
        <v>41366</v>
      </c>
      <c r="I187" s="237" t="str">
        <f t="shared" si="8"/>
        <v>02</v>
      </c>
      <c r="J187" s="237" t="str">
        <f t="shared" si="9"/>
        <v>04</v>
      </c>
      <c r="K187" s="237" t="str">
        <f t="shared" si="10"/>
        <v>2013</v>
      </c>
      <c r="L187" s="237" t="str">
        <f t="shared" si="11"/>
        <v>020413</v>
      </c>
      <c r="M187" t="str">
        <f>_xlfn.IFNA((VLOOKUP($C187,Lookups!$A$2:$B$6,2,FALSE)),"")</f>
        <v>M</v>
      </c>
      <c r="N187" t="s">
        <v>1885</v>
      </c>
    </row>
    <row r="188" spans="1:14" x14ac:dyDescent="0.35">
      <c r="A188">
        <v>1738736</v>
      </c>
      <c r="B188" t="s">
        <v>392</v>
      </c>
      <c r="C188" t="s">
        <v>347</v>
      </c>
      <c r="D188" t="s">
        <v>715</v>
      </c>
      <c r="F188" t="s">
        <v>871</v>
      </c>
      <c r="G188" t="s">
        <v>715</v>
      </c>
      <c r="H188" s="234">
        <v>41706</v>
      </c>
      <c r="I188" s="237" t="str">
        <f t="shared" si="8"/>
        <v>08</v>
      </c>
      <c r="J188" s="237" t="str">
        <f t="shared" si="9"/>
        <v>03</v>
      </c>
      <c r="K188" s="237" t="str">
        <f t="shared" si="10"/>
        <v>2014</v>
      </c>
      <c r="L188" s="237" t="str">
        <f t="shared" si="11"/>
        <v>080314</v>
      </c>
      <c r="M188" t="str">
        <f>_xlfn.IFNA((VLOOKUP($C188,Lookups!$A$2:$B$6,2,FALSE)),"")</f>
        <v>M</v>
      </c>
      <c r="N188" t="s">
        <v>1885</v>
      </c>
    </row>
    <row r="189" spans="1:14" x14ac:dyDescent="0.35">
      <c r="A189">
        <v>1738738</v>
      </c>
      <c r="B189" t="s">
        <v>346</v>
      </c>
      <c r="C189" t="s">
        <v>358</v>
      </c>
      <c r="D189" t="s">
        <v>1774</v>
      </c>
      <c r="F189" t="s">
        <v>1775</v>
      </c>
      <c r="G189" t="s">
        <v>1774</v>
      </c>
      <c r="H189" s="234">
        <v>42012</v>
      </c>
      <c r="I189" s="237" t="str">
        <f t="shared" si="8"/>
        <v>08</v>
      </c>
      <c r="J189" s="237" t="str">
        <f t="shared" si="9"/>
        <v>01</v>
      </c>
      <c r="K189" s="237" t="str">
        <f t="shared" si="10"/>
        <v>2015</v>
      </c>
      <c r="L189" s="237" t="str">
        <f t="shared" si="11"/>
        <v>080115</v>
      </c>
      <c r="M189" t="str">
        <f>_xlfn.IFNA((VLOOKUP($C189,Lookups!$A$2:$B$6,2,FALSE)),"")</f>
        <v>F</v>
      </c>
      <c r="N189" t="s">
        <v>1885</v>
      </c>
    </row>
    <row r="190" spans="1:14" x14ac:dyDescent="0.35">
      <c r="A190">
        <v>1739082</v>
      </c>
      <c r="B190" t="s">
        <v>392</v>
      </c>
      <c r="C190" t="s">
        <v>347</v>
      </c>
      <c r="D190" t="s">
        <v>1508</v>
      </c>
      <c r="F190" t="s">
        <v>1777</v>
      </c>
      <c r="G190" t="s">
        <v>1508</v>
      </c>
      <c r="H190" s="234">
        <v>40246</v>
      </c>
      <c r="I190" s="237" t="str">
        <f t="shared" si="8"/>
        <v>09</v>
      </c>
      <c r="J190" s="237" t="str">
        <f t="shared" si="9"/>
        <v>03</v>
      </c>
      <c r="K190" s="237" t="str">
        <f t="shared" si="10"/>
        <v>2010</v>
      </c>
      <c r="L190" s="237" t="str">
        <f t="shared" si="11"/>
        <v>090310</v>
      </c>
      <c r="M190" t="str">
        <f>_xlfn.IFNA((VLOOKUP($C190,Lookups!$A$2:$B$6,2,FALSE)),"")</f>
        <v>M</v>
      </c>
      <c r="N190" t="s">
        <v>1885</v>
      </c>
    </row>
    <row r="191" spans="1:14" x14ac:dyDescent="0.35">
      <c r="A191">
        <v>1739083</v>
      </c>
      <c r="B191" t="s">
        <v>392</v>
      </c>
      <c r="C191" t="s">
        <v>347</v>
      </c>
      <c r="D191" t="s">
        <v>414</v>
      </c>
      <c r="F191" t="s">
        <v>1513</v>
      </c>
      <c r="G191" t="s">
        <v>414</v>
      </c>
      <c r="H191" s="234">
        <v>41562</v>
      </c>
      <c r="I191" s="237" t="str">
        <f t="shared" si="8"/>
        <v>15</v>
      </c>
      <c r="J191" s="237" t="str">
        <f t="shared" si="9"/>
        <v>10</v>
      </c>
      <c r="K191" s="237" t="str">
        <f t="shared" si="10"/>
        <v>2013</v>
      </c>
      <c r="L191" s="237" t="str">
        <f t="shared" si="11"/>
        <v>151013</v>
      </c>
      <c r="M191" t="str">
        <f>_xlfn.IFNA((VLOOKUP($C191,Lookups!$A$2:$B$6,2,FALSE)),"")</f>
        <v>M</v>
      </c>
      <c r="N191" t="s">
        <v>1885</v>
      </c>
    </row>
    <row r="192" spans="1:14" x14ac:dyDescent="0.35">
      <c r="A192">
        <v>1739084</v>
      </c>
      <c r="B192" t="s">
        <v>392</v>
      </c>
      <c r="C192" t="s">
        <v>347</v>
      </c>
      <c r="D192" t="s">
        <v>1780</v>
      </c>
      <c r="F192" t="s">
        <v>1745</v>
      </c>
      <c r="G192" t="s">
        <v>1780</v>
      </c>
      <c r="H192" s="234">
        <v>40946</v>
      </c>
      <c r="I192" s="237" t="str">
        <f t="shared" si="8"/>
        <v>07</v>
      </c>
      <c r="J192" s="237" t="str">
        <f t="shared" si="9"/>
        <v>02</v>
      </c>
      <c r="K192" s="237" t="str">
        <f t="shared" si="10"/>
        <v>2012</v>
      </c>
      <c r="L192" s="237" t="str">
        <f t="shared" si="11"/>
        <v>070212</v>
      </c>
      <c r="M192" t="str">
        <f>_xlfn.IFNA((VLOOKUP($C192,Lookups!$A$2:$B$6,2,FALSE)),"")</f>
        <v>M</v>
      </c>
      <c r="N192" t="s">
        <v>1885</v>
      </c>
    </row>
    <row r="193" spans="1:14" x14ac:dyDescent="0.35">
      <c r="A193">
        <v>1739891</v>
      </c>
      <c r="B193" t="s">
        <v>392</v>
      </c>
      <c r="C193" t="s">
        <v>347</v>
      </c>
      <c r="D193" t="s">
        <v>1782</v>
      </c>
      <c r="F193" t="s">
        <v>1783</v>
      </c>
      <c r="G193" t="s">
        <v>1782</v>
      </c>
      <c r="H193" s="234">
        <v>40749</v>
      </c>
      <c r="I193" s="237" t="str">
        <f t="shared" si="8"/>
        <v>25</v>
      </c>
      <c r="J193" s="237" t="str">
        <f t="shared" si="9"/>
        <v>07</v>
      </c>
      <c r="K193" s="237" t="str">
        <f t="shared" si="10"/>
        <v>2011</v>
      </c>
      <c r="L193" s="237" t="str">
        <f t="shared" si="11"/>
        <v>250711</v>
      </c>
      <c r="M193" t="str">
        <f>_xlfn.IFNA((VLOOKUP($C193,Lookups!$A$2:$B$6,2,FALSE)),"")</f>
        <v>M</v>
      </c>
      <c r="N193" t="s">
        <v>1885</v>
      </c>
    </row>
    <row r="194" spans="1:14" x14ac:dyDescent="0.35">
      <c r="A194">
        <v>1752845</v>
      </c>
      <c r="B194" t="s">
        <v>392</v>
      </c>
      <c r="C194" t="s">
        <v>347</v>
      </c>
      <c r="D194" t="s">
        <v>1862</v>
      </c>
      <c r="F194" t="s">
        <v>1863</v>
      </c>
      <c r="G194" t="s">
        <v>1862</v>
      </c>
      <c r="H194" s="234">
        <v>40262</v>
      </c>
      <c r="I194" s="237" t="str">
        <f t="shared" si="8"/>
        <v>25</v>
      </c>
      <c r="J194" s="237" t="str">
        <f t="shared" si="9"/>
        <v>03</v>
      </c>
      <c r="K194" s="237" t="str">
        <f t="shared" si="10"/>
        <v>2010</v>
      </c>
      <c r="L194" s="237" t="str">
        <f t="shared" si="11"/>
        <v>250310</v>
      </c>
      <c r="M194" t="str">
        <f>_xlfn.IFNA((VLOOKUP($C194,Lookups!$A$2:$B$6,2,FALSE)),"")</f>
        <v>M</v>
      </c>
      <c r="N194" t="s">
        <v>1885</v>
      </c>
    </row>
    <row r="195" spans="1:14" x14ac:dyDescent="0.35">
      <c r="A195">
        <v>1752846</v>
      </c>
      <c r="B195" t="s">
        <v>392</v>
      </c>
      <c r="C195" t="s">
        <v>347</v>
      </c>
      <c r="D195" t="s">
        <v>1800</v>
      </c>
      <c r="F195" t="s">
        <v>1864</v>
      </c>
      <c r="G195" t="s">
        <v>1800</v>
      </c>
      <c r="H195" s="234">
        <v>40474</v>
      </c>
      <c r="I195" s="237" t="str">
        <f t="shared" ref="I195:I258" si="12">TEXT(DAY(H195),"00")</f>
        <v>23</v>
      </c>
      <c r="J195" s="237" t="str">
        <f t="shared" ref="J195:J258" si="13">TEXT(MONTH(H195),"00")</f>
        <v>10</v>
      </c>
      <c r="K195" s="237" t="str">
        <f t="shared" ref="K195:K258" si="14">TEXT(YEAR(H195),"00")</f>
        <v>2010</v>
      </c>
      <c r="L195" s="237" t="str">
        <f t="shared" ref="L195:L258" si="15">I195&amp;J195&amp;RIGHT(K195,2)</f>
        <v>231010</v>
      </c>
      <c r="M195" t="str">
        <f>_xlfn.IFNA((VLOOKUP($C195,Lookups!$A$2:$B$6,2,FALSE)),"")</f>
        <v>M</v>
      </c>
      <c r="N195" t="s">
        <v>1885</v>
      </c>
    </row>
    <row r="196" spans="1:14" x14ac:dyDescent="0.35">
      <c r="A196">
        <v>1754740</v>
      </c>
      <c r="B196" t="s">
        <v>392</v>
      </c>
      <c r="C196" t="s">
        <v>347</v>
      </c>
      <c r="D196" t="s">
        <v>862</v>
      </c>
      <c r="F196" t="s">
        <v>1865</v>
      </c>
      <c r="G196" t="s">
        <v>862</v>
      </c>
      <c r="H196" s="234">
        <v>40260</v>
      </c>
      <c r="I196" s="237" t="str">
        <f t="shared" si="12"/>
        <v>23</v>
      </c>
      <c r="J196" s="237" t="str">
        <f t="shared" si="13"/>
        <v>03</v>
      </c>
      <c r="K196" s="237" t="str">
        <f t="shared" si="14"/>
        <v>2010</v>
      </c>
      <c r="L196" s="237" t="str">
        <f t="shared" si="15"/>
        <v>230310</v>
      </c>
      <c r="M196" t="str">
        <f>_xlfn.IFNA((VLOOKUP($C196,Lookups!$A$2:$B$6,2,FALSE)),"")</f>
        <v>M</v>
      </c>
      <c r="N196" t="s">
        <v>1885</v>
      </c>
    </row>
    <row r="197" spans="1:14" x14ac:dyDescent="0.35">
      <c r="A197">
        <v>1761550</v>
      </c>
      <c r="B197" t="s">
        <v>392</v>
      </c>
      <c r="C197" t="s">
        <v>358</v>
      </c>
      <c r="D197" t="s">
        <v>1528</v>
      </c>
      <c r="F197" t="s">
        <v>1866</v>
      </c>
      <c r="G197" t="s">
        <v>1528</v>
      </c>
      <c r="H197" s="234">
        <v>42583</v>
      </c>
      <c r="I197" s="237" t="str">
        <f t="shared" si="12"/>
        <v>01</v>
      </c>
      <c r="J197" s="237" t="str">
        <f t="shared" si="13"/>
        <v>08</v>
      </c>
      <c r="K197" s="237" t="str">
        <f t="shared" si="14"/>
        <v>2016</v>
      </c>
      <c r="L197" s="237" t="str">
        <f t="shared" si="15"/>
        <v>010816</v>
      </c>
      <c r="M197" t="str">
        <f>_xlfn.IFNA((VLOOKUP($C197,Lookups!$A$2:$B$6,2,FALSE)),"")</f>
        <v>F</v>
      </c>
      <c r="N197" t="s">
        <v>1885</v>
      </c>
    </row>
    <row r="198" spans="1:14" x14ac:dyDescent="0.35">
      <c r="A198">
        <v>1761568</v>
      </c>
      <c r="B198" t="s">
        <v>392</v>
      </c>
      <c r="C198" t="s">
        <v>358</v>
      </c>
      <c r="D198" t="s">
        <v>1752</v>
      </c>
      <c r="F198" t="s">
        <v>1867</v>
      </c>
      <c r="G198" t="s">
        <v>1752</v>
      </c>
      <c r="H198" s="234">
        <v>41604</v>
      </c>
      <c r="I198" s="237" t="str">
        <f t="shared" si="12"/>
        <v>26</v>
      </c>
      <c r="J198" s="237" t="str">
        <f t="shared" si="13"/>
        <v>11</v>
      </c>
      <c r="K198" s="237" t="str">
        <f t="shared" si="14"/>
        <v>2013</v>
      </c>
      <c r="L198" s="237" t="str">
        <f t="shared" si="15"/>
        <v>261113</v>
      </c>
      <c r="M198" t="str">
        <f>_xlfn.IFNA((VLOOKUP($C198,Lookups!$A$2:$B$6,2,FALSE)),"")</f>
        <v>F</v>
      </c>
      <c r="N198" t="s">
        <v>1885</v>
      </c>
    </row>
    <row r="199" spans="1:14" x14ac:dyDescent="0.35">
      <c r="A199">
        <v>1762690</v>
      </c>
      <c r="B199" t="s">
        <v>392</v>
      </c>
      <c r="C199" t="s">
        <v>358</v>
      </c>
      <c r="D199" t="s">
        <v>480</v>
      </c>
      <c r="F199" t="s">
        <v>1868</v>
      </c>
      <c r="G199" t="s">
        <v>480</v>
      </c>
      <c r="H199" s="234">
        <v>41671</v>
      </c>
      <c r="I199" s="237" t="str">
        <f t="shared" si="12"/>
        <v>01</v>
      </c>
      <c r="J199" s="237" t="str">
        <f t="shared" si="13"/>
        <v>02</v>
      </c>
      <c r="K199" s="237" t="str">
        <f t="shared" si="14"/>
        <v>2014</v>
      </c>
      <c r="L199" s="237" t="str">
        <f t="shared" si="15"/>
        <v>010214</v>
      </c>
      <c r="M199" t="str">
        <f>_xlfn.IFNA((VLOOKUP($C199,Lookups!$A$2:$B$6,2,FALSE)),"")</f>
        <v>F</v>
      </c>
      <c r="N199" t="s">
        <v>1885</v>
      </c>
    </row>
    <row r="200" spans="1:14" x14ac:dyDescent="0.35">
      <c r="A200">
        <v>1768416</v>
      </c>
      <c r="B200" t="s">
        <v>461</v>
      </c>
      <c r="C200" t="s">
        <v>347</v>
      </c>
      <c r="D200" t="s">
        <v>1869</v>
      </c>
      <c r="E200" t="s">
        <v>390</v>
      </c>
      <c r="F200" t="s">
        <v>1003</v>
      </c>
      <c r="G200" t="s">
        <v>1869</v>
      </c>
      <c r="H200" s="234">
        <v>29809</v>
      </c>
      <c r="I200" s="237" t="str">
        <f t="shared" si="12"/>
        <v>11</v>
      </c>
      <c r="J200" s="237" t="str">
        <f t="shared" si="13"/>
        <v>08</v>
      </c>
      <c r="K200" s="237" t="str">
        <f t="shared" si="14"/>
        <v>1981</v>
      </c>
      <c r="L200" s="237" t="str">
        <f t="shared" si="15"/>
        <v>110881</v>
      </c>
      <c r="M200" t="str">
        <f>_xlfn.IFNA((VLOOKUP($C200,Lookups!$A$2:$B$6,2,FALSE)),"")</f>
        <v>M</v>
      </c>
      <c r="N200" t="s">
        <v>1885</v>
      </c>
    </row>
    <row r="201" spans="1:14" x14ac:dyDescent="0.35">
      <c r="A201">
        <v>1768422</v>
      </c>
      <c r="B201" t="s">
        <v>392</v>
      </c>
      <c r="C201" t="s">
        <v>347</v>
      </c>
      <c r="D201" t="s">
        <v>389</v>
      </c>
      <c r="F201" t="s">
        <v>1684</v>
      </c>
      <c r="G201" t="s">
        <v>389</v>
      </c>
      <c r="H201" s="234">
        <v>41787</v>
      </c>
      <c r="I201" s="237" t="str">
        <f t="shared" si="12"/>
        <v>28</v>
      </c>
      <c r="J201" s="237" t="str">
        <f t="shared" si="13"/>
        <v>05</v>
      </c>
      <c r="K201" s="237" t="str">
        <f t="shared" si="14"/>
        <v>2014</v>
      </c>
      <c r="L201" s="237" t="str">
        <f t="shared" si="15"/>
        <v>280514</v>
      </c>
      <c r="M201" t="str">
        <f>_xlfn.IFNA((VLOOKUP($C201,Lookups!$A$2:$B$6,2,FALSE)),"")</f>
        <v>M</v>
      </c>
      <c r="N201" t="s">
        <v>1885</v>
      </c>
    </row>
    <row r="202" spans="1:14" x14ac:dyDescent="0.35">
      <c r="A202">
        <v>1771511</v>
      </c>
      <c r="B202" t="s">
        <v>392</v>
      </c>
      <c r="C202" t="s">
        <v>347</v>
      </c>
      <c r="D202" t="s">
        <v>691</v>
      </c>
      <c r="F202" t="s">
        <v>1760</v>
      </c>
      <c r="G202" t="s">
        <v>691</v>
      </c>
      <c r="H202" s="234">
        <v>42152</v>
      </c>
      <c r="I202" s="237" t="str">
        <f t="shared" si="12"/>
        <v>28</v>
      </c>
      <c r="J202" s="237" t="str">
        <f t="shared" si="13"/>
        <v>05</v>
      </c>
      <c r="K202" s="237" t="str">
        <f t="shared" si="14"/>
        <v>2015</v>
      </c>
      <c r="L202" s="237" t="str">
        <f t="shared" si="15"/>
        <v>280515</v>
      </c>
      <c r="M202" t="str">
        <f>_xlfn.IFNA((VLOOKUP($C202,Lookups!$A$2:$B$6,2,FALSE)),"")</f>
        <v>M</v>
      </c>
      <c r="N202" t="s">
        <v>1885</v>
      </c>
    </row>
    <row r="203" spans="1:14" x14ac:dyDescent="0.35">
      <c r="A203">
        <v>1773989</v>
      </c>
      <c r="B203" t="s">
        <v>392</v>
      </c>
      <c r="C203" t="s">
        <v>358</v>
      </c>
      <c r="D203" t="s">
        <v>622</v>
      </c>
      <c r="F203" t="s">
        <v>423</v>
      </c>
      <c r="G203" t="s">
        <v>622</v>
      </c>
      <c r="H203" s="234">
        <v>42019</v>
      </c>
      <c r="I203" s="237" t="str">
        <f t="shared" si="12"/>
        <v>15</v>
      </c>
      <c r="J203" s="237" t="str">
        <f t="shared" si="13"/>
        <v>01</v>
      </c>
      <c r="K203" s="237" t="str">
        <f t="shared" si="14"/>
        <v>2015</v>
      </c>
      <c r="L203" s="237" t="str">
        <f t="shared" si="15"/>
        <v>150115</v>
      </c>
      <c r="M203" t="str">
        <f>_xlfn.IFNA((VLOOKUP($C203,Lookups!$A$2:$B$6,2,FALSE)),"")</f>
        <v>F</v>
      </c>
      <c r="N203" t="s">
        <v>1885</v>
      </c>
    </row>
    <row r="204" spans="1:14" x14ac:dyDescent="0.35">
      <c r="A204">
        <v>1777664</v>
      </c>
      <c r="B204" t="s">
        <v>461</v>
      </c>
      <c r="C204" t="s">
        <v>358</v>
      </c>
      <c r="D204" t="s">
        <v>1870</v>
      </c>
      <c r="F204" t="s">
        <v>1000</v>
      </c>
      <c r="G204" t="s">
        <v>1870</v>
      </c>
      <c r="H204" s="234">
        <v>35848</v>
      </c>
      <c r="I204" s="237" t="str">
        <f t="shared" si="12"/>
        <v>22</v>
      </c>
      <c r="J204" s="237" t="str">
        <f t="shared" si="13"/>
        <v>02</v>
      </c>
      <c r="K204" s="237" t="str">
        <f t="shared" si="14"/>
        <v>1998</v>
      </c>
      <c r="L204" s="237" t="str">
        <f t="shared" si="15"/>
        <v>220298</v>
      </c>
      <c r="M204" t="str">
        <f>_xlfn.IFNA((VLOOKUP($C204,Lookups!$A$2:$B$6,2,FALSE)),"")</f>
        <v>F</v>
      </c>
      <c r="N204" t="s">
        <v>1885</v>
      </c>
    </row>
    <row r="205" spans="1:14" x14ac:dyDescent="0.35">
      <c r="A205">
        <v>1779965</v>
      </c>
      <c r="B205" t="s">
        <v>392</v>
      </c>
      <c r="C205" t="s">
        <v>347</v>
      </c>
      <c r="D205" t="s">
        <v>1871</v>
      </c>
      <c r="F205" t="s">
        <v>1872</v>
      </c>
      <c r="G205" t="s">
        <v>1871</v>
      </c>
      <c r="H205" s="234">
        <v>42292</v>
      </c>
      <c r="I205" s="237" t="str">
        <f t="shared" si="12"/>
        <v>15</v>
      </c>
      <c r="J205" s="237" t="str">
        <f t="shared" si="13"/>
        <v>10</v>
      </c>
      <c r="K205" s="237" t="str">
        <f t="shared" si="14"/>
        <v>2015</v>
      </c>
      <c r="L205" s="237" t="str">
        <f t="shared" si="15"/>
        <v>151015</v>
      </c>
      <c r="M205" t="str">
        <f>_xlfn.IFNA((VLOOKUP($C205,Lookups!$A$2:$B$6,2,FALSE)),"")</f>
        <v>M</v>
      </c>
      <c r="N205" t="s">
        <v>1885</v>
      </c>
    </row>
    <row r="206" spans="1:14" x14ac:dyDescent="0.35">
      <c r="A206">
        <v>1780532</v>
      </c>
      <c r="B206" t="s">
        <v>461</v>
      </c>
      <c r="C206" t="s">
        <v>470</v>
      </c>
      <c r="D206" t="s">
        <v>1873</v>
      </c>
      <c r="E206" t="s">
        <v>549</v>
      </c>
      <c r="F206" t="s">
        <v>991</v>
      </c>
      <c r="G206" t="s">
        <v>1873</v>
      </c>
      <c r="H206" s="234">
        <v>28088</v>
      </c>
      <c r="I206" s="237" t="str">
        <f t="shared" si="12"/>
        <v>24</v>
      </c>
      <c r="J206" s="237" t="str">
        <f t="shared" si="13"/>
        <v>11</v>
      </c>
      <c r="K206" s="237" t="str">
        <f t="shared" si="14"/>
        <v>1976</v>
      </c>
      <c r="L206" s="237" t="str">
        <f t="shared" si="15"/>
        <v>241176</v>
      </c>
      <c r="M206" t="str">
        <f>_xlfn.IFNA((VLOOKUP($C206,Lookups!$A$2:$B$6,2,FALSE)),"")</f>
        <v>F</v>
      </c>
      <c r="N206" t="s">
        <v>1885</v>
      </c>
    </row>
    <row r="207" spans="1:14" x14ac:dyDescent="0.35">
      <c r="A207">
        <v>1780533</v>
      </c>
      <c r="B207" t="s">
        <v>392</v>
      </c>
      <c r="C207" t="s">
        <v>358</v>
      </c>
      <c r="D207" t="s">
        <v>1874</v>
      </c>
      <c r="F207" t="s">
        <v>1875</v>
      </c>
      <c r="G207" t="s">
        <v>1874</v>
      </c>
      <c r="H207" s="234">
        <v>41911</v>
      </c>
      <c r="I207" s="237" t="str">
        <f t="shared" si="12"/>
        <v>29</v>
      </c>
      <c r="J207" s="237" t="str">
        <f t="shared" si="13"/>
        <v>09</v>
      </c>
      <c r="K207" s="237" t="str">
        <f t="shared" si="14"/>
        <v>2014</v>
      </c>
      <c r="L207" s="237" t="str">
        <f t="shared" si="15"/>
        <v>290914</v>
      </c>
      <c r="M207" t="str">
        <f>_xlfn.IFNA((VLOOKUP($C207,Lookups!$A$2:$B$6,2,FALSE)),"")</f>
        <v>F</v>
      </c>
      <c r="N207" t="s">
        <v>1885</v>
      </c>
    </row>
    <row r="208" spans="1:14" x14ac:dyDescent="0.35">
      <c r="A208">
        <v>1780534</v>
      </c>
      <c r="B208" t="s">
        <v>392</v>
      </c>
      <c r="C208" t="s">
        <v>347</v>
      </c>
      <c r="D208" t="s">
        <v>1621</v>
      </c>
      <c r="F208" t="s">
        <v>1875</v>
      </c>
      <c r="G208" t="s">
        <v>1621</v>
      </c>
      <c r="H208" s="234">
        <v>42546</v>
      </c>
      <c r="I208" s="237" t="str">
        <f t="shared" si="12"/>
        <v>25</v>
      </c>
      <c r="J208" s="237" t="str">
        <f t="shared" si="13"/>
        <v>06</v>
      </c>
      <c r="K208" s="237" t="str">
        <f t="shared" si="14"/>
        <v>2016</v>
      </c>
      <c r="L208" s="237" t="str">
        <f t="shared" si="15"/>
        <v>250616</v>
      </c>
      <c r="M208" t="str">
        <f>_xlfn.IFNA((VLOOKUP($C208,Lookups!$A$2:$B$6,2,FALSE)),"")</f>
        <v>M</v>
      </c>
      <c r="N208" t="s">
        <v>1885</v>
      </c>
    </row>
    <row r="209" spans="1:14" x14ac:dyDescent="0.35">
      <c r="A209">
        <v>1781654</v>
      </c>
      <c r="B209" t="s">
        <v>392</v>
      </c>
      <c r="C209" t="s">
        <v>358</v>
      </c>
      <c r="D209" t="s">
        <v>1876</v>
      </c>
      <c r="F209" t="s">
        <v>1877</v>
      </c>
      <c r="G209" t="s">
        <v>1876</v>
      </c>
      <c r="H209" s="234">
        <v>42128</v>
      </c>
      <c r="I209" s="237" t="str">
        <f t="shared" si="12"/>
        <v>04</v>
      </c>
      <c r="J209" s="237" t="str">
        <f t="shared" si="13"/>
        <v>05</v>
      </c>
      <c r="K209" s="237" t="str">
        <f t="shared" si="14"/>
        <v>2015</v>
      </c>
      <c r="L209" s="237" t="str">
        <f t="shared" si="15"/>
        <v>040515</v>
      </c>
      <c r="M209" t="str">
        <f>_xlfn.IFNA((VLOOKUP($C209,Lookups!$A$2:$B$6,2,FALSE)),"")</f>
        <v>F</v>
      </c>
      <c r="N209" t="s">
        <v>1885</v>
      </c>
    </row>
    <row r="210" spans="1:14" x14ac:dyDescent="0.35">
      <c r="A210">
        <v>1781712</v>
      </c>
      <c r="B210" t="s">
        <v>392</v>
      </c>
      <c r="C210" t="s">
        <v>358</v>
      </c>
      <c r="D210" t="s">
        <v>1878</v>
      </c>
      <c r="F210" t="s">
        <v>1750</v>
      </c>
      <c r="G210" t="s">
        <v>1878</v>
      </c>
      <c r="H210" s="234">
        <v>43022</v>
      </c>
      <c r="I210" s="237" t="str">
        <f t="shared" si="12"/>
        <v>14</v>
      </c>
      <c r="J210" s="237" t="str">
        <f t="shared" si="13"/>
        <v>10</v>
      </c>
      <c r="K210" s="237" t="str">
        <f t="shared" si="14"/>
        <v>2017</v>
      </c>
      <c r="L210" s="237" t="str">
        <f t="shared" si="15"/>
        <v>141017</v>
      </c>
      <c r="M210" t="str">
        <f>_xlfn.IFNA((VLOOKUP($C210,Lookups!$A$2:$B$6,2,FALSE)),"")</f>
        <v>F</v>
      </c>
      <c r="N210" t="s">
        <v>1885</v>
      </c>
    </row>
    <row r="211" spans="1:14" x14ac:dyDescent="0.35">
      <c r="A211">
        <v>1783741</v>
      </c>
      <c r="B211" t="s">
        <v>461</v>
      </c>
      <c r="C211" t="s">
        <v>470</v>
      </c>
      <c r="D211" t="s">
        <v>1625</v>
      </c>
      <c r="E211" t="s">
        <v>336</v>
      </c>
      <c r="F211" t="s">
        <v>1597</v>
      </c>
      <c r="G211" t="s">
        <v>1625</v>
      </c>
      <c r="H211" s="234">
        <v>29451</v>
      </c>
      <c r="I211" s="237" t="str">
        <f t="shared" si="12"/>
        <v>18</v>
      </c>
      <c r="J211" s="237" t="str">
        <f t="shared" si="13"/>
        <v>08</v>
      </c>
      <c r="K211" s="237" t="str">
        <f t="shared" si="14"/>
        <v>1980</v>
      </c>
      <c r="L211" s="237" t="str">
        <f t="shared" si="15"/>
        <v>180880</v>
      </c>
      <c r="M211" t="str">
        <f>_xlfn.IFNA((VLOOKUP($C211,Lookups!$A$2:$B$6,2,FALSE)),"")</f>
        <v>F</v>
      </c>
      <c r="N211" t="s">
        <v>1885</v>
      </c>
    </row>
    <row r="212" spans="1:14" x14ac:dyDescent="0.35">
      <c r="A212">
        <v>1784437</v>
      </c>
      <c r="B212" t="s">
        <v>461</v>
      </c>
      <c r="C212" t="s">
        <v>358</v>
      </c>
      <c r="D212" t="s">
        <v>1810</v>
      </c>
      <c r="E212" t="s">
        <v>353</v>
      </c>
      <c r="F212" t="s">
        <v>1868</v>
      </c>
      <c r="G212" t="s">
        <v>1810</v>
      </c>
      <c r="H212" s="234">
        <v>32638</v>
      </c>
      <c r="I212" s="237" t="str">
        <f t="shared" si="12"/>
        <v>10</v>
      </c>
      <c r="J212" s="237" t="str">
        <f t="shared" si="13"/>
        <v>05</v>
      </c>
      <c r="K212" s="237" t="str">
        <f t="shared" si="14"/>
        <v>1989</v>
      </c>
      <c r="L212" s="237" t="str">
        <f t="shared" si="15"/>
        <v>100589</v>
      </c>
      <c r="M212" t="str">
        <f>_xlfn.IFNA((VLOOKUP($C212,Lookups!$A$2:$B$6,2,FALSE)),"")</f>
        <v>F</v>
      </c>
      <c r="N212" t="s">
        <v>1885</v>
      </c>
    </row>
    <row r="213" spans="1:14" x14ac:dyDescent="0.35">
      <c r="A213">
        <v>1786063</v>
      </c>
      <c r="B213" t="s">
        <v>392</v>
      </c>
      <c r="C213" t="s">
        <v>358</v>
      </c>
      <c r="D213" t="s">
        <v>371</v>
      </c>
      <c r="F213" t="s">
        <v>1879</v>
      </c>
      <c r="G213" t="s">
        <v>371</v>
      </c>
      <c r="H213" s="234">
        <v>41986</v>
      </c>
      <c r="I213" s="237" t="str">
        <f t="shared" si="12"/>
        <v>13</v>
      </c>
      <c r="J213" s="237" t="str">
        <f t="shared" si="13"/>
        <v>12</v>
      </c>
      <c r="K213" s="237" t="str">
        <f t="shared" si="14"/>
        <v>2014</v>
      </c>
      <c r="L213" s="237" t="str">
        <f t="shared" si="15"/>
        <v>131214</v>
      </c>
      <c r="M213" t="str">
        <f>_xlfn.IFNA((VLOOKUP($C213,Lookups!$A$2:$B$6,2,FALSE)),"")</f>
        <v>F</v>
      </c>
      <c r="N213" t="s">
        <v>1885</v>
      </c>
    </row>
    <row r="214" spans="1:14" x14ac:dyDescent="0.35">
      <c r="A214">
        <v>1788077</v>
      </c>
      <c r="B214" t="s">
        <v>392</v>
      </c>
      <c r="C214" t="s">
        <v>347</v>
      </c>
      <c r="D214" t="s">
        <v>546</v>
      </c>
      <c r="F214" t="s">
        <v>1696</v>
      </c>
      <c r="G214" t="s">
        <v>546</v>
      </c>
      <c r="H214" s="234">
        <v>41961</v>
      </c>
      <c r="I214" s="237" t="str">
        <f t="shared" si="12"/>
        <v>18</v>
      </c>
      <c r="J214" s="237" t="str">
        <f t="shared" si="13"/>
        <v>11</v>
      </c>
      <c r="K214" s="237" t="str">
        <f t="shared" si="14"/>
        <v>2014</v>
      </c>
      <c r="L214" s="237" t="str">
        <f t="shared" si="15"/>
        <v>181114</v>
      </c>
      <c r="M214" t="str">
        <f>_xlfn.IFNA((VLOOKUP($C214,Lookups!$A$2:$B$6,2,FALSE)),"")</f>
        <v>M</v>
      </c>
      <c r="N214" t="s">
        <v>1885</v>
      </c>
    </row>
    <row r="215" spans="1:14" x14ac:dyDescent="0.35">
      <c r="A215">
        <v>1789550</v>
      </c>
      <c r="B215" t="s">
        <v>392</v>
      </c>
      <c r="C215" t="s">
        <v>358</v>
      </c>
      <c r="D215" t="s">
        <v>1578</v>
      </c>
      <c r="E215" t="s">
        <v>433</v>
      </c>
      <c r="F215" t="s">
        <v>1880</v>
      </c>
      <c r="G215" t="s">
        <v>1578</v>
      </c>
      <c r="H215" s="234">
        <v>41963</v>
      </c>
      <c r="I215" s="237" t="str">
        <f t="shared" si="12"/>
        <v>20</v>
      </c>
      <c r="J215" s="237" t="str">
        <f t="shared" si="13"/>
        <v>11</v>
      </c>
      <c r="K215" s="237" t="str">
        <f t="shared" si="14"/>
        <v>2014</v>
      </c>
      <c r="L215" s="237" t="str">
        <f t="shared" si="15"/>
        <v>201114</v>
      </c>
      <c r="M215" t="str">
        <f>_xlfn.IFNA((VLOOKUP($C215,Lookups!$A$2:$B$6,2,FALSE)),"")</f>
        <v>F</v>
      </c>
      <c r="N215" t="s">
        <v>1885</v>
      </c>
    </row>
    <row r="216" spans="1:14" x14ac:dyDescent="0.35">
      <c r="A216">
        <v>1791429</v>
      </c>
      <c r="B216" t="s">
        <v>461</v>
      </c>
      <c r="C216" t="s">
        <v>470</v>
      </c>
      <c r="D216" t="s">
        <v>780</v>
      </c>
      <c r="E216" t="s">
        <v>748</v>
      </c>
      <c r="F216" t="s">
        <v>1585</v>
      </c>
      <c r="G216" t="s">
        <v>780</v>
      </c>
      <c r="H216" s="234">
        <v>28533</v>
      </c>
      <c r="I216" s="237" t="str">
        <f t="shared" si="12"/>
        <v>12</v>
      </c>
      <c r="J216" s="237" t="str">
        <f t="shared" si="13"/>
        <v>02</v>
      </c>
      <c r="K216" s="237" t="str">
        <f t="shared" si="14"/>
        <v>1978</v>
      </c>
      <c r="L216" s="237" t="str">
        <f t="shared" si="15"/>
        <v>120278</v>
      </c>
      <c r="M216" t="str">
        <f>_xlfn.IFNA((VLOOKUP($C216,Lookups!$A$2:$B$6,2,FALSE)),"")</f>
        <v>F</v>
      </c>
      <c r="N216" t="s">
        <v>1885</v>
      </c>
    </row>
    <row r="217" spans="1:14" x14ac:dyDescent="0.35">
      <c r="A217">
        <v>1791805</v>
      </c>
      <c r="B217" t="s">
        <v>461</v>
      </c>
      <c r="C217" t="s">
        <v>470</v>
      </c>
      <c r="D217" t="s">
        <v>1881</v>
      </c>
      <c r="F217" t="s">
        <v>1750</v>
      </c>
      <c r="G217" t="s">
        <v>1881</v>
      </c>
      <c r="H217" s="234">
        <v>30468</v>
      </c>
      <c r="I217" s="237" t="str">
        <f t="shared" si="12"/>
        <v>01</v>
      </c>
      <c r="J217" s="237" t="str">
        <f t="shared" si="13"/>
        <v>06</v>
      </c>
      <c r="K217" s="237" t="str">
        <f t="shared" si="14"/>
        <v>1983</v>
      </c>
      <c r="L217" s="237" t="str">
        <f t="shared" si="15"/>
        <v>010683</v>
      </c>
      <c r="M217" t="str">
        <f>_xlfn.IFNA((VLOOKUP($C217,Lookups!$A$2:$B$6,2,FALSE)),"")</f>
        <v>F</v>
      </c>
      <c r="N217" t="s">
        <v>1885</v>
      </c>
    </row>
    <row r="218" spans="1:14" x14ac:dyDescent="0.35">
      <c r="A218">
        <v>1794074</v>
      </c>
      <c r="B218" t="s">
        <v>392</v>
      </c>
      <c r="C218" t="s">
        <v>347</v>
      </c>
      <c r="D218" t="s">
        <v>1882</v>
      </c>
      <c r="F218" t="s">
        <v>1883</v>
      </c>
      <c r="G218" t="s">
        <v>718</v>
      </c>
      <c r="H218" s="234">
        <v>42584</v>
      </c>
      <c r="I218" s="237" t="str">
        <f t="shared" si="12"/>
        <v>02</v>
      </c>
      <c r="J218" s="237" t="str">
        <f t="shared" si="13"/>
        <v>08</v>
      </c>
      <c r="K218" s="237" t="str">
        <f t="shared" si="14"/>
        <v>2016</v>
      </c>
      <c r="L218" s="237" t="str">
        <f t="shared" si="15"/>
        <v>020816</v>
      </c>
      <c r="M218" t="str">
        <f>_xlfn.IFNA((VLOOKUP($C218,Lookups!$A$2:$B$6,2,FALSE)),"")</f>
        <v>M</v>
      </c>
      <c r="N218" t="s">
        <v>1885</v>
      </c>
    </row>
    <row r="219" spans="1:14" x14ac:dyDescent="0.35">
      <c r="A219">
        <v>1798347</v>
      </c>
      <c r="B219" t="s">
        <v>392</v>
      </c>
      <c r="C219" t="s">
        <v>358</v>
      </c>
      <c r="D219" t="s">
        <v>623</v>
      </c>
      <c r="F219" t="s">
        <v>1884</v>
      </c>
      <c r="G219" t="s">
        <v>623</v>
      </c>
      <c r="H219" s="234">
        <v>42502</v>
      </c>
      <c r="I219" s="237" t="str">
        <f t="shared" si="12"/>
        <v>12</v>
      </c>
      <c r="J219" s="237" t="str">
        <f t="shared" si="13"/>
        <v>05</v>
      </c>
      <c r="K219" s="237" t="str">
        <f t="shared" si="14"/>
        <v>2016</v>
      </c>
      <c r="L219" s="237" t="str">
        <f t="shared" si="15"/>
        <v>120516</v>
      </c>
      <c r="M219" t="str">
        <f>_xlfn.IFNA((VLOOKUP($C219,Lookups!$A$2:$B$6,2,FALSE)),"")</f>
        <v>F</v>
      </c>
      <c r="N219" t="s">
        <v>1885</v>
      </c>
    </row>
    <row r="220" spans="1:14" x14ac:dyDescent="0.35">
      <c r="A220">
        <v>22394</v>
      </c>
      <c r="B220" t="s">
        <v>346</v>
      </c>
      <c r="C220" t="s">
        <v>347</v>
      </c>
      <c r="D220" t="s">
        <v>472</v>
      </c>
      <c r="F220" t="s">
        <v>641</v>
      </c>
      <c r="G220" t="s">
        <v>472</v>
      </c>
      <c r="H220" s="234">
        <v>27686</v>
      </c>
      <c r="I220" s="237" t="str">
        <f t="shared" si="12"/>
        <v>19</v>
      </c>
      <c r="J220" s="237" t="str">
        <f t="shared" si="13"/>
        <v>10</v>
      </c>
      <c r="K220" s="237" t="str">
        <f t="shared" si="14"/>
        <v>1975</v>
      </c>
      <c r="L220" s="237" t="str">
        <f t="shared" si="15"/>
        <v>191075</v>
      </c>
      <c r="M220" t="str">
        <f>_xlfn.IFNA((VLOOKUP($C220,Lookups!$A$2:$B$6,2,FALSE)),"")</f>
        <v>M</v>
      </c>
      <c r="N220" t="s">
        <v>1886</v>
      </c>
    </row>
    <row r="221" spans="1:14" x14ac:dyDescent="0.35">
      <c r="A221">
        <v>50257</v>
      </c>
      <c r="B221" t="s">
        <v>461</v>
      </c>
      <c r="C221" t="s">
        <v>470</v>
      </c>
      <c r="D221" t="s">
        <v>1467</v>
      </c>
      <c r="E221" t="s">
        <v>1468</v>
      </c>
      <c r="F221" t="s">
        <v>1469</v>
      </c>
      <c r="G221" t="s">
        <v>1467</v>
      </c>
      <c r="H221" s="234">
        <v>23429</v>
      </c>
      <c r="I221" s="237" t="str">
        <f t="shared" si="12"/>
        <v>22</v>
      </c>
      <c r="J221" s="237" t="str">
        <f t="shared" si="13"/>
        <v>02</v>
      </c>
      <c r="K221" s="237" t="str">
        <f t="shared" si="14"/>
        <v>1964</v>
      </c>
      <c r="L221" s="237" t="str">
        <f t="shared" si="15"/>
        <v>220264</v>
      </c>
      <c r="M221" t="str">
        <f>_xlfn.IFNA((VLOOKUP($C221,Lookups!$A$2:$B$6,2,FALSE)),"")</f>
        <v>F</v>
      </c>
      <c r="N221" t="s">
        <v>1886</v>
      </c>
    </row>
    <row r="222" spans="1:14" x14ac:dyDescent="0.35">
      <c r="A222">
        <v>50628</v>
      </c>
      <c r="B222" t="s">
        <v>346</v>
      </c>
      <c r="C222" t="s">
        <v>347</v>
      </c>
      <c r="D222" t="s">
        <v>348</v>
      </c>
      <c r="E222" t="s">
        <v>349</v>
      </c>
      <c r="F222" t="s">
        <v>350</v>
      </c>
      <c r="G222" t="s">
        <v>348</v>
      </c>
      <c r="H222" s="234">
        <v>34067</v>
      </c>
      <c r="I222" s="237" t="str">
        <f t="shared" si="12"/>
        <v>08</v>
      </c>
      <c r="J222" s="237" t="str">
        <f t="shared" si="13"/>
        <v>04</v>
      </c>
      <c r="K222" s="237" t="str">
        <f t="shared" si="14"/>
        <v>1993</v>
      </c>
      <c r="L222" s="237" t="str">
        <f t="shared" si="15"/>
        <v>080493</v>
      </c>
      <c r="M222" t="str">
        <f>_xlfn.IFNA((VLOOKUP($C222,Lookups!$A$2:$B$6,2,FALSE)),"")</f>
        <v>M</v>
      </c>
      <c r="N222" t="s">
        <v>1886</v>
      </c>
    </row>
    <row r="223" spans="1:14" x14ac:dyDescent="0.35">
      <c r="A223">
        <v>55699</v>
      </c>
      <c r="B223" t="s">
        <v>346</v>
      </c>
      <c r="C223" t="s">
        <v>351</v>
      </c>
      <c r="D223" t="s">
        <v>352</v>
      </c>
      <c r="E223" t="s">
        <v>353</v>
      </c>
      <c r="F223" t="s">
        <v>354</v>
      </c>
      <c r="G223" t="s">
        <v>352</v>
      </c>
      <c r="H223" s="234">
        <v>33951</v>
      </c>
      <c r="I223" s="237" t="str">
        <f t="shared" si="12"/>
        <v>13</v>
      </c>
      <c r="J223" s="237" t="str">
        <f t="shared" si="13"/>
        <v>12</v>
      </c>
      <c r="K223" s="237" t="str">
        <f t="shared" si="14"/>
        <v>1992</v>
      </c>
      <c r="L223" s="237" t="str">
        <f t="shared" si="15"/>
        <v>131292</v>
      </c>
      <c r="M223" t="str">
        <f>_xlfn.IFNA((VLOOKUP($C223,Lookups!$A$2:$B$6,2,FALSE)),"")</f>
        <v>F</v>
      </c>
      <c r="N223" t="s">
        <v>1886</v>
      </c>
    </row>
    <row r="224" spans="1:14" x14ac:dyDescent="0.35">
      <c r="A224">
        <v>63486</v>
      </c>
      <c r="B224" t="s">
        <v>461</v>
      </c>
      <c r="C224" t="s">
        <v>347</v>
      </c>
      <c r="D224" t="s">
        <v>1471</v>
      </c>
      <c r="E224" t="s">
        <v>427</v>
      </c>
      <c r="F224" t="s">
        <v>1472</v>
      </c>
      <c r="G224" t="s">
        <v>1471</v>
      </c>
      <c r="H224" s="234">
        <v>34149</v>
      </c>
      <c r="I224" s="237" t="str">
        <f t="shared" si="12"/>
        <v>29</v>
      </c>
      <c r="J224" s="237" t="str">
        <f t="shared" si="13"/>
        <v>06</v>
      </c>
      <c r="K224" s="237" t="str">
        <f t="shared" si="14"/>
        <v>1993</v>
      </c>
      <c r="L224" s="237" t="str">
        <f t="shared" si="15"/>
        <v>290693</v>
      </c>
      <c r="M224" t="str">
        <f>_xlfn.IFNA((VLOOKUP($C224,Lookups!$A$2:$B$6,2,FALSE)),"")</f>
        <v>M</v>
      </c>
      <c r="N224" t="s">
        <v>1886</v>
      </c>
    </row>
    <row r="225" spans="1:14" x14ac:dyDescent="0.35">
      <c r="A225">
        <v>84716</v>
      </c>
      <c r="B225" t="s">
        <v>461</v>
      </c>
      <c r="C225" t="s">
        <v>347</v>
      </c>
      <c r="D225" t="s">
        <v>456</v>
      </c>
      <c r="F225" t="s">
        <v>744</v>
      </c>
      <c r="G225" t="s">
        <v>745</v>
      </c>
      <c r="H225" s="234">
        <v>20943</v>
      </c>
      <c r="I225" s="237" t="str">
        <f t="shared" si="12"/>
        <v>03</v>
      </c>
      <c r="J225" s="237" t="str">
        <f t="shared" si="13"/>
        <v>05</v>
      </c>
      <c r="K225" s="237" t="str">
        <f t="shared" si="14"/>
        <v>1957</v>
      </c>
      <c r="L225" s="237" t="str">
        <f t="shared" si="15"/>
        <v>030557</v>
      </c>
      <c r="M225" t="str">
        <f>_xlfn.IFNA((VLOOKUP($C225,Lookups!$A$2:$B$6,2,FALSE)),"")</f>
        <v>M</v>
      </c>
      <c r="N225" t="s">
        <v>1886</v>
      </c>
    </row>
    <row r="226" spans="1:14" x14ac:dyDescent="0.35">
      <c r="A226">
        <v>121468</v>
      </c>
      <c r="B226" t="s">
        <v>461</v>
      </c>
      <c r="C226" t="s">
        <v>347</v>
      </c>
      <c r="D226" t="s">
        <v>430</v>
      </c>
      <c r="F226" t="s">
        <v>721</v>
      </c>
      <c r="G226" t="s">
        <v>430</v>
      </c>
      <c r="H226" s="234">
        <v>16469</v>
      </c>
      <c r="I226" s="237" t="str">
        <f t="shared" si="12"/>
        <v>01</v>
      </c>
      <c r="J226" s="237" t="str">
        <f t="shared" si="13"/>
        <v>02</v>
      </c>
      <c r="K226" s="237" t="str">
        <f t="shared" si="14"/>
        <v>1945</v>
      </c>
      <c r="L226" s="237" t="str">
        <f t="shared" si="15"/>
        <v>010245</v>
      </c>
      <c r="M226" t="str">
        <f>_xlfn.IFNA((VLOOKUP($C226,Lookups!$A$2:$B$6,2,FALSE)),"")</f>
        <v>M</v>
      </c>
      <c r="N226" t="s">
        <v>1886</v>
      </c>
    </row>
    <row r="227" spans="1:14" x14ac:dyDescent="0.35">
      <c r="A227">
        <v>140337</v>
      </c>
      <c r="B227" t="s">
        <v>461</v>
      </c>
      <c r="C227" t="s">
        <v>347</v>
      </c>
      <c r="D227" t="s">
        <v>746</v>
      </c>
      <c r="F227" t="s">
        <v>747</v>
      </c>
      <c r="G227" t="s">
        <v>746</v>
      </c>
      <c r="H227" s="234">
        <v>22584</v>
      </c>
      <c r="I227" s="237" t="str">
        <f t="shared" si="12"/>
        <v>30</v>
      </c>
      <c r="J227" s="237" t="str">
        <f t="shared" si="13"/>
        <v>10</v>
      </c>
      <c r="K227" s="237" t="str">
        <f t="shared" si="14"/>
        <v>1961</v>
      </c>
      <c r="L227" s="237" t="str">
        <f t="shared" si="15"/>
        <v>301061</v>
      </c>
      <c r="M227" t="str">
        <f>_xlfn.IFNA((VLOOKUP($C227,Lookups!$A$2:$B$6,2,FALSE)),"")</f>
        <v>M</v>
      </c>
      <c r="N227" t="s">
        <v>1886</v>
      </c>
    </row>
    <row r="228" spans="1:14" x14ac:dyDescent="0.35">
      <c r="A228">
        <v>193732</v>
      </c>
      <c r="B228" t="s">
        <v>461</v>
      </c>
      <c r="C228" t="s">
        <v>470</v>
      </c>
      <c r="D228" t="s">
        <v>753</v>
      </c>
      <c r="E228" t="s">
        <v>549</v>
      </c>
      <c r="F228" t="s">
        <v>1472</v>
      </c>
      <c r="G228" t="s">
        <v>753</v>
      </c>
      <c r="H228" s="234">
        <v>21985</v>
      </c>
      <c r="I228" s="237" t="str">
        <f t="shared" si="12"/>
        <v>10</v>
      </c>
      <c r="J228" s="237" t="str">
        <f t="shared" si="13"/>
        <v>03</v>
      </c>
      <c r="K228" s="237" t="str">
        <f t="shared" si="14"/>
        <v>1960</v>
      </c>
      <c r="L228" s="237" t="str">
        <f t="shared" si="15"/>
        <v>100360</v>
      </c>
      <c r="M228" t="str">
        <f>_xlfn.IFNA((VLOOKUP($C228,Lookups!$A$2:$B$6,2,FALSE)),"")</f>
        <v>F</v>
      </c>
      <c r="N228" t="s">
        <v>1886</v>
      </c>
    </row>
    <row r="229" spans="1:14" x14ac:dyDescent="0.35">
      <c r="A229">
        <v>229671</v>
      </c>
      <c r="B229" t="s">
        <v>461</v>
      </c>
      <c r="C229" t="s">
        <v>347</v>
      </c>
      <c r="D229" t="s">
        <v>705</v>
      </c>
      <c r="F229" t="s">
        <v>722</v>
      </c>
      <c r="G229" t="s">
        <v>705</v>
      </c>
      <c r="H229" s="234">
        <v>34694</v>
      </c>
      <c r="I229" s="237" t="str">
        <f t="shared" si="12"/>
        <v>26</v>
      </c>
      <c r="J229" s="237" t="str">
        <f t="shared" si="13"/>
        <v>12</v>
      </c>
      <c r="K229" s="237" t="str">
        <f t="shared" si="14"/>
        <v>1994</v>
      </c>
      <c r="L229" s="237" t="str">
        <f t="shared" si="15"/>
        <v>261294</v>
      </c>
      <c r="M229" t="str">
        <f>_xlfn.IFNA((VLOOKUP($C229,Lookups!$A$2:$B$6,2,FALSE)),"")</f>
        <v>M</v>
      </c>
      <c r="N229" t="s">
        <v>1886</v>
      </c>
    </row>
    <row r="230" spans="1:14" x14ac:dyDescent="0.35">
      <c r="A230">
        <v>285900</v>
      </c>
      <c r="B230" t="s">
        <v>461</v>
      </c>
      <c r="C230" t="s">
        <v>470</v>
      </c>
      <c r="D230" t="s">
        <v>723</v>
      </c>
      <c r="F230" t="s">
        <v>722</v>
      </c>
      <c r="G230" t="s">
        <v>723</v>
      </c>
      <c r="H230" s="234">
        <v>23556</v>
      </c>
      <c r="I230" s="237" t="str">
        <f t="shared" si="12"/>
        <v>28</v>
      </c>
      <c r="J230" s="237" t="str">
        <f t="shared" si="13"/>
        <v>06</v>
      </c>
      <c r="K230" s="237" t="str">
        <f t="shared" si="14"/>
        <v>1964</v>
      </c>
      <c r="L230" s="237" t="str">
        <f t="shared" si="15"/>
        <v>280664</v>
      </c>
      <c r="M230" t="str">
        <f>_xlfn.IFNA((VLOOKUP($C230,Lookups!$A$2:$B$6,2,FALSE)),"")</f>
        <v>F</v>
      </c>
      <c r="N230" t="s">
        <v>1886</v>
      </c>
    </row>
    <row r="231" spans="1:14" x14ac:dyDescent="0.35">
      <c r="A231">
        <v>288253</v>
      </c>
      <c r="B231" t="s">
        <v>461</v>
      </c>
      <c r="C231" t="s">
        <v>470</v>
      </c>
      <c r="D231" t="s">
        <v>575</v>
      </c>
      <c r="E231" t="s">
        <v>748</v>
      </c>
      <c r="F231" t="s">
        <v>749</v>
      </c>
      <c r="G231" t="s">
        <v>575</v>
      </c>
      <c r="H231" s="234">
        <v>27577</v>
      </c>
      <c r="I231" s="237" t="str">
        <f t="shared" si="12"/>
        <v>02</v>
      </c>
      <c r="J231" s="237" t="str">
        <f t="shared" si="13"/>
        <v>07</v>
      </c>
      <c r="K231" s="237" t="str">
        <f t="shared" si="14"/>
        <v>1975</v>
      </c>
      <c r="L231" s="237" t="str">
        <f t="shared" si="15"/>
        <v>020775</v>
      </c>
      <c r="M231" t="str">
        <f>_xlfn.IFNA((VLOOKUP($C231,Lookups!$A$2:$B$6,2,FALSE)),"")</f>
        <v>F</v>
      </c>
      <c r="N231" t="s">
        <v>1886</v>
      </c>
    </row>
    <row r="232" spans="1:14" x14ac:dyDescent="0.35">
      <c r="A232">
        <v>306936</v>
      </c>
      <c r="B232" t="s">
        <v>346</v>
      </c>
      <c r="C232" t="s">
        <v>347</v>
      </c>
      <c r="D232" t="s">
        <v>529</v>
      </c>
      <c r="F232" t="s">
        <v>980</v>
      </c>
      <c r="G232" t="s">
        <v>981</v>
      </c>
      <c r="H232" s="234">
        <v>31376</v>
      </c>
      <c r="I232" s="237" t="str">
        <f t="shared" si="12"/>
        <v>25</v>
      </c>
      <c r="J232" s="237" t="str">
        <f t="shared" si="13"/>
        <v>11</v>
      </c>
      <c r="K232" s="237" t="str">
        <f t="shared" si="14"/>
        <v>1985</v>
      </c>
      <c r="L232" s="237" t="str">
        <f t="shared" si="15"/>
        <v>251185</v>
      </c>
      <c r="M232" t="str">
        <f>_xlfn.IFNA((VLOOKUP($C232,Lookups!$A$2:$B$6,2,FALSE)),"")</f>
        <v>M</v>
      </c>
      <c r="N232" t="s">
        <v>1886</v>
      </c>
    </row>
    <row r="233" spans="1:14" x14ac:dyDescent="0.35">
      <c r="A233">
        <v>321766</v>
      </c>
      <c r="B233" t="s">
        <v>392</v>
      </c>
      <c r="C233" t="s">
        <v>358</v>
      </c>
      <c r="D233" t="s">
        <v>379</v>
      </c>
      <c r="F233" t="s">
        <v>750</v>
      </c>
      <c r="G233" t="s">
        <v>379</v>
      </c>
      <c r="H233" s="234">
        <v>34632</v>
      </c>
      <c r="I233" s="237" t="str">
        <f t="shared" si="12"/>
        <v>25</v>
      </c>
      <c r="J233" s="237" t="str">
        <f t="shared" si="13"/>
        <v>10</v>
      </c>
      <c r="K233" s="237" t="str">
        <f t="shared" si="14"/>
        <v>1994</v>
      </c>
      <c r="L233" s="237" t="str">
        <f t="shared" si="15"/>
        <v>251094</v>
      </c>
      <c r="M233" t="str">
        <f>_xlfn.IFNA((VLOOKUP($C233,Lookups!$A$2:$B$6,2,FALSE)),"")</f>
        <v>F</v>
      </c>
      <c r="N233" t="s">
        <v>1886</v>
      </c>
    </row>
    <row r="234" spans="1:14" x14ac:dyDescent="0.35">
      <c r="A234">
        <v>321869</v>
      </c>
      <c r="B234" t="s">
        <v>392</v>
      </c>
      <c r="C234" t="s">
        <v>347</v>
      </c>
      <c r="D234" t="s">
        <v>751</v>
      </c>
      <c r="F234" t="s">
        <v>752</v>
      </c>
      <c r="G234" t="s">
        <v>751</v>
      </c>
      <c r="H234" s="234">
        <v>35395</v>
      </c>
      <c r="I234" s="237" t="str">
        <f t="shared" si="12"/>
        <v>26</v>
      </c>
      <c r="J234" s="237" t="str">
        <f t="shared" si="13"/>
        <v>11</v>
      </c>
      <c r="K234" s="237" t="str">
        <f t="shared" si="14"/>
        <v>1996</v>
      </c>
      <c r="L234" s="237" t="str">
        <f t="shared" si="15"/>
        <v>261196</v>
      </c>
      <c r="M234" t="str">
        <f>_xlfn.IFNA((VLOOKUP($C234,Lookups!$A$2:$B$6,2,FALSE)),"")</f>
        <v>M</v>
      </c>
      <c r="N234" t="s">
        <v>1886</v>
      </c>
    </row>
    <row r="235" spans="1:14" x14ac:dyDescent="0.35">
      <c r="A235">
        <v>484876</v>
      </c>
      <c r="B235" t="s">
        <v>461</v>
      </c>
      <c r="C235" t="s">
        <v>470</v>
      </c>
      <c r="D235" t="s">
        <v>753</v>
      </c>
      <c r="E235" t="s">
        <v>754</v>
      </c>
      <c r="F235" t="s">
        <v>755</v>
      </c>
      <c r="G235" t="s">
        <v>753</v>
      </c>
      <c r="H235" s="234">
        <v>26861</v>
      </c>
      <c r="I235" s="237" t="str">
        <f t="shared" si="12"/>
        <v>16</v>
      </c>
      <c r="J235" s="237" t="str">
        <f t="shared" si="13"/>
        <v>07</v>
      </c>
      <c r="K235" s="237" t="str">
        <f t="shared" si="14"/>
        <v>1973</v>
      </c>
      <c r="L235" s="237" t="str">
        <f t="shared" si="15"/>
        <v>160773</v>
      </c>
      <c r="M235" t="str">
        <f>_xlfn.IFNA((VLOOKUP($C235,Lookups!$A$2:$B$6,2,FALSE)),"")</f>
        <v>F</v>
      </c>
      <c r="N235" t="s">
        <v>1886</v>
      </c>
    </row>
    <row r="236" spans="1:14" x14ac:dyDescent="0.35">
      <c r="A236">
        <v>491035</v>
      </c>
      <c r="B236" t="s">
        <v>461</v>
      </c>
      <c r="C236" t="s">
        <v>358</v>
      </c>
      <c r="D236" t="s">
        <v>352</v>
      </c>
      <c r="F236" t="s">
        <v>722</v>
      </c>
      <c r="G236" t="s">
        <v>352</v>
      </c>
      <c r="H236" s="234">
        <v>36566</v>
      </c>
      <c r="I236" s="237" t="str">
        <f t="shared" si="12"/>
        <v>10</v>
      </c>
      <c r="J236" s="237" t="str">
        <f t="shared" si="13"/>
        <v>02</v>
      </c>
      <c r="K236" s="237" t="str">
        <f t="shared" si="14"/>
        <v>2000</v>
      </c>
      <c r="L236" s="237" t="str">
        <f t="shared" si="15"/>
        <v>100200</v>
      </c>
      <c r="M236" t="str">
        <f>_xlfn.IFNA((VLOOKUP($C236,Lookups!$A$2:$B$6,2,FALSE)),"")</f>
        <v>F</v>
      </c>
      <c r="N236" t="s">
        <v>1886</v>
      </c>
    </row>
    <row r="237" spans="1:14" x14ac:dyDescent="0.35">
      <c r="A237">
        <v>492878</v>
      </c>
      <c r="B237" t="s">
        <v>392</v>
      </c>
      <c r="C237" t="s">
        <v>347</v>
      </c>
      <c r="D237" t="s">
        <v>756</v>
      </c>
      <c r="F237" t="s">
        <v>757</v>
      </c>
      <c r="G237" t="s">
        <v>756</v>
      </c>
      <c r="H237" s="234">
        <v>36205</v>
      </c>
      <c r="I237" s="237" t="str">
        <f t="shared" si="12"/>
        <v>14</v>
      </c>
      <c r="J237" s="237" t="str">
        <f t="shared" si="13"/>
        <v>02</v>
      </c>
      <c r="K237" s="237" t="str">
        <f t="shared" si="14"/>
        <v>1999</v>
      </c>
      <c r="L237" s="237" t="str">
        <f t="shared" si="15"/>
        <v>140299</v>
      </c>
      <c r="M237" t="str">
        <f>_xlfn.IFNA((VLOOKUP($C237,Lookups!$A$2:$B$6,2,FALSE)),"")</f>
        <v>M</v>
      </c>
      <c r="N237" t="s">
        <v>1886</v>
      </c>
    </row>
    <row r="238" spans="1:14" x14ac:dyDescent="0.35">
      <c r="A238">
        <v>512413</v>
      </c>
      <c r="B238" t="s">
        <v>461</v>
      </c>
      <c r="C238" t="s">
        <v>347</v>
      </c>
      <c r="D238" t="s">
        <v>630</v>
      </c>
      <c r="E238" t="s">
        <v>443</v>
      </c>
      <c r="F238" t="s">
        <v>739</v>
      </c>
      <c r="G238" t="s">
        <v>1476</v>
      </c>
      <c r="H238" s="234">
        <v>25203</v>
      </c>
      <c r="I238" s="237" t="str">
        <f t="shared" si="12"/>
        <v>31</v>
      </c>
      <c r="J238" s="237" t="str">
        <f t="shared" si="13"/>
        <v>12</v>
      </c>
      <c r="K238" s="237" t="str">
        <f t="shared" si="14"/>
        <v>1968</v>
      </c>
      <c r="L238" s="237" t="str">
        <f t="shared" si="15"/>
        <v>311268</v>
      </c>
      <c r="M238" t="str">
        <f>_xlfn.IFNA((VLOOKUP($C238,Lookups!$A$2:$B$6,2,FALSE)),"")</f>
        <v>M</v>
      </c>
      <c r="N238" t="s">
        <v>1886</v>
      </c>
    </row>
    <row r="239" spans="1:14" x14ac:dyDescent="0.35">
      <c r="A239">
        <v>637090</v>
      </c>
      <c r="B239" t="s">
        <v>346</v>
      </c>
      <c r="C239" t="s">
        <v>347</v>
      </c>
      <c r="D239" t="s">
        <v>1011</v>
      </c>
      <c r="E239" t="s">
        <v>448</v>
      </c>
      <c r="F239" t="s">
        <v>1010</v>
      </c>
      <c r="G239" t="s">
        <v>1011</v>
      </c>
      <c r="H239" s="234">
        <v>27851</v>
      </c>
      <c r="I239" s="237" t="str">
        <f t="shared" si="12"/>
        <v>01</v>
      </c>
      <c r="J239" s="237" t="str">
        <f t="shared" si="13"/>
        <v>04</v>
      </c>
      <c r="K239" s="237" t="str">
        <f t="shared" si="14"/>
        <v>1976</v>
      </c>
      <c r="L239" s="237" t="str">
        <f t="shared" si="15"/>
        <v>010476</v>
      </c>
      <c r="M239" t="str">
        <f>_xlfn.IFNA((VLOOKUP($C239,Lookups!$A$2:$B$6,2,FALSE)),"")</f>
        <v>M</v>
      </c>
      <c r="N239" t="s">
        <v>1886</v>
      </c>
    </row>
    <row r="240" spans="1:14" x14ac:dyDescent="0.35">
      <c r="A240">
        <v>685848</v>
      </c>
      <c r="B240" t="s">
        <v>392</v>
      </c>
      <c r="C240" t="s">
        <v>347</v>
      </c>
      <c r="D240" t="s">
        <v>532</v>
      </c>
      <c r="F240" t="s">
        <v>1013</v>
      </c>
      <c r="G240" t="s">
        <v>532</v>
      </c>
      <c r="H240" s="234">
        <v>29649</v>
      </c>
      <c r="I240" s="237" t="str">
        <f t="shared" si="12"/>
        <v>04</v>
      </c>
      <c r="J240" s="237" t="str">
        <f t="shared" si="13"/>
        <v>03</v>
      </c>
      <c r="K240" s="237" t="str">
        <f t="shared" si="14"/>
        <v>1981</v>
      </c>
      <c r="L240" s="237" t="str">
        <f t="shared" si="15"/>
        <v>040381</v>
      </c>
      <c r="M240" t="str">
        <f>_xlfn.IFNA((VLOOKUP($C240,Lookups!$A$2:$B$6,2,FALSE)),"")</f>
        <v>M</v>
      </c>
      <c r="N240" t="s">
        <v>1886</v>
      </c>
    </row>
    <row r="241" spans="1:14" x14ac:dyDescent="0.35">
      <c r="A241">
        <v>710908</v>
      </c>
      <c r="B241" t="s">
        <v>461</v>
      </c>
      <c r="C241" t="s">
        <v>358</v>
      </c>
      <c r="D241" t="s">
        <v>758</v>
      </c>
      <c r="E241" t="s">
        <v>409</v>
      </c>
      <c r="F241" t="s">
        <v>759</v>
      </c>
      <c r="G241" t="s">
        <v>758</v>
      </c>
      <c r="H241" s="234">
        <v>35979</v>
      </c>
      <c r="I241" s="237" t="str">
        <f t="shared" si="12"/>
        <v>03</v>
      </c>
      <c r="J241" s="237" t="str">
        <f t="shared" si="13"/>
        <v>07</v>
      </c>
      <c r="K241" s="237" t="str">
        <f t="shared" si="14"/>
        <v>1998</v>
      </c>
      <c r="L241" s="237" t="str">
        <f t="shared" si="15"/>
        <v>030798</v>
      </c>
      <c r="M241" t="str">
        <f>_xlfn.IFNA((VLOOKUP($C241,Lookups!$A$2:$B$6,2,FALSE)),"")</f>
        <v>F</v>
      </c>
      <c r="N241" t="s">
        <v>1886</v>
      </c>
    </row>
    <row r="242" spans="1:14" x14ac:dyDescent="0.35">
      <c r="A242">
        <v>723398</v>
      </c>
      <c r="B242" t="s">
        <v>461</v>
      </c>
      <c r="C242" t="s">
        <v>347</v>
      </c>
      <c r="D242" t="s">
        <v>484</v>
      </c>
      <c r="E242" t="s">
        <v>620</v>
      </c>
      <c r="F242" t="s">
        <v>1481</v>
      </c>
      <c r="G242" t="s">
        <v>484</v>
      </c>
      <c r="H242" s="234">
        <v>31392</v>
      </c>
      <c r="I242" s="237" t="str">
        <f t="shared" si="12"/>
        <v>11</v>
      </c>
      <c r="J242" s="237" t="str">
        <f t="shared" si="13"/>
        <v>12</v>
      </c>
      <c r="K242" s="237" t="str">
        <f t="shared" si="14"/>
        <v>1985</v>
      </c>
      <c r="L242" s="237" t="str">
        <f t="shared" si="15"/>
        <v>111285</v>
      </c>
      <c r="M242" t="str">
        <f>_xlfn.IFNA((VLOOKUP($C242,Lookups!$A$2:$B$6,2,FALSE)),"")</f>
        <v>M</v>
      </c>
      <c r="N242" t="s">
        <v>1886</v>
      </c>
    </row>
    <row r="243" spans="1:14" x14ac:dyDescent="0.35">
      <c r="A243">
        <v>748475</v>
      </c>
      <c r="B243" t="s">
        <v>461</v>
      </c>
      <c r="C243" t="s">
        <v>347</v>
      </c>
      <c r="D243" t="s">
        <v>724</v>
      </c>
      <c r="F243" t="s">
        <v>725</v>
      </c>
      <c r="G243" t="s">
        <v>724</v>
      </c>
      <c r="H243" s="234">
        <v>23144</v>
      </c>
      <c r="I243" s="237" t="str">
        <f t="shared" si="12"/>
        <v>13</v>
      </c>
      <c r="J243" s="237" t="str">
        <f t="shared" si="13"/>
        <v>05</v>
      </c>
      <c r="K243" s="237" t="str">
        <f t="shared" si="14"/>
        <v>1963</v>
      </c>
      <c r="L243" s="237" t="str">
        <f t="shared" si="15"/>
        <v>130563</v>
      </c>
      <c r="M243" t="str">
        <f>_xlfn.IFNA((VLOOKUP($C243,Lookups!$A$2:$B$6,2,FALSE)),"")</f>
        <v>M</v>
      </c>
      <c r="N243" t="s">
        <v>1886</v>
      </c>
    </row>
    <row r="244" spans="1:14" x14ac:dyDescent="0.35">
      <c r="A244">
        <v>760905</v>
      </c>
      <c r="B244" t="s">
        <v>346</v>
      </c>
      <c r="C244" t="s">
        <v>347</v>
      </c>
      <c r="D244" t="s">
        <v>1786</v>
      </c>
      <c r="E244" t="s">
        <v>433</v>
      </c>
      <c r="F244" t="s">
        <v>979</v>
      </c>
      <c r="G244" t="s">
        <v>1786</v>
      </c>
      <c r="H244" s="234">
        <v>37548</v>
      </c>
      <c r="I244" s="237" t="str">
        <f t="shared" si="12"/>
        <v>19</v>
      </c>
      <c r="J244" s="237" t="str">
        <f t="shared" si="13"/>
        <v>10</v>
      </c>
      <c r="K244" s="237" t="str">
        <f t="shared" si="14"/>
        <v>2002</v>
      </c>
      <c r="L244" s="237" t="str">
        <f t="shared" si="15"/>
        <v>191002</v>
      </c>
      <c r="M244" t="str">
        <f>_xlfn.IFNA((VLOOKUP($C244,Lookups!$A$2:$B$6,2,FALSE)),"")</f>
        <v>M</v>
      </c>
      <c r="N244" t="s">
        <v>1886</v>
      </c>
    </row>
    <row r="245" spans="1:14" x14ac:dyDescent="0.35">
      <c r="A245">
        <v>769726</v>
      </c>
      <c r="B245" t="s">
        <v>346</v>
      </c>
      <c r="C245" t="s">
        <v>347</v>
      </c>
      <c r="D245" t="s">
        <v>817</v>
      </c>
      <c r="F245" t="s">
        <v>421</v>
      </c>
      <c r="G245" t="s">
        <v>817</v>
      </c>
      <c r="H245" s="234">
        <v>37210</v>
      </c>
      <c r="I245" s="237" t="str">
        <f t="shared" si="12"/>
        <v>15</v>
      </c>
      <c r="J245" s="237" t="str">
        <f t="shared" si="13"/>
        <v>11</v>
      </c>
      <c r="K245" s="237" t="str">
        <f t="shared" si="14"/>
        <v>2001</v>
      </c>
      <c r="L245" s="237" t="str">
        <f t="shared" si="15"/>
        <v>151101</v>
      </c>
      <c r="M245" t="str">
        <f>_xlfn.IFNA((VLOOKUP($C245,Lookups!$A$2:$B$6,2,FALSE)),"")</f>
        <v>M</v>
      </c>
      <c r="N245" t="s">
        <v>1886</v>
      </c>
    </row>
    <row r="246" spans="1:14" x14ac:dyDescent="0.35">
      <c r="A246">
        <v>781234</v>
      </c>
      <c r="B246" t="s">
        <v>346</v>
      </c>
      <c r="C246" t="s">
        <v>358</v>
      </c>
      <c r="D246" t="s">
        <v>760</v>
      </c>
      <c r="F246" t="s">
        <v>749</v>
      </c>
      <c r="G246" t="s">
        <v>761</v>
      </c>
      <c r="H246" s="234">
        <v>37816</v>
      </c>
      <c r="I246" s="237" t="str">
        <f t="shared" si="12"/>
        <v>14</v>
      </c>
      <c r="J246" s="237" t="str">
        <f t="shared" si="13"/>
        <v>07</v>
      </c>
      <c r="K246" s="237" t="str">
        <f t="shared" si="14"/>
        <v>2003</v>
      </c>
      <c r="L246" s="237" t="str">
        <f t="shared" si="15"/>
        <v>140703</v>
      </c>
      <c r="M246" t="str">
        <f>_xlfn.IFNA((VLOOKUP($C246,Lookups!$A$2:$B$6,2,FALSE)),"")</f>
        <v>F</v>
      </c>
      <c r="N246" t="s">
        <v>1886</v>
      </c>
    </row>
    <row r="247" spans="1:14" x14ac:dyDescent="0.35">
      <c r="A247">
        <v>812742</v>
      </c>
      <c r="B247" t="s">
        <v>461</v>
      </c>
      <c r="C247" t="s">
        <v>347</v>
      </c>
      <c r="D247" t="s">
        <v>1483</v>
      </c>
      <c r="E247" t="s">
        <v>415</v>
      </c>
      <c r="F247" t="s">
        <v>1484</v>
      </c>
      <c r="G247" t="s">
        <v>1483</v>
      </c>
      <c r="H247" s="234">
        <v>22431</v>
      </c>
      <c r="I247" s="237" t="str">
        <f t="shared" si="12"/>
        <v>30</v>
      </c>
      <c r="J247" s="237" t="str">
        <f t="shared" si="13"/>
        <v>05</v>
      </c>
      <c r="K247" s="237" t="str">
        <f t="shared" si="14"/>
        <v>1961</v>
      </c>
      <c r="L247" s="237" t="str">
        <f t="shared" si="15"/>
        <v>300561</v>
      </c>
      <c r="M247" t="str">
        <f>_xlfn.IFNA((VLOOKUP($C247,Lookups!$A$2:$B$6,2,FALSE)),"")</f>
        <v>M</v>
      </c>
      <c r="N247" t="s">
        <v>1886</v>
      </c>
    </row>
    <row r="248" spans="1:14" x14ac:dyDescent="0.35">
      <c r="A248">
        <v>822041</v>
      </c>
      <c r="B248" t="s">
        <v>461</v>
      </c>
      <c r="C248" t="s">
        <v>358</v>
      </c>
      <c r="D248" t="s">
        <v>1486</v>
      </c>
      <c r="E248" t="s">
        <v>336</v>
      </c>
      <c r="F248" t="s">
        <v>1487</v>
      </c>
      <c r="G248" t="s">
        <v>1486</v>
      </c>
      <c r="H248" s="234">
        <v>37243</v>
      </c>
      <c r="I248" s="237" t="str">
        <f t="shared" si="12"/>
        <v>18</v>
      </c>
      <c r="J248" s="237" t="str">
        <f t="shared" si="13"/>
        <v>12</v>
      </c>
      <c r="K248" s="237" t="str">
        <f t="shared" si="14"/>
        <v>2001</v>
      </c>
      <c r="L248" s="237" t="str">
        <f t="shared" si="15"/>
        <v>181201</v>
      </c>
      <c r="M248" t="str">
        <f>_xlfn.IFNA((VLOOKUP($C248,Lookups!$A$2:$B$6,2,FALSE)),"")</f>
        <v>F</v>
      </c>
      <c r="N248" t="s">
        <v>1886</v>
      </c>
    </row>
    <row r="249" spans="1:14" x14ac:dyDescent="0.35">
      <c r="A249">
        <v>846398</v>
      </c>
      <c r="B249" t="s">
        <v>346</v>
      </c>
      <c r="C249" t="s">
        <v>347</v>
      </c>
      <c r="D249" t="s">
        <v>529</v>
      </c>
      <c r="E249" t="s">
        <v>353</v>
      </c>
      <c r="F249" t="s">
        <v>762</v>
      </c>
      <c r="G249" t="s">
        <v>529</v>
      </c>
      <c r="H249" s="234">
        <v>37278</v>
      </c>
      <c r="I249" s="237" t="str">
        <f t="shared" si="12"/>
        <v>22</v>
      </c>
      <c r="J249" s="237" t="str">
        <f t="shared" si="13"/>
        <v>01</v>
      </c>
      <c r="K249" s="237" t="str">
        <f t="shared" si="14"/>
        <v>2002</v>
      </c>
      <c r="L249" s="237" t="str">
        <f t="shared" si="15"/>
        <v>220102</v>
      </c>
      <c r="M249" t="str">
        <f>_xlfn.IFNA((VLOOKUP($C249,Lookups!$A$2:$B$6,2,FALSE)),"")</f>
        <v>M</v>
      </c>
      <c r="N249" t="s">
        <v>1886</v>
      </c>
    </row>
    <row r="250" spans="1:14" x14ac:dyDescent="0.35">
      <c r="A250">
        <v>858268</v>
      </c>
      <c r="B250" t="s">
        <v>392</v>
      </c>
      <c r="C250" t="s">
        <v>347</v>
      </c>
      <c r="D250" t="s">
        <v>763</v>
      </c>
      <c r="E250" t="s">
        <v>415</v>
      </c>
      <c r="F250" t="s">
        <v>764</v>
      </c>
      <c r="G250" t="s">
        <v>763</v>
      </c>
      <c r="H250" s="234">
        <v>30771</v>
      </c>
      <c r="I250" s="237" t="str">
        <f t="shared" si="12"/>
        <v>30</v>
      </c>
      <c r="J250" s="237" t="str">
        <f t="shared" si="13"/>
        <v>03</v>
      </c>
      <c r="K250" s="237" t="str">
        <f t="shared" si="14"/>
        <v>1984</v>
      </c>
      <c r="L250" s="237" t="str">
        <f t="shared" si="15"/>
        <v>300384</v>
      </c>
      <c r="M250" t="str">
        <f>_xlfn.IFNA((VLOOKUP($C250,Lookups!$A$2:$B$6,2,FALSE)),"")</f>
        <v>M</v>
      </c>
      <c r="N250" t="s">
        <v>1886</v>
      </c>
    </row>
    <row r="251" spans="1:14" x14ac:dyDescent="0.35">
      <c r="A251">
        <v>876720</v>
      </c>
      <c r="B251" t="s">
        <v>392</v>
      </c>
      <c r="C251" t="s">
        <v>358</v>
      </c>
      <c r="D251" t="s">
        <v>656</v>
      </c>
      <c r="F251" t="s">
        <v>983</v>
      </c>
      <c r="G251" t="s">
        <v>656</v>
      </c>
      <c r="H251" s="234">
        <v>37044</v>
      </c>
      <c r="I251" s="237" t="str">
        <f t="shared" si="12"/>
        <v>02</v>
      </c>
      <c r="J251" s="237" t="str">
        <f t="shared" si="13"/>
        <v>06</v>
      </c>
      <c r="K251" s="237" t="str">
        <f t="shared" si="14"/>
        <v>2001</v>
      </c>
      <c r="L251" s="237" t="str">
        <f t="shared" si="15"/>
        <v>020601</v>
      </c>
      <c r="M251" t="str">
        <f>_xlfn.IFNA((VLOOKUP($C251,Lookups!$A$2:$B$6,2,FALSE)),"")</f>
        <v>F</v>
      </c>
      <c r="N251" t="s">
        <v>1886</v>
      </c>
    </row>
    <row r="252" spans="1:14" x14ac:dyDescent="0.35">
      <c r="A252">
        <v>882245</v>
      </c>
      <c r="B252" t="s">
        <v>346</v>
      </c>
      <c r="C252" t="s">
        <v>347</v>
      </c>
      <c r="D252" t="s">
        <v>456</v>
      </c>
      <c r="E252" t="s">
        <v>457</v>
      </c>
      <c r="F252" t="s">
        <v>458</v>
      </c>
      <c r="G252" t="s">
        <v>456</v>
      </c>
      <c r="H252" s="234">
        <v>31654</v>
      </c>
      <c r="I252" s="237" t="str">
        <f t="shared" si="12"/>
        <v>30</v>
      </c>
      <c r="J252" s="237" t="str">
        <f t="shared" si="13"/>
        <v>08</v>
      </c>
      <c r="K252" s="237" t="str">
        <f t="shared" si="14"/>
        <v>1986</v>
      </c>
      <c r="L252" s="237" t="str">
        <f t="shared" si="15"/>
        <v>300886</v>
      </c>
      <c r="M252" t="str">
        <f>_xlfn.IFNA((VLOOKUP($C252,Lookups!$A$2:$B$6,2,FALSE)),"")</f>
        <v>M</v>
      </c>
      <c r="N252" t="s">
        <v>1886</v>
      </c>
    </row>
    <row r="253" spans="1:14" x14ac:dyDescent="0.35">
      <c r="A253">
        <v>889395</v>
      </c>
      <c r="B253" t="s">
        <v>461</v>
      </c>
      <c r="C253" t="s">
        <v>347</v>
      </c>
      <c r="D253" t="s">
        <v>643</v>
      </c>
      <c r="E253" t="s">
        <v>1489</v>
      </c>
      <c r="F253" t="s">
        <v>1487</v>
      </c>
      <c r="G253" t="s">
        <v>438</v>
      </c>
      <c r="H253" s="234">
        <v>26802</v>
      </c>
      <c r="I253" s="237" t="str">
        <f t="shared" si="12"/>
        <v>18</v>
      </c>
      <c r="J253" s="237" t="str">
        <f t="shared" si="13"/>
        <v>05</v>
      </c>
      <c r="K253" s="237" t="str">
        <f t="shared" si="14"/>
        <v>1973</v>
      </c>
      <c r="L253" s="237" t="str">
        <f t="shared" si="15"/>
        <v>180573</v>
      </c>
      <c r="M253" t="str">
        <f>_xlfn.IFNA((VLOOKUP($C253,Lookups!$A$2:$B$6,2,FALSE)),"")</f>
        <v>M</v>
      </c>
      <c r="N253" t="s">
        <v>1886</v>
      </c>
    </row>
    <row r="254" spans="1:14" x14ac:dyDescent="0.35">
      <c r="A254">
        <v>894157</v>
      </c>
      <c r="B254" t="s">
        <v>346</v>
      </c>
      <c r="C254" t="s">
        <v>347</v>
      </c>
      <c r="D254" t="s">
        <v>600</v>
      </c>
      <c r="F254" t="s">
        <v>979</v>
      </c>
      <c r="G254" t="s">
        <v>600</v>
      </c>
      <c r="H254" s="234">
        <v>38428</v>
      </c>
      <c r="I254" s="237" t="str">
        <f t="shared" si="12"/>
        <v>17</v>
      </c>
      <c r="J254" s="237" t="str">
        <f t="shared" si="13"/>
        <v>03</v>
      </c>
      <c r="K254" s="237" t="str">
        <f t="shared" si="14"/>
        <v>2005</v>
      </c>
      <c r="L254" s="237" t="str">
        <f t="shared" si="15"/>
        <v>170305</v>
      </c>
      <c r="M254" t="str">
        <f>_xlfn.IFNA((VLOOKUP($C254,Lookups!$A$2:$B$6,2,FALSE)),"")</f>
        <v>M</v>
      </c>
      <c r="N254" t="s">
        <v>1886</v>
      </c>
    </row>
    <row r="255" spans="1:14" x14ac:dyDescent="0.35">
      <c r="A255">
        <v>941326</v>
      </c>
      <c r="B255" t="s">
        <v>392</v>
      </c>
      <c r="C255" t="s">
        <v>358</v>
      </c>
      <c r="D255" t="s">
        <v>698</v>
      </c>
      <c r="F255" t="s">
        <v>699</v>
      </c>
      <c r="G255" t="s">
        <v>698</v>
      </c>
      <c r="H255" s="234">
        <v>38682</v>
      </c>
      <c r="I255" s="237" t="str">
        <f t="shared" si="12"/>
        <v>26</v>
      </c>
      <c r="J255" s="237" t="str">
        <f t="shared" si="13"/>
        <v>11</v>
      </c>
      <c r="K255" s="237" t="str">
        <f t="shared" si="14"/>
        <v>2005</v>
      </c>
      <c r="L255" s="237" t="str">
        <f t="shared" si="15"/>
        <v>261105</v>
      </c>
      <c r="M255" t="str">
        <f>_xlfn.IFNA((VLOOKUP($C255,Lookups!$A$2:$B$6,2,FALSE)),"")</f>
        <v>F</v>
      </c>
      <c r="N255" t="s">
        <v>1886</v>
      </c>
    </row>
    <row r="256" spans="1:14" x14ac:dyDescent="0.35">
      <c r="A256">
        <v>952709</v>
      </c>
      <c r="B256" t="s">
        <v>392</v>
      </c>
      <c r="C256" t="s">
        <v>347</v>
      </c>
      <c r="D256" t="s">
        <v>504</v>
      </c>
      <c r="F256" t="s">
        <v>431</v>
      </c>
      <c r="H256" s="234">
        <v>37176</v>
      </c>
      <c r="I256" s="237" t="str">
        <f t="shared" si="12"/>
        <v>12</v>
      </c>
      <c r="J256" s="237" t="str">
        <f t="shared" si="13"/>
        <v>10</v>
      </c>
      <c r="K256" s="237" t="str">
        <f t="shared" si="14"/>
        <v>2001</v>
      </c>
      <c r="L256" s="237" t="str">
        <f t="shared" si="15"/>
        <v>121001</v>
      </c>
      <c r="M256" t="str">
        <f>_xlfn.IFNA((VLOOKUP($C256,Lookups!$A$2:$B$6,2,FALSE)),"")</f>
        <v>M</v>
      </c>
      <c r="N256" t="s">
        <v>1886</v>
      </c>
    </row>
    <row r="257" spans="1:14" x14ac:dyDescent="0.35">
      <c r="A257">
        <v>965240</v>
      </c>
      <c r="B257" t="s">
        <v>346</v>
      </c>
      <c r="C257" t="s">
        <v>347</v>
      </c>
      <c r="D257" t="s">
        <v>355</v>
      </c>
      <c r="E257" t="s">
        <v>356</v>
      </c>
      <c r="F257" t="s">
        <v>357</v>
      </c>
      <c r="G257" t="s">
        <v>355</v>
      </c>
      <c r="H257" s="234">
        <v>37844</v>
      </c>
      <c r="I257" s="237" t="str">
        <f t="shared" si="12"/>
        <v>11</v>
      </c>
      <c r="J257" s="237" t="str">
        <f t="shared" si="13"/>
        <v>08</v>
      </c>
      <c r="K257" s="237" t="str">
        <f t="shared" si="14"/>
        <v>2003</v>
      </c>
      <c r="L257" s="237" t="str">
        <f t="shared" si="15"/>
        <v>110803</v>
      </c>
      <c r="M257" t="str">
        <f>_xlfn.IFNA((VLOOKUP($C257,Lookups!$A$2:$B$6,2,FALSE)),"")</f>
        <v>M</v>
      </c>
      <c r="N257" t="s">
        <v>1886</v>
      </c>
    </row>
    <row r="258" spans="1:14" x14ac:dyDescent="0.35">
      <c r="A258">
        <v>969505</v>
      </c>
      <c r="B258" t="s">
        <v>346</v>
      </c>
      <c r="C258" t="s">
        <v>358</v>
      </c>
      <c r="D258" t="s">
        <v>359</v>
      </c>
      <c r="F258" t="s">
        <v>360</v>
      </c>
      <c r="G258" t="s">
        <v>359</v>
      </c>
      <c r="H258" s="234">
        <v>37839</v>
      </c>
      <c r="I258" s="237" t="str">
        <f t="shared" si="12"/>
        <v>06</v>
      </c>
      <c r="J258" s="237" t="str">
        <f t="shared" si="13"/>
        <v>08</v>
      </c>
      <c r="K258" s="237" t="str">
        <f t="shared" si="14"/>
        <v>2003</v>
      </c>
      <c r="L258" s="237" t="str">
        <f t="shared" si="15"/>
        <v>060803</v>
      </c>
      <c r="M258" t="str">
        <f>_xlfn.IFNA((VLOOKUP($C258,Lookups!$A$2:$B$6,2,FALSE)),"")</f>
        <v>F</v>
      </c>
      <c r="N258" t="s">
        <v>1886</v>
      </c>
    </row>
    <row r="259" spans="1:14" x14ac:dyDescent="0.35">
      <c r="A259">
        <v>971754</v>
      </c>
      <c r="B259" t="s">
        <v>346</v>
      </c>
      <c r="C259" t="s">
        <v>347</v>
      </c>
      <c r="D259" t="s">
        <v>884</v>
      </c>
      <c r="E259" t="s">
        <v>415</v>
      </c>
      <c r="F259" t="s">
        <v>1491</v>
      </c>
      <c r="G259" t="s">
        <v>884</v>
      </c>
      <c r="H259" s="234">
        <v>38431</v>
      </c>
      <c r="I259" s="237" t="str">
        <f t="shared" ref="I259:I322" si="16">TEXT(DAY(H259),"00")</f>
        <v>20</v>
      </c>
      <c r="J259" s="237" t="str">
        <f t="shared" ref="J259:J322" si="17">TEXT(MONTH(H259),"00")</f>
        <v>03</v>
      </c>
      <c r="K259" s="237" t="str">
        <f t="shared" ref="K259:K322" si="18">TEXT(YEAR(H259),"00")</f>
        <v>2005</v>
      </c>
      <c r="L259" s="237" t="str">
        <f t="shared" ref="L259:L322" si="19">I259&amp;J259&amp;RIGHT(K259,2)</f>
        <v>200305</v>
      </c>
      <c r="M259" t="str">
        <f>_xlfn.IFNA((VLOOKUP($C259,Lookups!$A$2:$B$6,2,FALSE)),"")</f>
        <v>M</v>
      </c>
      <c r="N259" t="s">
        <v>1886</v>
      </c>
    </row>
    <row r="260" spans="1:14" x14ac:dyDescent="0.35">
      <c r="A260">
        <v>971762</v>
      </c>
      <c r="B260" t="s">
        <v>461</v>
      </c>
      <c r="C260" t="s">
        <v>347</v>
      </c>
      <c r="D260" t="s">
        <v>730</v>
      </c>
      <c r="E260" t="s">
        <v>443</v>
      </c>
      <c r="F260" t="s">
        <v>1493</v>
      </c>
      <c r="G260" t="s">
        <v>1494</v>
      </c>
      <c r="H260" s="234">
        <v>25742</v>
      </c>
      <c r="I260" s="237" t="str">
        <f t="shared" si="16"/>
        <v>23</v>
      </c>
      <c r="J260" s="237" t="str">
        <f t="shared" si="17"/>
        <v>06</v>
      </c>
      <c r="K260" s="237" t="str">
        <f t="shared" si="18"/>
        <v>1970</v>
      </c>
      <c r="L260" s="237" t="str">
        <f t="shared" si="19"/>
        <v>230670</v>
      </c>
      <c r="M260" t="str">
        <f>_xlfn.IFNA((VLOOKUP($C260,Lookups!$A$2:$B$6,2,FALSE)),"")</f>
        <v>M</v>
      </c>
      <c r="N260" t="s">
        <v>1886</v>
      </c>
    </row>
    <row r="261" spans="1:14" x14ac:dyDescent="0.35">
      <c r="A261">
        <v>974557</v>
      </c>
      <c r="B261" t="s">
        <v>346</v>
      </c>
      <c r="C261" t="s">
        <v>347</v>
      </c>
      <c r="D261" t="s">
        <v>406</v>
      </c>
      <c r="F261" t="s">
        <v>459</v>
      </c>
      <c r="G261" t="s">
        <v>406</v>
      </c>
      <c r="H261" s="234">
        <v>38417</v>
      </c>
      <c r="I261" s="237" t="str">
        <f t="shared" si="16"/>
        <v>06</v>
      </c>
      <c r="J261" s="237" t="str">
        <f t="shared" si="17"/>
        <v>03</v>
      </c>
      <c r="K261" s="237" t="str">
        <f t="shared" si="18"/>
        <v>2005</v>
      </c>
      <c r="L261" s="237" t="str">
        <f t="shared" si="19"/>
        <v>060305</v>
      </c>
      <c r="M261" t="str">
        <f>_xlfn.IFNA((VLOOKUP($C261,Lookups!$A$2:$B$6,2,FALSE)),"")</f>
        <v>M</v>
      </c>
      <c r="N261" t="s">
        <v>1886</v>
      </c>
    </row>
    <row r="262" spans="1:14" x14ac:dyDescent="0.35">
      <c r="A262">
        <v>1102940</v>
      </c>
      <c r="B262" t="s">
        <v>392</v>
      </c>
      <c r="C262" t="s">
        <v>347</v>
      </c>
      <c r="D262" t="s">
        <v>456</v>
      </c>
      <c r="E262" t="s">
        <v>415</v>
      </c>
      <c r="F262" t="s">
        <v>1497</v>
      </c>
      <c r="G262" t="s">
        <v>456</v>
      </c>
      <c r="H262" s="234">
        <v>38771</v>
      </c>
      <c r="I262" s="237" t="str">
        <f t="shared" si="16"/>
        <v>23</v>
      </c>
      <c r="J262" s="237" t="str">
        <f t="shared" si="17"/>
        <v>02</v>
      </c>
      <c r="K262" s="237" t="str">
        <f t="shared" si="18"/>
        <v>2006</v>
      </c>
      <c r="L262" s="237" t="str">
        <f t="shared" si="19"/>
        <v>230206</v>
      </c>
      <c r="M262" t="str">
        <f>_xlfn.IFNA((VLOOKUP($C262,Lookups!$A$2:$B$6,2,FALSE)),"")</f>
        <v>M</v>
      </c>
      <c r="N262" t="s">
        <v>1886</v>
      </c>
    </row>
    <row r="263" spans="1:14" x14ac:dyDescent="0.35">
      <c r="A263">
        <v>1109100</v>
      </c>
      <c r="B263" t="s">
        <v>346</v>
      </c>
      <c r="C263" t="s">
        <v>347</v>
      </c>
      <c r="D263" t="s">
        <v>472</v>
      </c>
      <c r="F263" t="s">
        <v>1499</v>
      </c>
      <c r="G263" t="s">
        <v>620</v>
      </c>
      <c r="H263" s="234">
        <v>38573</v>
      </c>
      <c r="I263" s="237" t="str">
        <f t="shared" si="16"/>
        <v>09</v>
      </c>
      <c r="J263" s="237" t="str">
        <f t="shared" si="17"/>
        <v>08</v>
      </c>
      <c r="K263" s="237" t="str">
        <f t="shared" si="18"/>
        <v>2005</v>
      </c>
      <c r="L263" s="237" t="str">
        <f t="shared" si="19"/>
        <v>090805</v>
      </c>
      <c r="M263" t="str">
        <f>_xlfn.IFNA((VLOOKUP($C263,Lookups!$A$2:$B$6,2,FALSE)),"")</f>
        <v>M</v>
      </c>
      <c r="N263" t="s">
        <v>1886</v>
      </c>
    </row>
    <row r="264" spans="1:14" x14ac:dyDescent="0.35">
      <c r="A264">
        <v>1118106</v>
      </c>
      <c r="B264" t="s">
        <v>346</v>
      </c>
      <c r="C264" t="s">
        <v>358</v>
      </c>
      <c r="D264" t="s">
        <v>395</v>
      </c>
      <c r="F264" t="s">
        <v>460</v>
      </c>
      <c r="G264" t="s">
        <v>395</v>
      </c>
      <c r="H264" s="234">
        <v>38910</v>
      </c>
      <c r="I264" s="237" t="str">
        <f t="shared" si="16"/>
        <v>12</v>
      </c>
      <c r="J264" s="237" t="str">
        <f t="shared" si="17"/>
        <v>07</v>
      </c>
      <c r="K264" s="237" t="str">
        <f t="shared" si="18"/>
        <v>2006</v>
      </c>
      <c r="L264" s="237" t="str">
        <f t="shared" si="19"/>
        <v>120706</v>
      </c>
      <c r="M264" t="str">
        <f>_xlfn.IFNA((VLOOKUP($C264,Lookups!$A$2:$B$6,2,FALSE)),"")</f>
        <v>F</v>
      </c>
      <c r="N264" t="s">
        <v>1886</v>
      </c>
    </row>
    <row r="265" spans="1:14" x14ac:dyDescent="0.35">
      <c r="A265">
        <v>1128355</v>
      </c>
      <c r="B265" t="s">
        <v>461</v>
      </c>
      <c r="C265" t="s">
        <v>351</v>
      </c>
      <c r="D265" t="s">
        <v>462</v>
      </c>
      <c r="E265" t="s">
        <v>409</v>
      </c>
      <c r="F265" t="s">
        <v>463</v>
      </c>
      <c r="G265" t="s">
        <v>462</v>
      </c>
      <c r="H265" s="234">
        <v>32552</v>
      </c>
      <c r="I265" s="237" t="str">
        <f t="shared" si="16"/>
        <v>13</v>
      </c>
      <c r="J265" s="237" t="str">
        <f t="shared" si="17"/>
        <v>02</v>
      </c>
      <c r="K265" s="237" t="str">
        <f t="shared" si="18"/>
        <v>1989</v>
      </c>
      <c r="L265" s="237" t="str">
        <f t="shared" si="19"/>
        <v>130289</v>
      </c>
      <c r="M265" t="str">
        <f>_xlfn.IFNA((VLOOKUP($C265,Lookups!$A$2:$B$6,2,FALSE)),"")</f>
        <v>F</v>
      </c>
      <c r="N265" t="s">
        <v>1886</v>
      </c>
    </row>
    <row r="266" spans="1:14" x14ac:dyDescent="0.35">
      <c r="A266">
        <v>1147902</v>
      </c>
      <c r="B266" t="s">
        <v>461</v>
      </c>
      <c r="C266" t="s">
        <v>358</v>
      </c>
      <c r="D266" t="s">
        <v>478</v>
      </c>
      <c r="E266" t="s">
        <v>1795</v>
      </c>
      <c r="F266" t="s">
        <v>1796</v>
      </c>
      <c r="G266" t="s">
        <v>480</v>
      </c>
      <c r="H266" s="234">
        <v>39206</v>
      </c>
      <c r="I266" s="237" t="str">
        <f t="shared" si="16"/>
        <v>04</v>
      </c>
      <c r="J266" s="237" t="str">
        <f t="shared" si="17"/>
        <v>05</v>
      </c>
      <c r="K266" s="237" t="str">
        <f t="shared" si="18"/>
        <v>2007</v>
      </c>
      <c r="L266" s="237" t="str">
        <f t="shared" si="19"/>
        <v>040507</v>
      </c>
      <c r="M266" t="str">
        <f>_xlfn.IFNA((VLOOKUP($C266,Lookups!$A$2:$B$6,2,FALSE)),"")</f>
        <v>F</v>
      </c>
      <c r="N266" t="s">
        <v>1886</v>
      </c>
    </row>
    <row r="267" spans="1:14" x14ac:dyDescent="0.35">
      <c r="A267">
        <v>1151051</v>
      </c>
      <c r="B267" t="s">
        <v>346</v>
      </c>
      <c r="C267" t="s">
        <v>358</v>
      </c>
      <c r="D267" t="s">
        <v>418</v>
      </c>
      <c r="F267" t="s">
        <v>642</v>
      </c>
      <c r="G267" t="s">
        <v>418</v>
      </c>
      <c r="H267" s="234">
        <v>38764</v>
      </c>
      <c r="I267" s="237" t="str">
        <f t="shared" si="16"/>
        <v>16</v>
      </c>
      <c r="J267" s="237" t="str">
        <f t="shared" si="17"/>
        <v>02</v>
      </c>
      <c r="K267" s="237" t="str">
        <f t="shared" si="18"/>
        <v>2006</v>
      </c>
      <c r="L267" s="237" t="str">
        <f t="shared" si="19"/>
        <v>160206</v>
      </c>
      <c r="M267" t="str">
        <f>_xlfn.IFNA((VLOOKUP($C267,Lookups!$A$2:$B$6,2,FALSE)),"")</f>
        <v>F</v>
      </c>
      <c r="N267" t="s">
        <v>1886</v>
      </c>
    </row>
    <row r="268" spans="1:14" x14ac:dyDescent="0.35">
      <c r="A268">
        <v>1151224</v>
      </c>
      <c r="B268" t="s">
        <v>392</v>
      </c>
      <c r="C268" t="s">
        <v>358</v>
      </c>
      <c r="D268" t="s">
        <v>464</v>
      </c>
      <c r="F268" t="s">
        <v>465</v>
      </c>
      <c r="G268" t="s">
        <v>464</v>
      </c>
      <c r="H268" s="234">
        <v>36097</v>
      </c>
      <c r="I268" s="237" t="str">
        <f t="shared" si="16"/>
        <v>29</v>
      </c>
      <c r="J268" s="237" t="str">
        <f t="shared" si="17"/>
        <v>10</v>
      </c>
      <c r="K268" s="237" t="str">
        <f t="shared" si="18"/>
        <v>1998</v>
      </c>
      <c r="L268" s="237" t="str">
        <f t="shared" si="19"/>
        <v>291098</v>
      </c>
      <c r="M268" t="str">
        <f>_xlfn.IFNA((VLOOKUP($C268,Lookups!$A$2:$B$6,2,FALSE)),"")</f>
        <v>F</v>
      </c>
      <c r="N268" t="s">
        <v>1886</v>
      </c>
    </row>
    <row r="269" spans="1:14" x14ac:dyDescent="0.35">
      <c r="A269">
        <v>1151224</v>
      </c>
      <c r="B269" t="s">
        <v>392</v>
      </c>
      <c r="C269" t="s">
        <v>358</v>
      </c>
      <c r="D269" t="s">
        <v>464</v>
      </c>
      <c r="F269" t="s">
        <v>465</v>
      </c>
      <c r="G269" t="s">
        <v>464</v>
      </c>
      <c r="H269" s="234">
        <v>36097</v>
      </c>
      <c r="I269" s="237" t="str">
        <f t="shared" si="16"/>
        <v>29</v>
      </c>
      <c r="J269" s="237" t="str">
        <f t="shared" si="17"/>
        <v>10</v>
      </c>
      <c r="K269" s="237" t="str">
        <f t="shared" si="18"/>
        <v>1998</v>
      </c>
      <c r="L269" s="237" t="str">
        <f t="shared" si="19"/>
        <v>291098</v>
      </c>
      <c r="M269" t="str">
        <f>_xlfn.IFNA((VLOOKUP($C269,Lookups!$A$2:$B$6,2,FALSE)),"")</f>
        <v>F</v>
      </c>
      <c r="N269" t="s">
        <v>1886</v>
      </c>
    </row>
    <row r="270" spans="1:14" x14ac:dyDescent="0.35">
      <c r="A270">
        <v>1156068</v>
      </c>
      <c r="B270" t="s">
        <v>461</v>
      </c>
      <c r="C270" t="s">
        <v>347</v>
      </c>
      <c r="D270" t="s">
        <v>368</v>
      </c>
      <c r="E270" t="s">
        <v>353</v>
      </c>
      <c r="F270" t="s">
        <v>1499</v>
      </c>
      <c r="G270" t="s">
        <v>368</v>
      </c>
      <c r="H270" s="234">
        <v>26204</v>
      </c>
      <c r="I270" s="237" t="str">
        <f t="shared" si="16"/>
        <v>28</v>
      </c>
      <c r="J270" s="237" t="str">
        <f t="shared" si="17"/>
        <v>09</v>
      </c>
      <c r="K270" s="237" t="str">
        <f t="shared" si="18"/>
        <v>1971</v>
      </c>
      <c r="L270" s="237" t="str">
        <f t="shared" si="19"/>
        <v>280971</v>
      </c>
      <c r="M270" t="str">
        <f>_xlfn.IFNA((VLOOKUP($C270,Lookups!$A$2:$B$6,2,FALSE)),"")</f>
        <v>M</v>
      </c>
      <c r="N270" t="s">
        <v>1886</v>
      </c>
    </row>
    <row r="271" spans="1:14" x14ac:dyDescent="0.35">
      <c r="A271">
        <v>1158719</v>
      </c>
      <c r="B271" t="s">
        <v>346</v>
      </c>
      <c r="C271" t="s">
        <v>347</v>
      </c>
      <c r="D271" t="s">
        <v>456</v>
      </c>
      <c r="F271" t="s">
        <v>466</v>
      </c>
      <c r="G271" t="s">
        <v>456</v>
      </c>
      <c r="H271" s="234">
        <v>38006</v>
      </c>
      <c r="I271" s="237" t="str">
        <f t="shared" si="16"/>
        <v>20</v>
      </c>
      <c r="J271" s="237" t="str">
        <f t="shared" si="17"/>
        <v>01</v>
      </c>
      <c r="K271" s="237" t="str">
        <f t="shared" si="18"/>
        <v>2004</v>
      </c>
      <c r="L271" s="237" t="str">
        <f t="shared" si="19"/>
        <v>200104</v>
      </c>
      <c r="M271" t="str">
        <f>_xlfn.IFNA((VLOOKUP($C271,Lookups!$A$2:$B$6,2,FALSE)),"")</f>
        <v>M</v>
      </c>
      <c r="N271" t="s">
        <v>1886</v>
      </c>
    </row>
    <row r="272" spans="1:14" x14ac:dyDescent="0.35">
      <c r="A272">
        <v>1158728</v>
      </c>
      <c r="B272" t="s">
        <v>346</v>
      </c>
      <c r="C272" t="s">
        <v>358</v>
      </c>
      <c r="D272" t="s">
        <v>467</v>
      </c>
      <c r="F272" t="s">
        <v>468</v>
      </c>
      <c r="G272" t="s">
        <v>467</v>
      </c>
      <c r="H272" s="234">
        <v>38033</v>
      </c>
      <c r="I272" s="237" t="str">
        <f t="shared" si="16"/>
        <v>16</v>
      </c>
      <c r="J272" s="237" t="str">
        <f t="shared" si="17"/>
        <v>02</v>
      </c>
      <c r="K272" s="237" t="str">
        <f t="shared" si="18"/>
        <v>2004</v>
      </c>
      <c r="L272" s="237" t="str">
        <f t="shared" si="19"/>
        <v>160204</v>
      </c>
      <c r="M272" t="str">
        <f>_xlfn.IFNA((VLOOKUP($C272,Lookups!$A$2:$B$6,2,FALSE)),"")</f>
        <v>F</v>
      </c>
      <c r="N272" t="s">
        <v>1886</v>
      </c>
    </row>
    <row r="273" spans="1:14" x14ac:dyDescent="0.35">
      <c r="A273">
        <v>1160388</v>
      </c>
      <c r="B273" t="s">
        <v>392</v>
      </c>
      <c r="C273" t="s">
        <v>358</v>
      </c>
      <c r="D273" t="s">
        <v>464</v>
      </c>
      <c r="E273" t="s">
        <v>543</v>
      </c>
      <c r="F273" t="s">
        <v>1493</v>
      </c>
      <c r="G273" t="s">
        <v>464</v>
      </c>
      <c r="H273" s="234">
        <v>38800</v>
      </c>
      <c r="I273" s="237" t="str">
        <f t="shared" si="16"/>
        <v>24</v>
      </c>
      <c r="J273" s="237" t="str">
        <f t="shared" si="17"/>
        <v>03</v>
      </c>
      <c r="K273" s="237" t="str">
        <f t="shared" si="18"/>
        <v>2006</v>
      </c>
      <c r="L273" s="237" t="str">
        <f t="shared" si="19"/>
        <v>240306</v>
      </c>
      <c r="M273" t="str">
        <f>_xlfn.IFNA((VLOOKUP($C273,Lookups!$A$2:$B$6,2,FALSE)),"")</f>
        <v>F</v>
      </c>
      <c r="N273" t="s">
        <v>1886</v>
      </c>
    </row>
    <row r="274" spans="1:14" x14ac:dyDescent="0.35">
      <c r="A274">
        <v>1164132</v>
      </c>
      <c r="B274" t="s">
        <v>346</v>
      </c>
      <c r="C274" t="s">
        <v>358</v>
      </c>
      <c r="D274" t="s">
        <v>986</v>
      </c>
      <c r="F274" t="s">
        <v>985</v>
      </c>
      <c r="G274" t="s">
        <v>986</v>
      </c>
      <c r="H274" s="234">
        <v>38701</v>
      </c>
      <c r="I274" s="237" t="str">
        <f t="shared" si="16"/>
        <v>15</v>
      </c>
      <c r="J274" s="237" t="str">
        <f t="shared" si="17"/>
        <v>12</v>
      </c>
      <c r="K274" s="237" t="str">
        <f t="shared" si="18"/>
        <v>2005</v>
      </c>
      <c r="L274" s="237" t="str">
        <f t="shared" si="19"/>
        <v>151205</v>
      </c>
      <c r="M274" t="str">
        <f>_xlfn.IFNA((VLOOKUP($C274,Lookups!$A$2:$B$6,2,FALSE)),"")</f>
        <v>F</v>
      </c>
      <c r="N274" t="s">
        <v>1886</v>
      </c>
    </row>
    <row r="275" spans="1:14" x14ac:dyDescent="0.35">
      <c r="A275">
        <v>1175090</v>
      </c>
      <c r="B275" t="s">
        <v>346</v>
      </c>
      <c r="C275" t="s">
        <v>358</v>
      </c>
      <c r="D275" t="s">
        <v>1504</v>
      </c>
      <c r="E275" t="s">
        <v>353</v>
      </c>
      <c r="F275" t="s">
        <v>992</v>
      </c>
      <c r="G275" t="s">
        <v>1504</v>
      </c>
      <c r="H275" s="234">
        <v>38325</v>
      </c>
      <c r="I275" s="237" t="str">
        <f t="shared" si="16"/>
        <v>04</v>
      </c>
      <c r="J275" s="237" t="str">
        <f t="shared" si="17"/>
        <v>12</v>
      </c>
      <c r="K275" s="237" t="str">
        <f t="shared" si="18"/>
        <v>2004</v>
      </c>
      <c r="L275" s="237" t="str">
        <f t="shared" si="19"/>
        <v>041204</v>
      </c>
      <c r="M275" t="str">
        <f>_xlfn.IFNA((VLOOKUP($C275,Lookups!$A$2:$B$6,2,FALSE)),"")</f>
        <v>F</v>
      </c>
      <c r="N275" t="s">
        <v>1886</v>
      </c>
    </row>
    <row r="276" spans="1:14" x14ac:dyDescent="0.35">
      <c r="A276">
        <v>1181510</v>
      </c>
      <c r="B276" t="s">
        <v>392</v>
      </c>
      <c r="C276" t="s">
        <v>358</v>
      </c>
      <c r="D276" t="s">
        <v>1506</v>
      </c>
      <c r="F276" t="s">
        <v>516</v>
      </c>
      <c r="G276" t="s">
        <v>1506</v>
      </c>
      <c r="H276" s="234">
        <v>39427</v>
      </c>
      <c r="I276" s="237" t="str">
        <f t="shared" si="16"/>
        <v>11</v>
      </c>
      <c r="J276" s="237" t="str">
        <f t="shared" si="17"/>
        <v>12</v>
      </c>
      <c r="K276" s="237" t="str">
        <f t="shared" si="18"/>
        <v>2007</v>
      </c>
      <c r="L276" s="237" t="str">
        <f t="shared" si="19"/>
        <v>111207</v>
      </c>
      <c r="M276" t="str">
        <f>_xlfn.IFNA((VLOOKUP($C276,Lookups!$A$2:$B$6,2,FALSE)),"")</f>
        <v>F</v>
      </c>
      <c r="N276" t="s">
        <v>1886</v>
      </c>
    </row>
    <row r="277" spans="1:14" x14ac:dyDescent="0.35">
      <c r="A277">
        <v>1185624</v>
      </c>
      <c r="B277" t="s">
        <v>346</v>
      </c>
      <c r="C277" t="s">
        <v>358</v>
      </c>
      <c r="D277" t="s">
        <v>361</v>
      </c>
      <c r="F277" t="s">
        <v>469</v>
      </c>
      <c r="H277" s="234">
        <v>40689</v>
      </c>
      <c r="I277" s="237" t="str">
        <f t="shared" si="16"/>
        <v>26</v>
      </c>
      <c r="J277" s="237" t="str">
        <f t="shared" si="17"/>
        <v>05</v>
      </c>
      <c r="K277" s="237" t="str">
        <f t="shared" si="18"/>
        <v>2011</v>
      </c>
      <c r="L277" s="237" t="str">
        <f t="shared" si="19"/>
        <v>260511</v>
      </c>
      <c r="M277" t="str">
        <f>_xlfn.IFNA((VLOOKUP($C277,Lookups!$A$2:$B$6,2,FALSE)),"")</f>
        <v>F</v>
      </c>
      <c r="N277" t="s">
        <v>1886</v>
      </c>
    </row>
    <row r="278" spans="1:14" x14ac:dyDescent="0.35">
      <c r="A278">
        <v>1185625</v>
      </c>
      <c r="B278" t="s">
        <v>461</v>
      </c>
      <c r="C278" t="s">
        <v>470</v>
      </c>
      <c r="D278" t="s">
        <v>471</v>
      </c>
      <c r="F278" t="s">
        <v>469</v>
      </c>
      <c r="G278" t="s">
        <v>471</v>
      </c>
      <c r="H278" s="234">
        <v>25219</v>
      </c>
      <c r="I278" s="237" t="str">
        <f t="shared" si="16"/>
        <v>16</v>
      </c>
      <c r="J278" s="237" t="str">
        <f t="shared" si="17"/>
        <v>01</v>
      </c>
      <c r="K278" s="237" t="str">
        <f t="shared" si="18"/>
        <v>1969</v>
      </c>
      <c r="L278" s="237" t="str">
        <f t="shared" si="19"/>
        <v>160169</v>
      </c>
      <c r="M278" t="str">
        <f>_xlfn.IFNA((VLOOKUP($C278,Lookups!$A$2:$B$6,2,FALSE)),"")</f>
        <v>F</v>
      </c>
      <c r="N278" t="s">
        <v>1886</v>
      </c>
    </row>
    <row r="279" spans="1:14" x14ac:dyDescent="0.35">
      <c r="A279">
        <v>1185700</v>
      </c>
      <c r="B279" t="s">
        <v>392</v>
      </c>
      <c r="C279" t="s">
        <v>347</v>
      </c>
      <c r="D279" t="s">
        <v>1508</v>
      </c>
      <c r="E279" t="s">
        <v>415</v>
      </c>
      <c r="F279" t="s">
        <v>1509</v>
      </c>
      <c r="G279" t="s">
        <v>798</v>
      </c>
      <c r="H279" s="234">
        <v>38661</v>
      </c>
      <c r="I279" s="237" t="str">
        <f t="shared" si="16"/>
        <v>05</v>
      </c>
      <c r="J279" s="237" t="str">
        <f t="shared" si="17"/>
        <v>11</v>
      </c>
      <c r="K279" s="237" t="str">
        <f t="shared" si="18"/>
        <v>2005</v>
      </c>
      <c r="L279" s="237" t="str">
        <f t="shared" si="19"/>
        <v>051105</v>
      </c>
      <c r="M279" t="str">
        <f>_xlfn.IFNA((VLOOKUP($C279,Lookups!$A$2:$B$6,2,FALSE)),"")</f>
        <v>M</v>
      </c>
      <c r="N279" t="s">
        <v>1886</v>
      </c>
    </row>
    <row r="280" spans="1:14" x14ac:dyDescent="0.35">
      <c r="A280">
        <v>1195267</v>
      </c>
      <c r="B280" t="s">
        <v>346</v>
      </c>
      <c r="C280" t="s">
        <v>358</v>
      </c>
      <c r="D280" t="s">
        <v>1797</v>
      </c>
      <c r="E280" t="s">
        <v>1798</v>
      </c>
      <c r="F280" t="s">
        <v>638</v>
      </c>
      <c r="G280" t="s">
        <v>1797</v>
      </c>
      <c r="H280" s="234">
        <v>38638</v>
      </c>
      <c r="I280" s="237" t="str">
        <f t="shared" si="16"/>
        <v>13</v>
      </c>
      <c r="J280" s="237" t="str">
        <f t="shared" si="17"/>
        <v>10</v>
      </c>
      <c r="K280" s="237" t="str">
        <f t="shared" si="18"/>
        <v>2005</v>
      </c>
      <c r="L280" s="237" t="str">
        <f t="shared" si="19"/>
        <v>131005</v>
      </c>
      <c r="M280" t="str">
        <f>_xlfn.IFNA((VLOOKUP($C280,Lookups!$A$2:$B$6,2,FALSE)),"")</f>
        <v>F</v>
      </c>
      <c r="N280" t="s">
        <v>1886</v>
      </c>
    </row>
    <row r="281" spans="1:14" x14ac:dyDescent="0.35">
      <c r="A281">
        <v>1195268</v>
      </c>
      <c r="B281" t="s">
        <v>346</v>
      </c>
      <c r="C281" t="s">
        <v>358</v>
      </c>
      <c r="D281" t="s">
        <v>637</v>
      </c>
      <c r="E281" t="s">
        <v>1799</v>
      </c>
      <c r="F281" t="s">
        <v>638</v>
      </c>
      <c r="G281" t="s">
        <v>637</v>
      </c>
      <c r="H281" s="234">
        <v>39155</v>
      </c>
      <c r="I281" s="237" t="str">
        <f t="shared" si="16"/>
        <v>14</v>
      </c>
      <c r="J281" s="237" t="str">
        <f t="shared" si="17"/>
        <v>03</v>
      </c>
      <c r="K281" s="237" t="str">
        <f t="shared" si="18"/>
        <v>2007</v>
      </c>
      <c r="L281" s="237" t="str">
        <f t="shared" si="19"/>
        <v>140307</v>
      </c>
      <c r="M281" t="str">
        <f>_xlfn.IFNA((VLOOKUP($C281,Lookups!$A$2:$B$6,2,FALSE)),"")</f>
        <v>F</v>
      </c>
      <c r="N281" t="s">
        <v>1886</v>
      </c>
    </row>
    <row r="282" spans="1:14" x14ac:dyDescent="0.35">
      <c r="A282">
        <v>1204716</v>
      </c>
      <c r="B282" t="s">
        <v>392</v>
      </c>
      <c r="C282" t="s">
        <v>470</v>
      </c>
      <c r="D282" t="s">
        <v>753</v>
      </c>
      <c r="E282" t="s">
        <v>549</v>
      </c>
      <c r="F282" t="s">
        <v>765</v>
      </c>
      <c r="G282" t="s">
        <v>753</v>
      </c>
      <c r="H282" s="234">
        <v>28012</v>
      </c>
      <c r="I282" s="237" t="str">
        <f t="shared" si="16"/>
        <v>09</v>
      </c>
      <c r="J282" s="237" t="str">
        <f t="shared" si="17"/>
        <v>09</v>
      </c>
      <c r="K282" s="237" t="str">
        <f t="shared" si="18"/>
        <v>1976</v>
      </c>
      <c r="L282" s="237" t="str">
        <f t="shared" si="19"/>
        <v>090976</v>
      </c>
      <c r="M282" t="str">
        <f>_xlfn.IFNA((VLOOKUP($C282,Lookups!$A$2:$B$6,2,FALSE)),"")</f>
        <v>F</v>
      </c>
      <c r="N282" t="s">
        <v>1886</v>
      </c>
    </row>
    <row r="283" spans="1:14" x14ac:dyDescent="0.35">
      <c r="A283">
        <v>1205137</v>
      </c>
      <c r="B283" t="s">
        <v>461</v>
      </c>
      <c r="C283" t="s">
        <v>358</v>
      </c>
      <c r="D283" t="s">
        <v>726</v>
      </c>
      <c r="F283" t="s">
        <v>727</v>
      </c>
      <c r="G283" t="s">
        <v>726</v>
      </c>
      <c r="H283" s="234">
        <v>28817</v>
      </c>
      <c r="I283" s="237" t="str">
        <f t="shared" si="16"/>
        <v>23</v>
      </c>
      <c r="J283" s="237" t="str">
        <f t="shared" si="17"/>
        <v>11</v>
      </c>
      <c r="K283" s="237" t="str">
        <f t="shared" si="18"/>
        <v>1978</v>
      </c>
      <c r="L283" s="237" t="str">
        <f t="shared" si="19"/>
        <v>231178</v>
      </c>
      <c r="M283" t="str">
        <f>_xlfn.IFNA((VLOOKUP($C283,Lookups!$A$2:$B$6,2,FALSE)),"")</f>
        <v>F</v>
      </c>
      <c r="N283" t="s">
        <v>1886</v>
      </c>
    </row>
    <row r="284" spans="1:14" x14ac:dyDescent="0.35">
      <c r="A284">
        <v>1208589</v>
      </c>
      <c r="B284" t="s">
        <v>392</v>
      </c>
      <c r="C284" t="s">
        <v>358</v>
      </c>
      <c r="D284" t="s">
        <v>373</v>
      </c>
      <c r="F284" t="s">
        <v>700</v>
      </c>
      <c r="H284" s="234">
        <v>38856</v>
      </c>
      <c r="I284" s="237" t="str">
        <f t="shared" si="16"/>
        <v>19</v>
      </c>
      <c r="J284" s="237" t="str">
        <f t="shared" si="17"/>
        <v>05</v>
      </c>
      <c r="K284" s="237" t="str">
        <f t="shared" si="18"/>
        <v>2006</v>
      </c>
      <c r="L284" s="237" t="str">
        <f t="shared" si="19"/>
        <v>190506</v>
      </c>
      <c r="M284" t="str">
        <f>_xlfn.IFNA((VLOOKUP($C284,Lookups!$A$2:$B$6,2,FALSE)),"")</f>
        <v>F</v>
      </c>
      <c r="N284" t="s">
        <v>1886</v>
      </c>
    </row>
    <row r="285" spans="1:14" x14ac:dyDescent="0.35">
      <c r="A285">
        <v>1211270</v>
      </c>
      <c r="B285" t="s">
        <v>346</v>
      </c>
      <c r="C285" t="s">
        <v>347</v>
      </c>
      <c r="D285" t="s">
        <v>456</v>
      </c>
      <c r="E285" t="s">
        <v>415</v>
      </c>
      <c r="F285" t="s">
        <v>985</v>
      </c>
      <c r="G285" t="s">
        <v>456</v>
      </c>
      <c r="H285" s="234">
        <v>39304</v>
      </c>
      <c r="I285" s="237" t="str">
        <f t="shared" si="16"/>
        <v>10</v>
      </c>
      <c r="J285" s="237" t="str">
        <f t="shared" si="17"/>
        <v>08</v>
      </c>
      <c r="K285" s="237" t="str">
        <f t="shared" si="18"/>
        <v>2007</v>
      </c>
      <c r="L285" s="237" t="str">
        <f t="shared" si="19"/>
        <v>100807</v>
      </c>
      <c r="M285" t="str">
        <f>_xlfn.IFNA((VLOOKUP($C285,Lookups!$A$2:$B$6,2,FALSE)),"")</f>
        <v>M</v>
      </c>
      <c r="N285" t="s">
        <v>1886</v>
      </c>
    </row>
    <row r="286" spans="1:14" x14ac:dyDescent="0.35">
      <c r="A286">
        <v>1224005</v>
      </c>
      <c r="B286" t="s">
        <v>346</v>
      </c>
      <c r="C286" t="s">
        <v>358</v>
      </c>
      <c r="D286" t="s">
        <v>379</v>
      </c>
      <c r="E286" t="s">
        <v>409</v>
      </c>
      <c r="F286" t="s">
        <v>766</v>
      </c>
      <c r="G286" t="s">
        <v>379</v>
      </c>
      <c r="H286" s="234">
        <v>39509</v>
      </c>
      <c r="I286" s="237" t="str">
        <f t="shared" si="16"/>
        <v>02</v>
      </c>
      <c r="J286" s="237" t="str">
        <f t="shared" si="17"/>
        <v>03</v>
      </c>
      <c r="K286" s="237" t="str">
        <f t="shared" si="18"/>
        <v>2008</v>
      </c>
      <c r="L286" s="237" t="str">
        <f t="shared" si="19"/>
        <v>020308</v>
      </c>
      <c r="M286" t="str">
        <f>_xlfn.IFNA((VLOOKUP($C286,Lookups!$A$2:$B$6,2,FALSE)),"")</f>
        <v>F</v>
      </c>
      <c r="N286" t="s">
        <v>1886</v>
      </c>
    </row>
    <row r="287" spans="1:14" x14ac:dyDescent="0.35">
      <c r="A287">
        <v>1226208</v>
      </c>
      <c r="B287" t="s">
        <v>461</v>
      </c>
      <c r="C287" t="s">
        <v>470</v>
      </c>
      <c r="D287" t="s">
        <v>767</v>
      </c>
      <c r="E287" t="s">
        <v>415</v>
      </c>
      <c r="F287" t="s">
        <v>759</v>
      </c>
      <c r="G287" t="s">
        <v>767</v>
      </c>
      <c r="H287" s="234">
        <v>28809</v>
      </c>
      <c r="I287" s="237" t="str">
        <f t="shared" si="16"/>
        <v>15</v>
      </c>
      <c r="J287" s="237" t="str">
        <f t="shared" si="17"/>
        <v>11</v>
      </c>
      <c r="K287" s="237" t="str">
        <f t="shared" si="18"/>
        <v>1978</v>
      </c>
      <c r="L287" s="237" t="str">
        <f t="shared" si="19"/>
        <v>151178</v>
      </c>
      <c r="M287" t="str">
        <f>_xlfn.IFNA((VLOOKUP($C287,Lookups!$A$2:$B$6,2,FALSE)),"")</f>
        <v>F</v>
      </c>
      <c r="N287" t="s">
        <v>1886</v>
      </c>
    </row>
    <row r="288" spans="1:14" x14ac:dyDescent="0.35">
      <c r="A288">
        <v>1234847</v>
      </c>
      <c r="B288" t="s">
        <v>346</v>
      </c>
      <c r="C288" t="s">
        <v>347</v>
      </c>
      <c r="D288" t="s">
        <v>472</v>
      </c>
      <c r="F288" t="s">
        <v>473</v>
      </c>
      <c r="G288" t="s">
        <v>472</v>
      </c>
      <c r="H288" s="234">
        <v>37011</v>
      </c>
      <c r="I288" s="237" t="str">
        <f t="shared" si="16"/>
        <v>30</v>
      </c>
      <c r="J288" s="237" t="str">
        <f t="shared" si="17"/>
        <v>04</v>
      </c>
      <c r="K288" s="237" t="str">
        <f t="shared" si="18"/>
        <v>2001</v>
      </c>
      <c r="L288" s="237" t="str">
        <f t="shared" si="19"/>
        <v>300401</v>
      </c>
      <c r="M288" t="str">
        <f>_xlfn.IFNA((VLOOKUP($C288,Lookups!$A$2:$B$6,2,FALSE)),"")</f>
        <v>M</v>
      </c>
      <c r="N288" t="s">
        <v>1886</v>
      </c>
    </row>
    <row r="289" spans="1:14" x14ac:dyDescent="0.35">
      <c r="A289">
        <v>1238657</v>
      </c>
      <c r="B289" t="s">
        <v>346</v>
      </c>
      <c r="C289" t="s">
        <v>347</v>
      </c>
      <c r="D289" t="s">
        <v>643</v>
      </c>
      <c r="F289" t="s">
        <v>641</v>
      </c>
      <c r="G289" t="s">
        <v>643</v>
      </c>
      <c r="H289" s="234">
        <v>38867</v>
      </c>
      <c r="I289" s="237" t="str">
        <f t="shared" si="16"/>
        <v>30</v>
      </c>
      <c r="J289" s="237" t="str">
        <f t="shared" si="17"/>
        <v>05</v>
      </c>
      <c r="K289" s="237" t="str">
        <f t="shared" si="18"/>
        <v>2006</v>
      </c>
      <c r="L289" s="237" t="str">
        <f t="shared" si="19"/>
        <v>300506</v>
      </c>
      <c r="M289" t="str">
        <f>_xlfn.IFNA((VLOOKUP($C289,Lookups!$A$2:$B$6,2,FALSE)),"")</f>
        <v>M</v>
      </c>
      <c r="N289" t="s">
        <v>1886</v>
      </c>
    </row>
    <row r="290" spans="1:14" x14ac:dyDescent="0.35">
      <c r="A290">
        <v>1239113</v>
      </c>
      <c r="B290" t="s">
        <v>392</v>
      </c>
      <c r="C290" t="s">
        <v>358</v>
      </c>
      <c r="D290" t="s">
        <v>1512</v>
      </c>
      <c r="F290" t="s">
        <v>1513</v>
      </c>
      <c r="G290" t="s">
        <v>1512</v>
      </c>
      <c r="H290" s="234">
        <v>39031</v>
      </c>
      <c r="I290" s="237" t="str">
        <f t="shared" si="16"/>
        <v>10</v>
      </c>
      <c r="J290" s="237" t="str">
        <f t="shared" si="17"/>
        <v>11</v>
      </c>
      <c r="K290" s="237" t="str">
        <f t="shared" si="18"/>
        <v>2006</v>
      </c>
      <c r="L290" s="237" t="str">
        <f t="shared" si="19"/>
        <v>101106</v>
      </c>
      <c r="M290" t="str">
        <f>_xlfn.IFNA((VLOOKUP($C290,Lookups!$A$2:$B$6,2,FALSE)),"")</f>
        <v>F</v>
      </c>
      <c r="N290" t="s">
        <v>1886</v>
      </c>
    </row>
    <row r="291" spans="1:14" x14ac:dyDescent="0.35">
      <c r="A291">
        <v>1244014</v>
      </c>
      <c r="B291" t="s">
        <v>346</v>
      </c>
      <c r="C291" t="s">
        <v>347</v>
      </c>
      <c r="D291" t="s">
        <v>491</v>
      </c>
      <c r="F291" t="s">
        <v>644</v>
      </c>
      <c r="G291" t="s">
        <v>491</v>
      </c>
      <c r="H291" s="234">
        <v>39282</v>
      </c>
      <c r="I291" s="237" t="str">
        <f t="shared" si="16"/>
        <v>19</v>
      </c>
      <c r="J291" s="237" t="str">
        <f t="shared" si="17"/>
        <v>07</v>
      </c>
      <c r="K291" s="237" t="str">
        <f t="shared" si="18"/>
        <v>2007</v>
      </c>
      <c r="L291" s="237" t="str">
        <f t="shared" si="19"/>
        <v>190707</v>
      </c>
      <c r="M291" t="str">
        <f>_xlfn.IFNA((VLOOKUP($C291,Lookups!$A$2:$B$6,2,FALSE)),"")</f>
        <v>M</v>
      </c>
      <c r="N291" t="s">
        <v>1886</v>
      </c>
    </row>
    <row r="292" spans="1:14" x14ac:dyDescent="0.35">
      <c r="A292">
        <v>1250586</v>
      </c>
      <c r="B292" t="s">
        <v>346</v>
      </c>
      <c r="C292" t="s">
        <v>347</v>
      </c>
      <c r="D292" t="s">
        <v>474</v>
      </c>
      <c r="F292" t="s">
        <v>475</v>
      </c>
      <c r="G292" t="s">
        <v>474</v>
      </c>
      <c r="H292" s="234">
        <v>39079</v>
      </c>
      <c r="I292" s="237" t="str">
        <f t="shared" si="16"/>
        <v>28</v>
      </c>
      <c r="J292" s="237" t="str">
        <f t="shared" si="17"/>
        <v>12</v>
      </c>
      <c r="K292" s="237" t="str">
        <f t="shared" si="18"/>
        <v>2006</v>
      </c>
      <c r="L292" s="237" t="str">
        <f t="shared" si="19"/>
        <v>281206</v>
      </c>
      <c r="M292" t="str">
        <f>_xlfn.IFNA((VLOOKUP($C292,Lookups!$A$2:$B$6,2,FALSE)),"")</f>
        <v>M</v>
      </c>
      <c r="N292" t="s">
        <v>1886</v>
      </c>
    </row>
    <row r="293" spans="1:14" x14ac:dyDescent="0.35">
      <c r="A293">
        <v>1250609</v>
      </c>
      <c r="B293" t="s">
        <v>346</v>
      </c>
      <c r="C293" t="s">
        <v>358</v>
      </c>
      <c r="D293" t="s">
        <v>476</v>
      </c>
      <c r="F293" t="s">
        <v>477</v>
      </c>
      <c r="G293" t="s">
        <v>476</v>
      </c>
      <c r="H293" s="234">
        <v>39372</v>
      </c>
      <c r="I293" s="237" t="str">
        <f t="shared" si="16"/>
        <v>17</v>
      </c>
      <c r="J293" s="237" t="str">
        <f t="shared" si="17"/>
        <v>10</v>
      </c>
      <c r="K293" s="237" t="str">
        <f t="shared" si="18"/>
        <v>2007</v>
      </c>
      <c r="L293" s="237" t="str">
        <f t="shared" si="19"/>
        <v>171007</v>
      </c>
      <c r="M293" t="str">
        <f>_xlfn.IFNA((VLOOKUP($C293,Lookups!$A$2:$B$6,2,FALSE)),"")</f>
        <v>F</v>
      </c>
      <c r="N293" t="s">
        <v>1886</v>
      </c>
    </row>
    <row r="294" spans="1:14" x14ac:dyDescent="0.35">
      <c r="A294">
        <v>1258186</v>
      </c>
      <c r="B294" t="s">
        <v>346</v>
      </c>
      <c r="C294" t="s">
        <v>358</v>
      </c>
      <c r="D294" t="s">
        <v>768</v>
      </c>
      <c r="E294" t="s">
        <v>574</v>
      </c>
      <c r="F294" t="s">
        <v>765</v>
      </c>
      <c r="G294" t="s">
        <v>768</v>
      </c>
      <c r="H294" s="234">
        <v>39630</v>
      </c>
      <c r="I294" s="237" t="str">
        <f t="shared" si="16"/>
        <v>01</v>
      </c>
      <c r="J294" s="237" t="str">
        <f t="shared" si="17"/>
        <v>07</v>
      </c>
      <c r="K294" s="237" t="str">
        <f t="shared" si="18"/>
        <v>2008</v>
      </c>
      <c r="L294" s="237" t="str">
        <f t="shared" si="19"/>
        <v>010708</v>
      </c>
      <c r="M294" t="str">
        <f>_xlfn.IFNA((VLOOKUP($C294,Lookups!$A$2:$B$6,2,FALSE)),"")</f>
        <v>F</v>
      </c>
      <c r="N294" t="s">
        <v>1886</v>
      </c>
    </row>
    <row r="295" spans="1:14" x14ac:dyDescent="0.35">
      <c r="A295">
        <v>1258190</v>
      </c>
      <c r="B295" t="s">
        <v>346</v>
      </c>
      <c r="C295" t="s">
        <v>358</v>
      </c>
      <c r="D295" t="s">
        <v>769</v>
      </c>
      <c r="F295" t="s">
        <v>749</v>
      </c>
      <c r="G295" t="s">
        <v>769</v>
      </c>
      <c r="H295" s="234">
        <v>39463</v>
      </c>
      <c r="I295" s="237" t="str">
        <f t="shared" si="16"/>
        <v>16</v>
      </c>
      <c r="J295" s="237" t="str">
        <f t="shared" si="17"/>
        <v>01</v>
      </c>
      <c r="K295" s="237" t="str">
        <f t="shared" si="18"/>
        <v>2008</v>
      </c>
      <c r="L295" s="237" t="str">
        <f t="shared" si="19"/>
        <v>160108</v>
      </c>
      <c r="M295" t="str">
        <f>_xlfn.IFNA((VLOOKUP($C295,Lookups!$A$2:$B$6,2,FALSE)),"")</f>
        <v>F</v>
      </c>
      <c r="N295" t="s">
        <v>1886</v>
      </c>
    </row>
    <row r="296" spans="1:14" x14ac:dyDescent="0.35">
      <c r="A296">
        <v>1258193</v>
      </c>
      <c r="B296" t="s">
        <v>461</v>
      </c>
      <c r="C296" t="s">
        <v>470</v>
      </c>
      <c r="D296" t="s">
        <v>770</v>
      </c>
      <c r="E296" t="s">
        <v>748</v>
      </c>
      <c r="F296" t="s">
        <v>771</v>
      </c>
      <c r="G296" t="s">
        <v>770</v>
      </c>
      <c r="H296" s="234">
        <v>17699</v>
      </c>
      <c r="I296" s="237" t="str">
        <f t="shared" si="16"/>
        <v>15</v>
      </c>
      <c r="J296" s="237" t="str">
        <f t="shared" si="17"/>
        <v>06</v>
      </c>
      <c r="K296" s="237" t="str">
        <f t="shared" si="18"/>
        <v>1948</v>
      </c>
      <c r="L296" s="237" t="str">
        <f t="shared" si="19"/>
        <v>150648</v>
      </c>
      <c r="M296" t="str">
        <f>_xlfn.IFNA((VLOOKUP($C296,Lookups!$A$2:$B$6,2,FALSE)),"")</f>
        <v>F</v>
      </c>
      <c r="N296" t="s">
        <v>1886</v>
      </c>
    </row>
    <row r="297" spans="1:14" x14ac:dyDescent="0.35">
      <c r="A297">
        <v>1259135</v>
      </c>
      <c r="B297" t="s">
        <v>346</v>
      </c>
      <c r="C297" t="s">
        <v>347</v>
      </c>
      <c r="D297" t="s">
        <v>643</v>
      </c>
      <c r="F297" t="s">
        <v>645</v>
      </c>
      <c r="G297" t="s">
        <v>643</v>
      </c>
      <c r="H297" s="234">
        <v>38501</v>
      </c>
      <c r="I297" s="237" t="str">
        <f t="shared" si="16"/>
        <v>29</v>
      </c>
      <c r="J297" s="237" t="str">
        <f t="shared" si="17"/>
        <v>05</v>
      </c>
      <c r="K297" s="237" t="str">
        <f t="shared" si="18"/>
        <v>2005</v>
      </c>
      <c r="L297" s="237" t="str">
        <f t="shared" si="19"/>
        <v>290505</v>
      </c>
      <c r="M297" t="str">
        <f>_xlfn.IFNA((VLOOKUP($C297,Lookups!$A$2:$B$6,2,FALSE)),"")</f>
        <v>M</v>
      </c>
      <c r="N297" t="s">
        <v>1886</v>
      </c>
    </row>
    <row r="298" spans="1:14" x14ac:dyDescent="0.35">
      <c r="A298">
        <v>1260913</v>
      </c>
      <c r="B298" t="s">
        <v>346</v>
      </c>
      <c r="C298" t="s">
        <v>358</v>
      </c>
      <c r="D298" t="s">
        <v>993</v>
      </c>
      <c r="E298" t="s">
        <v>1515</v>
      </c>
      <c r="F298" t="s">
        <v>992</v>
      </c>
      <c r="G298" t="s">
        <v>993</v>
      </c>
      <c r="H298" s="234">
        <v>39397</v>
      </c>
      <c r="I298" s="237" t="str">
        <f t="shared" si="16"/>
        <v>11</v>
      </c>
      <c r="J298" s="237" t="str">
        <f t="shared" si="17"/>
        <v>11</v>
      </c>
      <c r="K298" s="237" t="str">
        <f t="shared" si="18"/>
        <v>2007</v>
      </c>
      <c r="L298" s="237" t="str">
        <f t="shared" si="19"/>
        <v>111107</v>
      </c>
      <c r="M298" t="str">
        <f>_xlfn.IFNA((VLOOKUP($C298,Lookups!$A$2:$B$6,2,FALSE)),"")</f>
        <v>F</v>
      </c>
      <c r="N298" t="s">
        <v>1886</v>
      </c>
    </row>
    <row r="299" spans="1:14" x14ac:dyDescent="0.35">
      <c r="A299">
        <v>1260915</v>
      </c>
      <c r="B299" t="s">
        <v>346</v>
      </c>
      <c r="C299" t="s">
        <v>358</v>
      </c>
      <c r="D299" t="s">
        <v>361</v>
      </c>
      <c r="E299" t="s">
        <v>349</v>
      </c>
      <c r="F299" t="s">
        <v>362</v>
      </c>
      <c r="G299" t="s">
        <v>361</v>
      </c>
      <c r="H299" s="234">
        <v>39829</v>
      </c>
      <c r="I299" s="237" t="str">
        <f t="shared" si="16"/>
        <v>16</v>
      </c>
      <c r="J299" s="237" t="str">
        <f t="shared" si="17"/>
        <v>01</v>
      </c>
      <c r="K299" s="237" t="str">
        <f t="shared" si="18"/>
        <v>2009</v>
      </c>
      <c r="L299" s="237" t="str">
        <f t="shared" si="19"/>
        <v>160109</v>
      </c>
      <c r="M299" t="str">
        <f>_xlfn.IFNA((VLOOKUP($C299,Lookups!$A$2:$B$6,2,FALSE)),"")</f>
        <v>F</v>
      </c>
      <c r="N299" t="s">
        <v>1886</v>
      </c>
    </row>
    <row r="300" spans="1:14" x14ac:dyDescent="0.35">
      <c r="A300">
        <v>1269479</v>
      </c>
      <c r="B300" t="s">
        <v>461</v>
      </c>
      <c r="C300" t="s">
        <v>347</v>
      </c>
      <c r="D300" t="s">
        <v>728</v>
      </c>
      <c r="F300" t="s">
        <v>642</v>
      </c>
      <c r="G300" t="s">
        <v>728</v>
      </c>
      <c r="H300" s="234">
        <v>26526</v>
      </c>
      <c r="I300" s="237" t="str">
        <f t="shared" si="16"/>
        <v>15</v>
      </c>
      <c r="J300" s="237" t="str">
        <f t="shared" si="17"/>
        <v>08</v>
      </c>
      <c r="K300" s="237" t="str">
        <f t="shared" si="18"/>
        <v>1972</v>
      </c>
      <c r="L300" s="237" t="str">
        <f t="shared" si="19"/>
        <v>150872</v>
      </c>
      <c r="M300" t="str">
        <f>_xlfn.IFNA((VLOOKUP($C300,Lookups!$A$2:$B$6,2,FALSE)),"")</f>
        <v>M</v>
      </c>
      <c r="N300" t="s">
        <v>1886</v>
      </c>
    </row>
    <row r="301" spans="1:14" x14ac:dyDescent="0.35">
      <c r="A301">
        <v>1271951</v>
      </c>
      <c r="B301" t="s">
        <v>346</v>
      </c>
      <c r="C301" t="s">
        <v>358</v>
      </c>
      <c r="D301" t="s">
        <v>772</v>
      </c>
      <c r="E301" t="s">
        <v>353</v>
      </c>
      <c r="F301" t="s">
        <v>773</v>
      </c>
      <c r="G301" t="s">
        <v>772</v>
      </c>
      <c r="H301" s="234">
        <v>38721</v>
      </c>
      <c r="I301" s="237" t="str">
        <f t="shared" si="16"/>
        <v>04</v>
      </c>
      <c r="J301" s="237" t="str">
        <f t="shared" si="17"/>
        <v>01</v>
      </c>
      <c r="K301" s="237" t="str">
        <f t="shared" si="18"/>
        <v>2006</v>
      </c>
      <c r="L301" s="237" t="str">
        <f t="shared" si="19"/>
        <v>040106</v>
      </c>
      <c r="M301" t="str">
        <f>_xlfn.IFNA((VLOOKUP($C301,Lookups!$A$2:$B$6,2,FALSE)),"")</f>
        <v>F</v>
      </c>
      <c r="N301" t="s">
        <v>1886</v>
      </c>
    </row>
    <row r="302" spans="1:14" x14ac:dyDescent="0.35">
      <c r="A302">
        <v>1271952</v>
      </c>
      <c r="B302" t="s">
        <v>346</v>
      </c>
      <c r="C302" t="s">
        <v>347</v>
      </c>
      <c r="D302" t="s">
        <v>627</v>
      </c>
      <c r="F302" t="s">
        <v>773</v>
      </c>
      <c r="G302" t="s">
        <v>627</v>
      </c>
      <c r="H302" s="234">
        <v>39500</v>
      </c>
      <c r="I302" s="237" t="str">
        <f t="shared" si="16"/>
        <v>22</v>
      </c>
      <c r="J302" s="237" t="str">
        <f t="shared" si="17"/>
        <v>02</v>
      </c>
      <c r="K302" s="237" t="str">
        <f t="shared" si="18"/>
        <v>2008</v>
      </c>
      <c r="L302" s="237" t="str">
        <f t="shared" si="19"/>
        <v>220208</v>
      </c>
      <c r="M302" t="str">
        <f>_xlfn.IFNA((VLOOKUP($C302,Lookups!$A$2:$B$6,2,FALSE)),"")</f>
        <v>M</v>
      </c>
      <c r="N302" t="s">
        <v>1886</v>
      </c>
    </row>
    <row r="303" spans="1:14" x14ac:dyDescent="0.35">
      <c r="A303">
        <v>1275093</v>
      </c>
      <c r="B303" t="s">
        <v>346</v>
      </c>
      <c r="C303" t="s">
        <v>347</v>
      </c>
      <c r="D303" t="s">
        <v>646</v>
      </c>
      <c r="F303" t="s">
        <v>647</v>
      </c>
      <c r="G303" t="s">
        <v>646</v>
      </c>
      <c r="H303" s="234">
        <v>38762</v>
      </c>
      <c r="I303" s="237" t="str">
        <f t="shared" si="16"/>
        <v>14</v>
      </c>
      <c r="J303" s="237" t="str">
        <f t="shared" si="17"/>
        <v>02</v>
      </c>
      <c r="K303" s="237" t="str">
        <f t="shared" si="18"/>
        <v>2006</v>
      </c>
      <c r="L303" s="237" t="str">
        <f t="shared" si="19"/>
        <v>140206</v>
      </c>
      <c r="M303" t="str">
        <f>_xlfn.IFNA((VLOOKUP($C303,Lookups!$A$2:$B$6,2,FALSE)),"")</f>
        <v>M</v>
      </c>
      <c r="N303" t="s">
        <v>1886</v>
      </c>
    </row>
    <row r="304" spans="1:14" x14ac:dyDescent="0.35">
      <c r="A304">
        <v>1285086</v>
      </c>
      <c r="B304" t="s">
        <v>392</v>
      </c>
      <c r="C304" t="s">
        <v>358</v>
      </c>
      <c r="D304" t="s">
        <v>758</v>
      </c>
      <c r="E304" t="s">
        <v>1517</v>
      </c>
      <c r="F304" t="s">
        <v>1518</v>
      </c>
      <c r="G304" t="s">
        <v>758</v>
      </c>
      <c r="H304" s="234">
        <v>38530</v>
      </c>
      <c r="I304" s="237" t="str">
        <f t="shared" si="16"/>
        <v>27</v>
      </c>
      <c r="J304" s="237" t="str">
        <f t="shared" si="17"/>
        <v>06</v>
      </c>
      <c r="K304" s="237" t="str">
        <f t="shared" si="18"/>
        <v>2005</v>
      </c>
      <c r="L304" s="237" t="str">
        <f t="shared" si="19"/>
        <v>270605</v>
      </c>
      <c r="M304" t="str">
        <f>_xlfn.IFNA((VLOOKUP($C304,Lookups!$A$2:$B$6,2,FALSE)),"")</f>
        <v>F</v>
      </c>
      <c r="N304" t="s">
        <v>1886</v>
      </c>
    </row>
    <row r="305" spans="1:14" x14ac:dyDescent="0.35">
      <c r="A305">
        <v>1296057</v>
      </c>
      <c r="B305" t="s">
        <v>346</v>
      </c>
      <c r="C305" t="s">
        <v>347</v>
      </c>
      <c r="D305" t="s">
        <v>648</v>
      </c>
      <c r="F305" t="s">
        <v>649</v>
      </c>
      <c r="G305" t="s">
        <v>648</v>
      </c>
      <c r="H305" s="234">
        <v>39022</v>
      </c>
      <c r="I305" s="237" t="str">
        <f t="shared" si="16"/>
        <v>01</v>
      </c>
      <c r="J305" s="237" t="str">
        <f t="shared" si="17"/>
        <v>11</v>
      </c>
      <c r="K305" s="237" t="str">
        <f t="shared" si="18"/>
        <v>2006</v>
      </c>
      <c r="L305" s="237" t="str">
        <f t="shared" si="19"/>
        <v>011106</v>
      </c>
      <c r="M305" t="str">
        <f>_xlfn.IFNA((VLOOKUP($C305,Lookups!$A$2:$B$6,2,FALSE)),"")</f>
        <v>M</v>
      </c>
      <c r="N305" t="s">
        <v>1886</v>
      </c>
    </row>
    <row r="306" spans="1:14" x14ac:dyDescent="0.35">
      <c r="A306">
        <v>1302278</v>
      </c>
      <c r="B306" t="s">
        <v>346</v>
      </c>
      <c r="C306" t="s">
        <v>358</v>
      </c>
      <c r="D306" t="s">
        <v>478</v>
      </c>
      <c r="F306" t="s">
        <v>479</v>
      </c>
      <c r="G306" t="s">
        <v>480</v>
      </c>
      <c r="H306" s="234">
        <v>39563</v>
      </c>
      <c r="I306" s="237" t="str">
        <f t="shared" si="16"/>
        <v>25</v>
      </c>
      <c r="J306" s="237" t="str">
        <f t="shared" si="17"/>
        <v>04</v>
      </c>
      <c r="K306" s="237" t="str">
        <f t="shared" si="18"/>
        <v>2008</v>
      </c>
      <c r="L306" s="237" t="str">
        <f t="shared" si="19"/>
        <v>250408</v>
      </c>
      <c r="M306" t="str">
        <f>_xlfn.IFNA((VLOOKUP($C306,Lookups!$A$2:$B$6,2,FALSE)),"")</f>
        <v>F</v>
      </c>
      <c r="N306" t="s">
        <v>1886</v>
      </c>
    </row>
    <row r="307" spans="1:14" x14ac:dyDescent="0.35">
      <c r="A307">
        <v>1302286</v>
      </c>
      <c r="B307" t="s">
        <v>392</v>
      </c>
      <c r="C307" t="s">
        <v>358</v>
      </c>
      <c r="D307" t="s">
        <v>774</v>
      </c>
      <c r="F307" t="s">
        <v>775</v>
      </c>
      <c r="G307" t="s">
        <v>774</v>
      </c>
      <c r="H307" s="234">
        <v>38777</v>
      </c>
      <c r="I307" s="237" t="str">
        <f t="shared" si="16"/>
        <v>01</v>
      </c>
      <c r="J307" s="237" t="str">
        <f t="shared" si="17"/>
        <v>03</v>
      </c>
      <c r="K307" s="237" t="str">
        <f t="shared" si="18"/>
        <v>2006</v>
      </c>
      <c r="L307" s="237" t="str">
        <f t="shared" si="19"/>
        <v>010306</v>
      </c>
      <c r="M307" t="str">
        <f>_xlfn.IFNA((VLOOKUP($C307,Lookups!$A$2:$B$6,2,FALSE)),"")</f>
        <v>F</v>
      </c>
      <c r="N307" t="s">
        <v>1886</v>
      </c>
    </row>
    <row r="308" spans="1:14" x14ac:dyDescent="0.35">
      <c r="A308">
        <v>1305056</v>
      </c>
      <c r="B308" t="s">
        <v>346</v>
      </c>
      <c r="C308" t="s">
        <v>358</v>
      </c>
      <c r="D308" t="s">
        <v>352</v>
      </c>
      <c r="F308" t="s">
        <v>363</v>
      </c>
      <c r="G308" t="s">
        <v>352</v>
      </c>
      <c r="H308" s="234">
        <v>39037</v>
      </c>
      <c r="I308" s="237" t="str">
        <f t="shared" si="16"/>
        <v>16</v>
      </c>
      <c r="J308" s="237" t="str">
        <f t="shared" si="17"/>
        <v>11</v>
      </c>
      <c r="K308" s="237" t="str">
        <f t="shared" si="18"/>
        <v>2006</v>
      </c>
      <c r="L308" s="237" t="str">
        <f t="shared" si="19"/>
        <v>161106</v>
      </c>
      <c r="M308" t="str">
        <f>_xlfn.IFNA((VLOOKUP($C308,Lookups!$A$2:$B$6,2,FALSE)),"")</f>
        <v>F</v>
      </c>
      <c r="N308" t="s">
        <v>1886</v>
      </c>
    </row>
    <row r="309" spans="1:14" x14ac:dyDescent="0.35">
      <c r="A309">
        <v>1309283</v>
      </c>
      <c r="B309" t="s">
        <v>461</v>
      </c>
      <c r="C309" t="s">
        <v>351</v>
      </c>
      <c r="D309" t="s">
        <v>656</v>
      </c>
      <c r="F309" t="s">
        <v>1513</v>
      </c>
      <c r="G309" t="s">
        <v>656</v>
      </c>
      <c r="H309" s="234">
        <v>24976</v>
      </c>
      <c r="I309" s="237" t="str">
        <f t="shared" si="16"/>
        <v>18</v>
      </c>
      <c r="J309" s="237" t="str">
        <f t="shared" si="17"/>
        <v>05</v>
      </c>
      <c r="K309" s="237" t="str">
        <f t="shared" si="18"/>
        <v>1968</v>
      </c>
      <c r="L309" s="237" t="str">
        <f t="shared" si="19"/>
        <v>180568</v>
      </c>
      <c r="M309" t="str">
        <f>_xlfn.IFNA((VLOOKUP($C309,Lookups!$A$2:$B$6,2,FALSE)),"")</f>
        <v>F</v>
      </c>
      <c r="N309" t="s">
        <v>1886</v>
      </c>
    </row>
    <row r="310" spans="1:14" x14ac:dyDescent="0.35">
      <c r="A310">
        <v>1315295</v>
      </c>
      <c r="B310" t="s">
        <v>346</v>
      </c>
      <c r="C310" t="s">
        <v>358</v>
      </c>
      <c r="D310" t="s">
        <v>776</v>
      </c>
      <c r="E310" t="s">
        <v>748</v>
      </c>
      <c r="F310" t="s">
        <v>755</v>
      </c>
      <c r="G310" t="s">
        <v>776</v>
      </c>
      <c r="H310" s="234">
        <v>40434</v>
      </c>
      <c r="I310" s="237" t="str">
        <f t="shared" si="16"/>
        <v>13</v>
      </c>
      <c r="J310" s="237" t="str">
        <f t="shared" si="17"/>
        <v>09</v>
      </c>
      <c r="K310" s="237" t="str">
        <f t="shared" si="18"/>
        <v>2010</v>
      </c>
      <c r="L310" s="237" t="str">
        <f t="shared" si="19"/>
        <v>130910</v>
      </c>
      <c r="M310" t="str">
        <f>_xlfn.IFNA((VLOOKUP($C310,Lookups!$A$2:$B$6,2,FALSE)),"")</f>
        <v>F</v>
      </c>
      <c r="N310" t="s">
        <v>1886</v>
      </c>
    </row>
    <row r="311" spans="1:14" x14ac:dyDescent="0.35">
      <c r="A311">
        <v>1315298</v>
      </c>
      <c r="B311" t="s">
        <v>346</v>
      </c>
      <c r="C311" t="s">
        <v>347</v>
      </c>
      <c r="D311" t="s">
        <v>777</v>
      </c>
      <c r="E311" t="s">
        <v>440</v>
      </c>
      <c r="F311" t="s">
        <v>749</v>
      </c>
      <c r="G311" t="s">
        <v>777</v>
      </c>
      <c r="H311" s="234">
        <v>28737</v>
      </c>
      <c r="I311" s="237" t="str">
        <f t="shared" si="16"/>
        <v>04</v>
      </c>
      <c r="J311" s="237" t="str">
        <f t="shared" si="17"/>
        <v>09</v>
      </c>
      <c r="K311" s="237" t="str">
        <f t="shared" si="18"/>
        <v>1978</v>
      </c>
      <c r="L311" s="237" t="str">
        <f t="shared" si="19"/>
        <v>040978</v>
      </c>
      <c r="M311" t="str">
        <f>_xlfn.IFNA((VLOOKUP($C311,Lookups!$A$2:$B$6,2,FALSE)),"")</f>
        <v>M</v>
      </c>
      <c r="N311" t="s">
        <v>1886</v>
      </c>
    </row>
    <row r="312" spans="1:14" x14ac:dyDescent="0.35">
      <c r="A312">
        <v>1315921</v>
      </c>
      <c r="B312" t="s">
        <v>346</v>
      </c>
      <c r="C312" t="s">
        <v>358</v>
      </c>
      <c r="D312" t="s">
        <v>650</v>
      </c>
      <c r="F312" t="s">
        <v>641</v>
      </c>
      <c r="G312" t="s">
        <v>650</v>
      </c>
      <c r="H312" s="234">
        <v>39333</v>
      </c>
      <c r="I312" s="237" t="str">
        <f t="shared" si="16"/>
        <v>08</v>
      </c>
      <c r="J312" s="237" t="str">
        <f t="shared" si="17"/>
        <v>09</v>
      </c>
      <c r="K312" s="237" t="str">
        <f t="shared" si="18"/>
        <v>2007</v>
      </c>
      <c r="L312" s="237" t="str">
        <f t="shared" si="19"/>
        <v>080907</v>
      </c>
      <c r="M312" t="str">
        <f>_xlfn.IFNA((VLOOKUP($C312,Lookups!$A$2:$B$6,2,FALSE)),"")</f>
        <v>F</v>
      </c>
      <c r="N312" t="s">
        <v>1886</v>
      </c>
    </row>
    <row r="313" spans="1:14" x14ac:dyDescent="0.35">
      <c r="A313">
        <v>1317905</v>
      </c>
      <c r="B313" t="s">
        <v>461</v>
      </c>
      <c r="C313" t="s">
        <v>470</v>
      </c>
      <c r="D313" t="s">
        <v>573</v>
      </c>
      <c r="E313" t="s">
        <v>574</v>
      </c>
      <c r="F313" t="s">
        <v>985</v>
      </c>
      <c r="G313" t="s">
        <v>573</v>
      </c>
      <c r="H313" s="234">
        <v>24866</v>
      </c>
      <c r="I313" s="237" t="str">
        <f t="shared" si="16"/>
        <v>29</v>
      </c>
      <c r="J313" s="237" t="str">
        <f t="shared" si="17"/>
        <v>01</v>
      </c>
      <c r="K313" s="237" t="str">
        <f t="shared" si="18"/>
        <v>1968</v>
      </c>
      <c r="L313" s="237" t="str">
        <f t="shared" si="19"/>
        <v>290168</v>
      </c>
      <c r="M313" t="str">
        <f>_xlfn.IFNA((VLOOKUP($C313,Lookups!$A$2:$B$6,2,FALSE)),"")</f>
        <v>F</v>
      </c>
      <c r="N313" t="s">
        <v>1886</v>
      </c>
    </row>
    <row r="314" spans="1:14" x14ac:dyDescent="0.35">
      <c r="A314">
        <v>1317908</v>
      </c>
      <c r="B314" t="s">
        <v>346</v>
      </c>
      <c r="C314" t="s">
        <v>358</v>
      </c>
      <c r="D314" t="s">
        <v>616</v>
      </c>
      <c r="F314" t="s">
        <v>1522</v>
      </c>
      <c r="G314" t="s">
        <v>616</v>
      </c>
      <c r="H314" s="234">
        <v>39854</v>
      </c>
      <c r="I314" s="237" t="str">
        <f t="shared" si="16"/>
        <v>10</v>
      </c>
      <c r="J314" s="237" t="str">
        <f t="shared" si="17"/>
        <v>02</v>
      </c>
      <c r="K314" s="237" t="str">
        <f t="shared" si="18"/>
        <v>2009</v>
      </c>
      <c r="L314" s="237" t="str">
        <f t="shared" si="19"/>
        <v>100209</v>
      </c>
      <c r="M314" t="str">
        <f>_xlfn.IFNA((VLOOKUP($C314,Lookups!$A$2:$B$6,2,FALSE)),"")</f>
        <v>F</v>
      </c>
      <c r="N314" t="s">
        <v>1886</v>
      </c>
    </row>
    <row r="315" spans="1:14" x14ac:dyDescent="0.35">
      <c r="A315">
        <v>1317911</v>
      </c>
      <c r="B315" t="s">
        <v>392</v>
      </c>
      <c r="C315" t="s">
        <v>347</v>
      </c>
      <c r="D315" t="s">
        <v>1524</v>
      </c>
      <c r="F315" t="s">
        <v>719</v>
      </c>
      <c r="G315" t="s">
        <v>1524</v>
      </c>
      <c r="H315" s="234">
        <v>39413</v>
      </c>
      <c r="I315" s="237" t="str">
        <f t="shared" si="16"/>
        <v>27</v>
      </c>
      <c r="J315" s="237" t="str">
        <f t="shared" si="17"/>
        <v>11</v>
      </c>
      <c r="K315" s="237" t="str">
        <f t="shared" si="18"/>
        <v>2007</v>
      </c>
      <c r="L315" s="237" t="str">
        <f t="shared" si="19"/>
        <v>271107</v>
      </c>
      <c r="M315" t="str">
        <f>_xlfn.IFNA((VLOOKUP($C315,Lookups!$A$2:$B$6,2,FALSE)),"")</f>
        <v>M</v>
      </c>
      <c r="N315" t="s">
        <v>1886</v>
      </c>
    </row>
    <row r="316" spans="1:14" x14ac:dyDescent="0.35">
      <c r="A316">
        <v>1317912</v>
      </c>
      <c r="B316" t="s">
        <v>392</v>
      </c>
      <c r="C316" t="s">
        <v>358</v>
      </c>
      <c r="D316" t="s">
        <v>799</v>
      </c>
      <c r="E316" t="s">
        <v>1526</v>
      </c>
      <c r="F316" t="s">
        <v>985</v>
      </c>
      <c r="G316" t="s">
        <v>799</v>
      </c>
      <c r="H316" s="234">
        <v>39827</v>
      </c>
      <c r="I316" s="237" t="str">
        <f t="shared" si="16"/>
        <v>14</v>
      </c>
      <c r="J316" s="237" t="str">
        <f t="shared" si="17"/>
        <v>01</v>
      </c>
      <c r="K316" s="237" t="str">
        <f t="shared" si="18"/>
        <v>2009</v>
      </c>
      <c r="L316" s="237" t="str">
        <f t="shared" si="19"/>
        <v>140109</v>
      </c>
      <c r="M316" t="str">
        <f>_xlfn.IFNA((VLOOKUP($C316,Lookups!$A$2:$B$6,2,FALSE)),"")</f>
        <v>F</v>
      </c>
      <c r="N316" t="s">
        <v>1886</v>
      </c>
    </row>
    <row r="317" spans="1:14" x14ac:dyDescent="0.35">
      <c r="A317">
        <v>1327008</v>
      </c>
      <c r="B317" t="s">
        <v>346</v>
      </c>
      <c r="C317" t="s">
        <v>358</v>
      </c>
      <c r="D317" t="s">
        <v>778</v>
      </c>
      <c r="E317" t="s">
        <v>409</v>
      </c>
      <c r="F317" t="s">
        <v>779</v>
      </c>
      <c r="G317" t="s">
        <v>778</v>
      </c>
      <c r="H317" s="234">
        <v>38688</v>
      </c>
      <c r="I317" s="237" t="str">
        <f t="shared" si="16"/>
        <v>02</v>
      </c>
      <c r="J317" s="237" t="str">
        <f t="shared" si="17"/>
        <v>12</v>
      </c>
      <c r="K317" s="237" t="str">
        <f t="shared" si="18"/>
        <v>2005</v>
      </c>
      <c r="L317" s="237" t="str">
        <f t="shared" si="19"/>
        <v>021205</v>
      </c>
      <c r="M317" t="str">
        <f>_xlfn.IFNA((VLOOKUP($C317,Lookups!$A$2:$B$6,2,FALSE)),"")</f>
        <v>F</v>
      </c>
      <c r="N317" t="s">
        <v>1886</v>
      </c>
    </row>
    <row r="318" spans="1:14" x14ac:dyDescent="0.35">
      <c r="A318">
        <v>1336443</v>
      </c>
      <c r="B318" t="s">
        <v>346</v>
      </c>
      <c r="C318" t="s">
        <v>358</v>
      </c>
      <c r="D318" t="s">
        <v>481</v>
      </c>
      <c r="F318" t="s">
        <v>482</v>
      </c>
      <c r="H318" s="234">
        <v>40874</v>
      </c>
      <c r="I318" s="237" t="str">
        <f t="shared" si="16"/>
        <v>27</v>
      </c>
      <c r="J318" s="237" t="str">
        <f t="shared" si="17"/>
        <v>11</v>
      </c>
      <c r="K318" s="237" t="str">
        <f t="shared" si="18"/>
        <v>2011</v>
      </c>
      <c r="L318" s="237" t="str">
        <f t="shared" si="19"/>
        <v>271111</v>
      </c>
      <c r="M318" t="str">
        <f>_xlfn.IFNA((VLOOKUP($C318,Lookups!$A$2:$B$6,2,FALSE)),"")</f>
        <v>F</v>
      </c>
      <c r="N318" t="s">
        <v>1886</v>
      </c>
    </row>
    <row r="319" spans="1:14" x14ac:dyDescent="0.35">
      <c r="A319">
        <v>1338585</v>
      </c>
      <c r="B319" t="s">
        <v>346</v>
      </c>
      <c r="C319" t="s">
        <v>347</v>
      </c>
      <c r="D319" t="s">
        <v>651</v>
      </c>
      <c r="F319" t="s">
        <v>642</v>
      </c>
      <c r="G319" t="s">
        <v>651</v>
      </c>
      <c r="H319" s="234">
        <v>40195</v>
      </c>
      <c r="I319" s="237" t="str">
        <f t="shared" si="16"/>
        <v>17</v>
      </c>
      <c r="J319" s="237" t="str">
        <f t="shared" si="17"/>
        <v>01</v>
      </c>
      <c r="K319" s="237" t="str">
        <f t="shared" si="18"/>
        <v>2010</v>
      </c>
      <c r="L319" s="237" t="str">
        <f t="shared" si="19"/>
        <v>170110</v>
      </c>
      <c r="M319" t="str">
        <f>_xlfn.IFNA((VLOOKUP($C319,Lookups!$A$2:$B$6,2,FALSE)),"")</f>
        <v>M</v>
      </c>
      <c r="N319" t="s">
        <v>1886</v>
      </c>
    </row>
    <row r="320" spans="1:14" x14ac:dyDescent="0.35">
      <c r="A320">
        <v>1339425</v>
      </c>
      <c r="B320" t="s">
        <v>461</v>
      </c>
      <c r="C320" t="s">
        <v>347</v>
      </c>
      <c r="D320" t="s">
        <v>729</v>
      </c>
      <c r="F320" t="s">
        <v>730</v>
      </c>
      <c r="G320" t="s">
        <v>731</v>
      </c>
      <c r="H320" s="234">
        <v>26298</v>
      </c>
      <c r="I320" s="237" t="str">
        <f t="shared" si="16"/>
        <v>31</v>
      </c>
      <c r="J320" s="237" t="str">
        <f t="shared" si="17"/>
        <v>12</v>
      </c>
      <c r="K320" s="237" t="str">
        <f t="shared" si="18"/>
        <v>1971</v>
      </c>
      <c r="L320" s="237" t="str">
        <f t="shared" si="19"/>
        <v>311271</v>
      </c>
      <c r="M320" t="str">
        <f>_xlfn.IFNA((VLOOKUP($C320,Lookups!$A$2:$B$6,2,FALSE)),"")</f>
        <v>M</v>
      </c>
      <c r="N320" t="s">
        <v>1886</v>
      </c>
    </row>
    <row r="321" spans="1:14" x14ac:dyDescent="0.35">
      <c r="A321">
        <v>1339777</v>
      </c>
      <c r="B321" t="s">
        <v>392</v>
      </c>
      <c r="C321" t="s">
        <v>358</v>
      </c>
      <c r="D321" t="s">
        <v>1528</v>
      </c>
      <c r="E321" t="s">
        <v>427</v>
      </c>
      <c r="F321" t="s">
        <v>1529</v>
      </c>
      <c r="G321" t="s">
        <v>1528</v>
      </c>
      <c r="H321" s="234">
        <v>39637</v>
      </c>
      <c r="I321" s="237" t="str">
        <f t="shared" si="16"/>
        <v>08</v>
      </c>
      <c r="J321" s="237" t="str">
        <f t="shared" si="17"/>
        <v>07</v>
      </c>
      <c r="K321" s="237" t="str">
        <f t="shared" si="18"/>
        <v>2008</v>
      </c>
      <c r="L321" s="237" t="str">
        <f t="shared" si="19"/>
        <v>080708</v>
      </c>
      <c r="M321" t="str">
        <f>_xlfn.IFNA((VLOOKUP($C321,Lookups!$A$2:$B$6,2,FALSE)),"")</f>
        <v>F</v>
      </c>
      <c r="N321" t="s">
        <v>1886</v>
      </c>
    </row>
    <row r="322" spans="1:14" x14ac:dyDescent="0.35">
      <c r="A322">
        <v>1342762</v>
      </c>
      <c r="B322" t="s">
        <v>346</v>
      </c>
      <c r="C322" t="s">
        <v>347</v>
      </c>
      <c r="D322" t="s">
        <v>1531</v>
      </c>
      <c r="E322" t="s">
        <v>748</v>
      </c>
      <c r="F322" t="s">
        <v>1532</v>
      </c>
      <c r="G322" t="s">
        <v>1531</v>
      </c>
      <c r="H322" s="234">
        <v>39454</v>
      </c>
      <c r="I322" s="237" t="str">
        <f t="shared" si="16"/>
        <v>07</v>
      </c>
      <c r="J322" s="237" t="str">
        <f t="shared" si="17"/>
        <v>01</v>
      </c>
      <c r="K322" s="237" t="str">
        <f t="shared" si="18"/>
        <v>2008</v>
      </c>
      <c r="L322" s="237" t="str">
        <f t="shared" si="19"/>
        <v>070108</v>
      </c>
      <c r="M322" t="str">
        <f>_xlfn.IFNA((VLOOKUP($C322,Lookups!$A$2:$B$6,2,FALSE)),"")</f>
        <v>M</v>
      </c>
      <c r="N322" t="s">
        <v>1886</v>
      </c>
    </row>
    <row r="323" spans="1:14" x14ac:dyDescent="0.35">
      <c r="A323">
        <v>1343773</v>
      </c>
      <c r="B323" t="s">
        <v>461</v>
      </c>
      <c r="C323" t="s">
        <v>347</v>
      </c>
      <c r="D323" t="s">
        <v>804</v>
      </c>
      <c r="E323" t="s">
        <v>1534</v>
      </c>
      <c r="F323" t="s">
        <v>1535</v>
      </c>
      <c r="G323" t="s">
        <v>804</v>
      </c>
      <c r="H323" s="234">
        <v>36391</v>
      </c>
      <c r="I323" s="237" t="str">
        <f t="shared" ref="I323:I386" si="20">TEXT(DAY(H323),"00")</f>
        <v>19</v>
      </c>
      <c r="J323" s="237" t="str">
        <f t="shared" ref="J323:J386" si="21">TEXT(MONTH(H323),"00")</f>
        <v>08</v>
      </c>
      <c r="K323" s="237" t="str">
        <f t="shared" ref="K323:K386" si="22">TEXT(YEAR(H323),"00")</f>
        <v>1999</v>
      </c>
      <c r="L323" s="237" t="str">
        <f t="shared" ref="L323:L386" si="23">I323&amp;J323&amp;RIGHT(K323,2)</f>
        <v>190899</v>
      </c>
      <c r="M323" t="str">
        <f>_xlfn.IFNA((VLOOKUP($C323,Lookups!$A$2:$B$6,2,FALSE)),"")</f>
        <v>M</v>
      </c>
      <c r="N323" t="s">
        <v>1886</v>
      </c>
    </row>
    <row r="324" spans="1:14" x14ac:dyDescent="0.35">
      <c r="A324">
        <v>1349460</v>
      </c>
      <c r="B324" t="s">
        <v>346</v>
      </c>
      <c r="C324" t="s">
        <v>347</v>
      </c>
      <c r="D324" t="s">
        <v>1537</v>
      </c>
      <c r="F324" t="s">
        <v>1002</v>
      </c>
      <c r="G324" t="s">
        <v>1537</v>
      </c>
      <c r="H324" s="234">
        <v>39905</v>
      </c>
      <c r="I324" s="237" t="str">
        <f t="shared" si="20"/>
        <v>02</v>
      </c>
      <c r="J324" s="237" t="str">
        <f t="shared" si="21"/>
        <v>04</v>
      </c>
      <c r="K324" s="237" t="str">
        <f t="shared" si="22"/>
        <v>2009</v>
      </c>
      <c r="L324" s="237" t="str">
        <f t="shared" si="23"/>
        <v>020409</v>
      </c>
      <c r="M324" t="str">
        <f>_xlfn.IFNA((VLOOKUP($C324,Lookups!$A$2:$B$6,2,FALSE)),"")</f>
        <v>M</v>
      </c>
      <c r="N324" t="s">
        <v>1886</v>
      </c>
    </row>
    <row r="325" spans="1:14" x14ac:dyDescent="0.35">
      <c r="A325">
        <v>1350727</v>
      </c>
      <c r="B325" t="s">
        <v>346</v>
      </c>
      <c r="C325" t="s">
        <v>347</v>
      </c>
      <c r="D325" t="s">
        <v>472</v>
      </c>
      <c r="F325" t="s">
        <v>652</v>
      </c>
      <c r="G325" t="s">
        <v>472</v>
      </c>
      <c r="H325" s="234">
        <v>39787</v>
      </c>
      <c r="I325" s="237" t="str">
        <f t="shared" si="20"/>
        <v>05</v>
      </c>
      <c r="J325" s="237" t="str">
        <f t="shared" si="21"/>
        <v>12</v>
      </c>
      <c r="K325" s="237" t="str">
        <f t="shared" si="22"/>
        <v>2008</v>
      </c>
      <c r="L325" s="237" t="str">
        <f t="shared" si="23"/>
        <v>051208</v>
      </c>
      <c r="M325" t="str">
        <f>_xlfn.IFNA((VLOOKUP($C325,Lookups!$A$2:$B$6,2,FALSE)),"")</f>
        <v>M</v>
      </c>
      <c r="N325" t="s">
        <v>1886</v>
      </c>
    </row>
    <row r="326" spans="1:14" x14ac:dyDescent="0.35">
      <c r="A326">
        <v>1351177</v>
      </c>
      <c r="B326" t="s">
        <v>346</v>
      </c>
      <c r="C326" t="s">
        <v>358</v>
      </c>
      <c r="D326" t="s">
        <v>359</v>
      </c>
      <c r="E326" t="s">
        <v>448</v>
      </c>
      <c r="F326" t="s">
        <v>1539</v>
      </c>
      <c r="G326" t="s">
        <v>359</v>
      </c>
      <c r="H326" s="234">
        <v>39685</v>
      </c>
      <c r="I326" s="237" t="str">
        <f t="shared" si="20"/>
        <v>25</v>
      </c>
      <c r="J326" s="237" t="str">
        <f t="shared" si="21"/>
        <v>08</v>
      </c>
      <c r="K326" s="237" t="str">
        <f t="shared" si="22"/>
        <v>2008</v>
      </c>
      <c r="L326" s="237" t="str">
        <f t="shared" si="23"/>
        <v>250808</v>
      </c>
      <c r="M326" t="str">
        <f>_xlfn.IFNA((VLOOKUP($C326,Lookups!$A$2:$B$6,2,FALSE)),"")</f>
        <v>F</v>
      </c>
      <c r="N326" t="s">
        <v>1886</v>
      </c>
    </row>
    <row r="327" spans="1:14" x14ac:dyDescent="0.35">
      <c r="A327">
        <v>1352124</v>
      </c>
      <c r="B327" t="s">
        <v>346</v>
      </c>
      <c r="C327" t="s">
        <v>358</v>
      </c>
      <c r="D327" t="s">
        <v>453</v>
      </c>
      <c r="F327" t="s">
        <v>653</v>
      </c>
      <c r="G327" t="s">
        <v>453</v>
      </c>
      <c r="H327" s="234">
        <v>39152</v>
      </c>
      <c r="I327" s="237" t="str">
        <f t="shared" si="20"/>
        <v>11</v>
      </c>
      <c r="J327" s="237" t="str">
        <f t="shared" si="21"/>
        <v>03</v>
      </c>
      <c r="K327" s="237" t="str">
        <f t="shared" si="22"/>
        <v>2007</v>
      </c>
      <c r="L327" s="237" t="str">
        <f t="shared" si="23"/>
        <v>110307</v>
      </c>
      <c r="M327" t="str">
        <f>_xlfn.IFNA((VLOOKUP($C327,Lookups!$A$2:$B$6,2,FALSE)),"")</f>
        <v>F</v>
      </c>
      <c r="N327" t="s">
        <v>1886</v>
      </c>
    </row>
    <row r="328" spans="1:14" x14ac:dyDescent="0.35">
      <c r="A328">
        <v>1357174</v>
      </c>
      <c r="B328" t="s">
        <v>346</v>
      </c>
      <c r="C328" t="s">
        <v>470</v>
      </c>
      <c r="D328" t="s">
        <v>780</v>
      </c>
      <c r="E328" t="s">
        <v>409</v>
      </c>
      <c r="F328" t="s">
        <v>773</v>
      </c>
      <c r="G328" t="s">
        <v>780</v>
      </c>
      <c r="H328" s="234">
        <v>28045</v>
      </c>
      <c r="I328" s="237" t="str">
        <f t="shared" si="20"/>
        <v>12</v>
      </c>
      <c r="J328" s="237" t="str">
        <f t="shared" si="21"/>
        <v>10</v>
      </c>
      <c r="K328" s="237" t="str">
        <f t="shared" si="22"/>
        <v>1976</v>
      </c>
      <c r="L328" s="237" t="str">
        <f t="shared" si="23"/>
        <v>121076</v>
      </c>
      <c r="M328" t="str">
        <f>_xlfn.IFNA((VLOOKUP($C328,Lookups!$A$2:$B$6,2,FALSE)),"")</f>
        <v>F</v>
      </c>
      <c r="N328" t="s">
        <v>1886</v>
      </c>
    </row>
    <row r="329" spans="1:14" x14ac:dyDescent="0.35">
      <c r="A329">
        <v>1362168</v>
      </c>
      <c r="B329" t="s">
        <v>346</v>
      </c>
      <c r="C329" t="s">
        <v>358</v>
      </c>
      <c r="D329" t="s">
        <v>361</v>
      </c>
      <c r="E329" t="s">
        <v>433</v>
      </c>
      <c r="F329" t="s">
        <v>781</v>
      </c>
      <c r="G329" t="s">
        <v>361</v>
      </c>
      <c r="H329" s="234">
        <v>39899</v>
      </c>
      <c r="I329" s="237" t="str">
        <f t="shared" si="20"/>
        <v>27</v>
      </c>
      <c r="J329" s="237" t="str">
        <f t="shared" si="21"/>
        <v>03</v>
      </c>
      <c r="K329" s="237" t="str">
        <f t="shared" si="22"/>
        <v>2009</v>
      </c>
      <c r="L329" s="237" t="str">
        <f t="shared" si="23"/>
        <v>270309</v>
      </c>
      <c r="M329" t="str">
        <f>_xlfn.IFNA((VLOOKUP($C329,Lookups!$A$2:$B$6,2,FALSE)),"")</f>
        <v>F</v>
      </c>
      <c r="N329" t="s">
        <v>1886</v>
      </c>
    </row>
    <row r="330" spans="1:14" x14ac:dyDescent="0.35">
      <c r="A330">
        <v>1364743</v>
      </c>
      <c r="B330" t="s">
        <v>392</v>
      </c>
      <c r="C330" t="s">
        <v>347</v>
      </c>
      <c r="D330" t="s">
        <v>529</v>
      </c>
      <c r="E330" t="s">
        <v>782</v>
      </c>
      <c r="F330" t="s">
        <v>684</v>
      </c>
      <c r="G330" t="s">
        <v>529</v>
      </c>
      <c r="H330" s="234">
        <v>31778</v>
      </c>
      <c r="I330" s="237" t="str">
        <f t="shared" si="20"/>
        <v>01</v>
      </c>
      <c r="J330" s="237" t="str">
        <f t="shared" si="21"/>
        <v>01</v>
      </c>
      <c r="K330" s="237" t="str">
        <f t="shared" si="22"/>
        <v>1987</v>
      </c>
      <c r="L330" s="237" t="str">
        <f t="shared" si="23"/>
        <v>010187</v>
      </c>
      <c r="M330" t="str">
        <f>_xlfn.IFNA((VLOOKUP($C330,Lookups!$A$2:$B$6,2,FALSE)),"")</f>
        <v>M</v>
      </c>
      <c r="N330" t="s">
        <v>1886</v>
      </c>
    </row>
    <row r="331" spans="1:14" x14ac:dyDescent="0.35">
      <c r="A331">
        <v>1364744</v>
      </c>
      <c r="B331" t="s">
        <v>461</v>
      </c>
      <c r="C331" t="s">
        <v>470</v>
      </c>
      <c r="D331" t="s">
        <v>732</v>
      </c>
      <c r="F331" t="s">
        <v>653</v>
      </c>
      <c r="G331" t="s">
        <v>732</v>
      </c>
      <c r="H331" s="234">
        <v>32387</v>
      </c>
      <c r="I331" s="237" t="str">
        <f t="shared" si="20"/>
        <v>01</v>
      </c>
      <c r="J331" s="237" t="str">
        <f t="shared" si="21"/>
        <v>09</v>
      </c>
      <c r="K331" s="237" t="str">
        <f t="shared" si="22"/>
        <v>1988</v>
      </c>
      <c r="L331" s="237" t="str">
        <f t="shared" si="23"/>
        <v>010988</v>
      </c>
      <c r="M331" t="str">
        <f>_xlfn.IFNA((VLOOKUP($C331,Lookups!$A$2:$B$6,2,FALSE)),"")</f>
        <v>F</v>
      </c>
      <c r="N331" t="s">
        <v>1886</v>
      </c>
    </row>
    <row r="332" spans="1:14" x14ac:dyDescent="0.35">
      <c r="A332">
        <v>1366544</v>
      </c>
      <c r="B332" t="s">
        <v>346</v>
      </c>
      <c r="C332" t="s">
        <v>358</v>
      </c>
      <c r="D332" t="s">
        <v>364</v>
      </c>
      <c r="F332" t="s">
        <v>365</v>
      </c>
      <c r="G332" t="s">
        <v>364</v>
      </c>
      <c r="H332" s="234">
        <v>40227</v>
      </c>
      <c r="I332" s="237" t="str">
        <f t="shared" si="20"/>
        <v>18</v>
      </c>
      <c r="J332" s="237" t="str">
        <f t="shared" si="21"/>
        <v>02</v>
      </c>
      <c r="K332" s="237" t="str">
        <f t="shared" si="22"/>
        <v>2010</v>
      </c>
      <c r="L332" s="237" t="str">
        <f t="shared" si="23"/>
        <v>180210</v>
      </c>
      <c r="M332" t="str">
        <f>_xlfn.IFNA((VLOOKUP($C332,Lookups!$A$2:$B$6,2,FALSE)),"")</f>
        <v>F</v>
      </c>
      <c r="N332" t="s">
        <v>1886</v>
      </c>
    </row>
    <row r="333" spans="1:14" x14ac:dyDescent="0.35">
      <c r="A333">
        <v>1366544</v>
      </c>
      <c r="B333" t="s">
        <v>346</v>
      </c>
      <c r="C333" t="s">
        <v>358</v>
      </c>
      <c r="D333" t="s">
        <v>364</v>
      </c>
      <c r="F333" t="s">
        <v>365</v>
      </c>
      <c r="G333" t="s">
        <v>364</v>
      </c>
      <c r="H333" s="234">
        <v>40227</v>
      </c>
      <c r="I333" s="237" t="str">
        <f t="shared" si="20"/>
        <v>18</v>
      </c>
      <c r="J333" s="237" t="str">
        <f t="shared" si="21"/>
        <v>02</v>
      </c>
      <c r="K333" s="237" t="str">
        <f t="shared" si="22"/>
        <v>2010</v>
      </c>
      <c r="L333" s="237" t="str">
        <f t="shared" si="23"/>
        <v>180210</v>
      </c>
      <c r="M333" t="str">
        <f>_xlfn.IFNA((VLOOKUP($C333,Lookups!$A$2:$B$6,2,FALSE)),"")</f>
        <v>F</v>
      </c>
      <c r="N333" t="s">
        <v>1886</v>
      </c>
    </row>
    <row r="334" spans="1:14" x14ac:dyDescent="0.35">
      <c r="A334">
        <v>1366548</v>
      </c>
      <c r="B334" t="s">
        <v>346</v>
      </c>
      <c r="C334" t="s">
        <v>358</v>
      </c>
      <c r="D334" t="s">
        <v>366</v>
      </c>
      <c r="E334" t="s">
        <v>367</v>
      </c>
      <c r="F334" t="s">
        <v>368</v>
      </c>
      <c r="G334" t="s">
        <v>366</v>
      </c>
      <c r="H334" s="234">
        <v>39374</v>
      </c>
      <c r="I334" s="237" t="str">
        <f t="shared" si="20"/>
        <v>19</v>
      </c>
      <c r="J334" s="237" t="str">
        <f t="shared" si="21"/>
        <v>10</v>
      </c>
      <c r="K334" s="237" t="str">
        <f t="shared" si="22"/>
        <v>2007</v>
      </c>
      <c r="L334" s="237" t="str">
        <f t="shared" si="23"/>
        <v>191007</v>
      </c>
      <c r="M334" t="str">
        <f>_xlfn.IFNA((VLOOKUP($C334,Lookups!$A$2:$B$6,2,FALSE)),"")</f>
        <v>F</v>
      </c>
      <c r="N334" t="s">
        <v>1886</v>
      </c>
    </row>
    <row r="335" spans="1:14" x14ac:dyDescent="0.35">
      <c r="A335">
        <v>1368654</v>
      </c>
      <c r="B335" t="s">
        <v>346</v>
      </c>
      <c r="C335" t="s">
        <v>358</v>
      </c>
      <c r="D335" t="s">
        <v>783</v>
      </c>
      <c r="F335" t="s">
        <v>784</v>
      </c>
      <c r="G335" t="s">
        <v>783</v>
      </c>
      <c r="H335" s="234">
        <v>40478</v>
      </c>
      <c r="I335" s="237" t="str">
        <f t="shared" si="20"/>
        <v>27</v>
      </c>
      <c r="J335" s="237" t="str">
        <f t="shared" si="21"/>
        <v>10</v>
      </c>
      <c r="K335" s="237" t="str">
        <f t="shared" si="22"/>
        <v>2010</v>
      </c>
      <c r="L335" s="237" t="str">
        <f t="shared" si="23"/>
        <v>271010</v>
      </c>
      <c r="M335" t="str">
        <f>_xlfn.IFNA((VLOOKUP($C335,Lookups!$A$2:$B$6,2,FALSE)),"")</f>
        <v>F</v>
      </c>
      <c r="N335" t="s">
        <v>1886</v>
      </c>
    </row>
    <row r="336" spans="1:14" x14ac:dyDescent="0.35">
      <c r="A336">
        <v>1368657</v>
      </c>
      <c r="B336" t="s">
        <v>461</v>
      </c>
      <c r="C336" t="s">
        <v>470</v>
      </c>
      <c r="D336" t="s">
        <v>698</v>
      </c>
      <c r="E336" t="s">
        <v>785</v>
      </c>
      <c r="F336" t="s">
        <v>684</v>
      </c>
      <c r="G336" t="s">
        <v>698</v>
      </c>
      <c r="H336" s="234">
        <v>31933</v>
      </c>
      <c r="I336" s="237" t="str">
        <f t="shared" si="20"/>
        <v>05</v>
      </c>
      <c r="J336" s="237" t="str">
        <f t="shared" si="21"/>
        <v>06</v>
      </c>
      <c r="K336" s="237" t="str">
        <f t="shared" si="22"/>
        <v>1987</v>
      </c>
      <c r="L336" s="237" t="str">
        <f t="shared" si="23"/>
        <v>050687</v>
      </c>
      <c r="M336" t="str">
        <f>_xlfn.IFNA((VLOOKUP($C336,Lookups!$A$2:$B$6,2,FALSE)),"")</f>
        <v>F</v>
      </c>
      <c r="N336" t="s">
        <v>1886</v>
      </c>
    </row>
    <row r="337" spans="1:14" x14ac:dyDescent="0.35">
      <c r="A337">
        <v>1374796</v>
      </c>
      <c r="B337" t="s">
        <v>461</v>
      </c>
      <c r="C337" t="s">
        <v>347</v>
      </c>
      <c r="D337" t="s">
        <v>405</v>
      </c>
      <c r="F337" t="s">
        <v>733</v>
      </c>
      <c r="G337" t="s">
        <v>405</v>
      </c>
      <c r="H337" s="234">
        <v>27152</v>
      </c>
      <c r="I337" s="237" t="str">
        <f t="shared" si="20"/>
        <v>03</v>
      </c>
      <c r="J337" s="237" t="str">
        <f t="shared" si="21"/>
        <v>05</v>
      </c>
      <c r="K337" s="237" t="str">
        <f t="shared" si="22"/>
        <v>1974</v>
      </c>
      <c r="L337" s="237" t="str">
        <f t="shared" si="23"/>
        <v>030574</v>
      </c>
      <c r="M337" t="str">
        <f>_xlfn.IFNA((VLOOKUP($C337,Lookups!$A$2:$B$6,2,FALSE)),"")</f>
        <v>M</v>
      </c>
      <c r="N337" t="s">
        <v>1886</v>
      </c>
    </row>
    <row r="338" spans="1:14" x14ac:dyDescent="0.35">
      <c r="A338">
        <v>1377023</v>
      </c>
      <c r="B338" t="s">
        <v>346</v>
      </c>
      <c r="C338" t="s">
        <v>358</v>
      </c>
      <c r="D338" t="s">
        <v>808</v>
      </c>
      <c r="F338" t="s">
        <v>1005</v>
      </c>
      <c r="G338" t="s">
        <v>808</v>
      </c>
      <c r="H338" s="234">
        <v>40280</v>
      </c>
      <c r="I338" s="237" t="str">
        <f t="shared" si="20"/>
        <v>12</v>
      </c>
      <c r="J338" s="237" t="str">
        <f t="shared" si="21"/>
        <v>04</v>
      </c>
      <c r="K338" s="237" t="str">
        <f t="shared" si="22"/>
        <v>2010</v>
      </c>
      <c r="L338" s="237" t="str">
        <f t="shared" si="23"/>
        <v>120410</v>
      </c>
      <c r="M338" t="str">
        <f>_xlfn.IFNA((VLOOKUP($C338,Lookups!$A$2:$B$6,2,FALSE)),"")</f>
        <v>F</v>
      </c>
      <c r="N338" t="s">
        <v>1886</v>
      </c>
    </row>
    <row r="339" spans="1:14" x14ac:dyDescent="0.35">
      <c r="A339">
        <v>1377024</v>
      </c>
      <c r="B339" t="s">
        <v>392</v>
      </c>
      <c r="C339" t="s">
        <v>358</v>
      </c>
      <c r="D339" t="s">
        <v>1542</v>
      </c>
      <c r="F339" t="s">
        <v>518</v>
      </c>
      <c r="G339" t="s">
        <v>1542</v>
      </c>
      <c r="H339" s="234">
        <v>39054</v>
      </c>
      <c r="I339" s="237" t="str">
        <f t="shared" si="20"/>
        <v>03</v>
      </c>
      <c r="J339" s="237" t="str">
        <f t="shared" si="21"/>
        <v>12</v>
      </c>
      <c r="K339" s="237" t="str">
        <f t="shared" si="22"/>
        <v>2006</v>
      </c>
      <c r="L339" s="237" t="str">
        <f t="shared" si="23"/>
        <v>031206</v>
      </c>
      <c r="M339" t="str">
        <f>_xlfn.IFNA((VLOOKUP($C339,Lookups!$A$2:$B$6,2,FALSE)),"")</f>
        <v>F</v>
      </c>
      <c r="N339" t="s">
        <v>1886</v>
      </c>
    </row>
    <row r="340" spans="1:14" x14ac:dyDescent="0.35">
      <c r="A340">
        <v>1377270</v>
      </c>
      <c r="B340" t="s">
        <v>346</v>
      </c>
      <c r="C340" t="s">
        <v>358</v>
      </c>
      <c r="D340" t="s">
        <v>478</v>
      </c>
      <c r="F340" t="s">
        <v>483</v>
      </c>
      <c r="G340" t="s">
        <v>478</v>
      </c>
      <c r="H340" s="234">
        <v>39779</v>
      </c>
      <c r="I340" s="237" t="str">
        <f t="shared" si="20"/>
        <v>27</v>
      </c>
      <c r="J340" s="237" t="str">
        <f t="shared" si="21"/>
        <v>11</v>
      </c>
      <c r="K340" s="237" t="str">
        <f t="shared" si="22"/>
        <v>2008</v>
      </c>
      <c r="L340" s="237" t="str">
        <f t="shared" si="23"/>
        <v>271108</v>
      </c>
      <c r="M340" t="str">
        <f>_xlfn.IFNA((VLOOKUP($C340,Lookups!$A$2:$B$6,2,FALSE)),"")</f>
        <v>F</v>
      </c>
      <c r="N340" t="s">
        <v>1886</v>
      </c>
    </row>
    <row r="341" spans="1:14" x14ac:dyDescent="0.35">
      <c r="A341">
        <v>1383178</v>
      </c>
      <c r="B341" t="s">
        <v>392</v>
      </c>
      <c r="C341" t="s">
        <v>358</v>
      </c>
      <c r="D341" t="s">
        <v>496</v>
      </c>
      <c r="F341" t="s">
        <v>786</v>
      </c>
      <c r="G341" t="s">
        <v>496</v>
      </c>
      <c r="H341" s="234">
        <v>39450</v>
      </c>
      <c r="I341" s="237" t="str">
        <f t="shared" si="20"/>
        <v>03</v>
      </c>
      <c r="J341" s="237" t="str">
        <f t="shared" si="21"/>
        <v>01</v>
      </c>
      <c r="K341" s="237" t="str">
        <f t="shared" si="22"/>
        <v>2008</v>
      </c>
      <c r="L341" s="237" t="str">
        <f t="shared" si="23"/>
        <v>030108</v>
      </c>
      <c r="M341" t="str">
        <f>_xlfn.IFNA((VLOOKUP($C341,Lookups!$A$2:$B$6,2,FALSE)),"")</f>
        <v>F</v>
      </c>
      <c r="N341" t="s">
        <v>1886</v>
      </c>
    </row>
    <row r="342" spans="1:14" x14ac:dyDescent="0.35">
      <c r="A342">
        <v>1384515</v>
      </c>
      <c r="B342" t="s">
        <v>392</v>
      </c>
      <c r="C342" t="s">
        <v>358</v>
      </c>
      <c r="D342" t="s">
        <v>352</v>
      </c>
      <c r="E342" t="s">
        <v>415</v>
      </c>
      <c r="F342" t="s">
        <v>1544</v>
      </c>
      <c r="G342" t="s">
        <v>352</v>
      </c>
      <c r="H342" s="234">
        <v>40413</v>
      </c>
      <c r="I342" s="237" t="str">
        <f t="shared" si="20"/>
        <v>23</v>
      </c>
      <c r="J342" s="237" t="str">
        <f t="shared" si="21"/>
        <v>08</v>
      </c>
      <c r="K342" s="237" t="str">
        <f t="shared" si="22"/>
        <v>2010</v>
      </c>
      <c r="L342" s="237" t="str">
        <f t="shared" si="23"/>
        <v>230810</v>
      </c>
      <c r="M342" t="str">
        <f>_xlfn.IFNA((VLOOKUP($C342,Lookups!$A$2:$B$6,2,FALSE)),"")</f>
        <v>F</v>
      </c>
      <c r="N342" t="s">
        <v>1886</v>
      </c>
    </row>
    <row r="343" spans="1:14" x14ac:dyDescent="0.35">
      <c r="A343">
        <v>1384752</v>
      </c>
      <c r="B343" t="s">
        <v>392</v>
      </c>
      <c r="C343" t="s">
        <v>358</v>
      </c>
      <c r="D343" t="s">
        <v>1546</v>
      </c>
      <c r="E343" t="s">
        <v>748</v>
      </c>
      <c r="F343" t="s">
        <v>719</v>
      </c>
      <c r="G343" t="s">
        <v>1546</v>
      </c>
      <c r="H343" s="234">
        <v>40332</v>
      </c>
      <c r="I343" s="237" t="str">
        <f t="shared" si="20"/>
        <v>03</v>
      </c>
      <c r="J343" s="237" t="str">
        <f t="shared" si="21"/>
        <v>06</v>
      </c>
      <c r="K343" s="237" t="str">
        <f t="shared" si="22"/>
        <v>2010</v>
      </c>
      <c r="L343" s="237" t="str">
        <f t="shared" si="23"/>
        <v>030610</v>
      </c>
      <c r="M343" t="str">
        <f>_xlfn.IFNA((VLOOKUP($C343,Lookups!$A$2:$B$6,2,FALSE)),"")</f>
        <v>F</v>
      </c>
      <c r="N343" t="s">
        <v>1886</v>
      </c>
    </row>
    <row r="344" spans="1:14" x14ac:dyDescent="0.35">
      <c r="A344">
        <v>1385391</v>
      </c>
      <c r="B344" t="s">
        <v>346</v>
      </c>
      <c r="C344" t="s">
        <v>347</v>
      </c>
      <c r="D344" t="s">
        <v>787</v>
      </c>
      <c r="E344" t="s">
        <v>748</v>
      </c>
      <c r="F344" t="s">
        <v>788</v>
      </c>
      <c r="G344" t="s">
        <v>787</v>
      </c>
      <c r="H344" s="234">
        <v>39871</v>
      </c>
      <c r="I344" s="237" t="str">
        <f t="shared" si="20"/>
        <v>27</v>
      </c>
      <c r="J344" s="237" t="str">
        <f t="shared" si="21"/>
        <v>02</v>
      </c>
      <c r="K344" s="237" t="str">
        <f t="shared" si="22"/>
        <v>2009</v>
      </c>
      <c r="L344" s="237" t="str">
        <f t="shared" si="23"/>
        <v>270209</v>
      </c>
      <c r="M344" t="str">
        <f>_xlfn.IFNA((VLOOKUP($C344,Lookups!$A$2:$B$6,2,FALSE)),"")</f>
        <v>M</v>
      </c>
      <c r="N344" t="s">
        <v>1886</v>
      </c>
    </row>
    <row r="345" spans="1:14" x14ac:dyDescent="0.35">
      <c r="A345">
        <v>1388222</v>
      </c>
      <c r="B345" t="s">
        <v>346</v>
      </c>
      <c r="C345" t="s">
        <v>358</v>
      </c>
      <c r="D345" t="s">
        <v>369</v>
      </c>
      <c r="F345" t="s">
        <v>370</v>
      </c>
      <c r="G345" t="s">
        <v>369</v>
      </c>
      <c r="H345" s="234">
        <v>40689</v>
      </c>
      <c r="I345" s="237" t="str">
        <f t="shared" si="20"/>
        <v>26</v>
      </c>
      <c r="J345" s="237" t="str">
        <f t="shared" si="21"/>
        <v>05</v>
      </c>
      <c r="K345" s="237" t="str">
        <f t="shared" si="22"/>
        <v>2011</v>
      </c>
      <c r="L345" s="237" t="str">
        <f t="shared" si="23"/>
        <v>260511</v>
      </c>
      <c r="M345" t="str">
        <f>_xlfn.IFNA((VLOOKUP($C345,Lookups!$A$2:$B$6,2,FALSE)),"")</f>
        <v>F</v>
      </c>
      <c r="N345" t="s">
        <v>1886</v>
      </c>
    </row>
    <row r="346" spans="1:14" x14ac:dyDescent="0.35">
      <c r="A346">
        <v>1388224</v>
      </c>
      <c r="B346" t="s">
        <v>346</v>
      </c>
      <c r="C346" t="s">
        <v>358</v>
      </c>
      <c r="D346" t="s">
        <v>371</v>
      </c>
      <c r="F346" t="s">
        <v>372</v>
      </c>
      <c r="G346" t="s">
        <v>373</v>
      </c>
      <c r="H346" s="234">
        <v>38983</v>
      </c>
      <c r="I346" s="237" t="str">
        <f t="shared" si="20"/>
        <v>23</v>
      </c>
      <c r="J346" s="237" t="str">
        <f t="shared" si="21"/>
        <v>09</v>
      </c>
      <c r="K346" s="237" t="str">
        <f t="shared" si="22"/>
        <v>2006</v>
      </c>
      <c r="L346" s="237" t="str">
        <f t="shared" si="23"/>
        <v>230906</v>
      </c>
      <c r="M346" t="str">
        <f>_xlfn.IFNA((VLOOKUP($C346,Lookups!$A$2:$B$6,2,FALSE)),"")</f>
        <v>F</v>
      </c>
      <c r="N346" t="s">
        <v>1886</v>
      </c>
    </row>
    <row r="347" spans="1:14" x14ac:dyDescent="0.35">
      <c r="A347">
        <v>1388225</v>
      </c>
      <c r="B347" t="s">
        <v>346</v>
      </c>
      <c r="C347" t="s">
        <v>347</v>
      </c>
      <c r="D347" t="s">
        <v>374</v>
      </c>
      <c r="F347" t="s">
        <v>375</v>
      </c>
      <c r="G347" t="s">
        <v>374</v>
      </c>
      <c r="H347" s="234">
        <v>39527</v>
      </c>
      <c r="I347" s="237" t="str">
        <f t="shared" si="20"/>
        <v>20</v>
      </c>
      <c r="J347" s="237" t="str">
        <f t="shared" si="21"/>
        <v>03</v>
      </c>
      <c r="K347" s="237" t="str">
        <f t="shared" si="22"/>
        <v>2008</v>
      </c>
      <c r="L347" s="237" t="str">
        <f t="shared" si="23"/>
        <v>200308</v>
      </c>
      <c r="M347" t="str">
        <f>_xlfn.IFNA((VLOOKUP($C347,Lookups!$A$2:$B$6,2,FALSE)),"")</f>
        <v>M</v>
      </c>
      <c r="N347" t="s">
        <v>1886</v>
      </c>
    </row>
    <row r="348" spans="1:14" x14ac:dyDescent="0.35">
      <c r="A348">
        <v>1393777</v>
      </c>
      <c r="B348" t="s">
        <v>346</v>
      </c>
      <c r="C348" t="s">
        <v>347</v>
      </c>
      <c r="D348" t="s">
        <v>988</v>
      </c>
      <c r="E348" t="s">
        <v>415</v>
      </c>
      <c r="F348" t="s">
        <v>987</v>
      </c>
      <c r="G348" t="s">
        <v>988</v>
      </c>
      <c r="H348" s="234">
        <v>39470</v>
      </c>
      <c r="I348" s="237" t="str">
        <f t="shared" si="20"/>
        <v>23</v>
      </c>
      <c r="J348" s="237" t="str">
        <f t="shared" si="21"/>
        <v>01</v>
      </c>
      <c r="K348" s="237" t="str">
        <f t="shared" si="22"/>
        <v>2008</v>
      </c>
      <c r="L348" s="237" t="str">
        <f t="shared" si="23"/>
        <v>230108</v>
      </c>
      <c r="M348" t="str">
        <f>_xlfn.IFNA((VLOOKUP($C348,Lookups!$A$2:$B$6,2,FALSE)),"")</f>
        <v>M</v>
      </c>
      <c r="N348" t="s">
        <v>1886</v>
      </c>
    </row>
    <row r="349" spans="1:14" x14ac:dyDescent="0.35">
      <c r="A349">
        <v>1393779</v>
      </c>
      <c r="B349" t="s">
        <v>392</v>
      </c>
      <c r="C349" t="s">
        <v>358</v>
      </c>
      <c r="D349" t="s">
        <v>1549</v>
      </c>
      <c r="E349" t="s">
        <v>1515</v>
      </c>
      <c r="F349" t="s">
        <v>1518</v>
      </c>
      <c r="G349" t="s">
        <v>1549</v>
      </c>
      <c r="H349" s="234">
        <v>39782</v>
      </c>
      <c r="I349" s="237" t="str">
        <f t="shared" si="20"/>
        <v>30</v>
      </c>
      <c r="J349" s="237" t="str">
        <f t="shared" si="21"/>
        <v>11</v>
      </c>
      <c r="K349" s="237" t="str">
        <f t="shared" si="22"/>
        <v>2008</v>
      </c>
      <c r="L349" s="237" t="str">
        <f t="shared" si="23"/>
        <v>301108</v>
      </c>
      <c r="M349" t="str">
        <f>_xlfn.IFNA((VLOOKUP($C349,Lookups!$A$2:$B$6,2,FALSE)),"")</f>
        <v>F</v>
      </c>
      <c r="N349" t="s">
        <v>1886</v>
      </c>
    </row>
    <row r="350" spans="1:14" x14ac:dyDescent="0.35">
      <c r="A350">
        <v>1396244</v>
      </c>
      <c r="B350" t="s">
        <v>346</v>
      </c>
      <c r="C350" t="s">
        <v>358</v>
      </c>
      <c r="D350" t="s">
        <v>654</v>
      </c>
      <c r="F350" t="s">
        <v>655</v>
      </c>
      <c r="G350" t="s">
        <v>654</v>
      </c>
      <c r="H350" s="234">
        <v>40489</v>
      </c>
      <c r="I350" s="237" t="str">
        <f t="shared" si="20"/>
        <v>07</v>
      </c>
      <c r="J350" s="237" t="str">
        <f t="shared" si="21"/>
        <v>11</v>
      </c>
      <c r="K350" s="237" t="str">
        <f t="shared" si="22"/>
        <v>2010</v>
      </c>
      <c r="L350" s="237" t="str">
        <f t="shared" si="23"/>
        <v>071110</v>
      </c>
      <c r="M350" t="str">
        <f>_xlfn.IFNA((VLOOKUP($C350,Lookups!$A$2:$B$6,2,FALSE)),"")</f>
        <v>F</v>
      </c>
      <c r="N350" t="s">
        <v>1886</v>
      </c>
    </row>
    <row r="351" spans="1:14" x14ac:dyDescent="0.35">
      <c r="A351">
        <v>1397977</v>
      </c>
      <c r="B351" t="s">
        <v>392</v>
      </c>
      <c r="C351" t="s">
        <v>358</v>
      </c>
      <c r="D351" t="s">
        <v>1551</v>
      </c>
      <c r="F351" t="s">
        <v>1513</v>
      </c>
      <c r="G351" t="s">
        <v>1551</v>
      </c>
      <c r="H351" s="234">
        <v>39869</v>
      </c>
      <c r="I351" s="237" t="str">
        <f t="shared" si="20"/>
        <v>25</v>
      </c>
      <c r="J351" s="237" t="str">
        <f t="shared" si="21"/>
        <v>02</v>
      </c>
      <c r="K351" s="237" t="str">
        <f t="shared" si="22"/>
        <v>2009</v>
      </c>
      <c r="L351" s="237" t="str">
        <f t="shared" si="23"/>
        <v>250209</v>
      </c>
      <c r="M351" t="str">
        <f>_xlfn.IFNA((VLOOKUP($C351,Lookups!$A$2:$B$6,2,FALSE)),"")</f>
        <v>F</v>
      </c>
      <c r="N351" t="s">
        <v>1886</v>
      </c>
    </row>
    <row r="352" spans="1:14" x14ac:dyDescent="0.35">
      <c r="A352">
        <v>1397978</v>
      </c>
      <c r="B352" t="s">
        <v>392</v>
      </c>
      <c r="C352" t="s">
        <v>358</v>
      </c>
      <c r="D352" t="s">
        <v>1553</v>
      </c>
      <c r="F352" t="s">
        <v>1554</v>
      </c>
      <c r="G352" t="s">
        <v>1553</v>
      </c>
      <c r="H352" s="234">
        <v>40008</v>
      </c>
      <c r="I352" s="237" t="str">
        <f t="shared" si="20"/>
        <v>14</v>
      </c>
      <c r="J352" s="237" t="str">
        <f t="shared" si="21"/>
        <v>07</v>
      </c>
      <c r="K352" s="237" t="str">
        <f t="shared" si="22"/>
        <v>2009</v>
      </c>
      <c r="L352" s="237" t="str">
        <f t="shared" si="23"/>
        <v>140709</v>
      </c>
      <c r="M352" t="str">
        <f>_xlfn.IFNA((VLOOKUP($C352,Lookups!$A$2:$B$6,2,FALSE)),"")</f>
        <v>F</v>
      </c>
      <c r="N352" t="s">
        <v>1886</v>
      </c>
    </row>
    <row r="353" spans="1:14" x14ac:dyDescent="0.35">
      <c r="A353">
        <v>1398877</v>
      </c>
      <c r="B353" t="s">
        <v>346</v>
      </c>
      <c r="C353" t="s">
        <v>347</v>
      </c>
      <c r="D353" t="s">
        <v>376</v>
      </c>
      <c r="F353" t="s">
        <v>362</v>
      </c>
      <c r="G353" t="s">
        <v>376</v>
      </c>
      <c r="H353" s="234">
        <v>40869</v>
      </c>
      <c r="I353" s="237" t="str">
        <f t="shared" si="20"/>
        <v>22</v>
      </c>
      <c r="J353" s="237" t="str">
        <f t="shared" si="21"/>
        <v>11</v>
      </c>
      <c r="K353" s="237" t="str">
        <f t="shared" si="22"/>
        <v>2011</v>
      </c>
      <c r="L353" s="237" t="str">
        <f t="shared" si="23"/>
        <v>221111</v>
      </c>
      <c r="M353" t="str">
        <f>_xlfn.IFNA((VLOOKUP($C353,Lookups!$A$2:$B$6,2,FALSE)),"")</f>
        <v>M</v>
      </c>
      <c r="N353" t="s">
        <v>1886</v>
      </c>
    </row>
    <row r="354" spans="1:14" x14ac:dyDescent="0.35">
      <c r="A354">
        <v>1399448</v>
      </c>
      <c r="B354" t="s">
        <v>346</v>
      </c>
      <c r="C354" t="s">
        <v>358</v>
      </c>
      <c r="D354" t="s">
        <v>656</v>
      </c>
      <c r="F354" t="s">
        <v>657</v>
      </c>
      <c r="G354" t="s">
        <v>656</v>
      </c>
      <c r="H354" s="234">
        <v>39116</v>
      </c>
      <c r="I354" s="237" t="str">
        <f t="shared" si="20"/>
        <v>03</v>
      </c>
      <c r="J354" s="237" t="str">
        <f t="shared" si="21"/>
        <v>02</v>
      </c>
      <c r="K354" s="237" t="str">
        <f t="shared" si="22"/>
        <v>2007</v>
      </c>
      <c r="L354" s="237" t="str">
        <f t="shared" si="23"/>
        <v>030207</v>
      </c>
      <c r="M354" t="str">
        <f>_xlfn.IFNA((VLOOKUP($C354,Lookups!$A$2:$B$6,2,FALSE)),"")</f>
        <v>F</v>
      </c>
      <c r="N354" t="s">
        <v>1886</v>
      </c>
    </row>
    <row r="355" spans="1:14" x14ac:dyDescent="0.35">
      <c r="A355">
        <v>1402058</v>
      </c>
      <c r="B355" t="s">
        <v>346</v>
      </c>
      <c r="C355" t="s">
        <v>347</v>
      </c>
      <c r="D355" t="s">
        <v>406</v>
      </c>
      <c r="F355" t="s">
        <v>658</v>
      </c>
      <c r="G355" t="s">
        <v>406</v>
      </c>
      <c r="H355" s="234">
        <v>40797</v>
      </c>
      <c r="I355" s="237" t="str">
        <f t="shared" si="20"/>
        <v>11</v>
      </c>
      <c r="J355" s="237" t="str">
        <f t="shared" si="21"/>
        <v>09</v>
      </c>
      <c r="K355" s="237" t="str">
        <f t="shared" si="22"/>
        <v>2011</v>
      </c>
      <c r="L355" s="237" t="str">
        <f t="shared" si="23"/>
        <v>110911</v>
      </c>
      <c r="M355" t="str">
        <f>_xlfn.IFNA((VLOOKUP($C355,Lookups!$A$2:$B$6,2,FALSE)),"")</f>
        <v>M</v>
      </c>
      <c r="N355" t="s">
        <v>1886</v>
      </c>
    </row>
    <row r="356" spans="1:14" x14ac:dyDescent="0.35">
      <c r="A356">
        <v>1403592</v>
      </c>
      <c r="B356" t="s">
        <v>392</v>
      </c>
      <c r="C356" t="s">
        <v>358</v>
      </c>
      <c r="D356" t="s">
        <v>1556</v>
      </c>
      <c r="F356" t="s">
        <v>1557</v>
      </c>
      <c r="G356" t="s">
        <v>1556</v>
      </c>
      <c r="H356" s="234">
        <v>39322</v>
      </c>
      <c r="I356" s="237" t="str">
        <f t="shared" si="20"/>
        <v>28</v>
      </c>
      <c r="J356" s="237" t="str">
        <f t="shared" si="21"/>
        <v>08</v>
      </c>
      <c r="K356" s="237" t="str">
        <f t="shared" si="22"/>
        <v>2007</v>
      </c>
      <c r="L356" s="237" t="str">
        <f t="shared" si="23"/>
        <v>280807</v>
      </c>
      <c r="M356" t="str">
        <f>_xlfn.IFNA((VLOOKUP($C356,Lookups!$A$2:$B$6,2,FALSE)),"")</f>
        <v>F</v>
      </c>
      <c r="N356" t="s">
        <v>1886</v>
      </c>
    </row>
    <row r="357" spans="1:14" x14ac:dyDescent="0.35">
      <c r="A357">
        <v>1403593</v>
      </c>
      <c r="B357" t="s">
        <v>346</v>
      </c>
      <c r="C357" t="s">
        <v>347</v>
      </c>
      <c r="D357" t="s">
        <v>1559</v>
      </c>
      <c r="F357" t="s">
        <v>1560</v>
      </c>
      <c r="G357" t="s">
        <v>1561</v>
      </c>
      <c r="H357" s="234">
        <v>40053</v>
      </c>
      <c r="I357" s="237" t="str">
        <f t="shared" si="20"/>
        <v>28</v>
      </c>
      <c r="J357" s="237" t="str">
        <f t="shared" si="21"/>
        <v>08</v>
      </c>
      <c r="K357" s="237" t="str">
        <f t="shared" si="22"/>
        <v>2009</v>
      </c>
      <c r="L357" s="237" t="str">
        <f t="shared" si="23"/>
        <v>280809</v>
      </c>
      <c r="M357" t="str">
        <f>_xlfn.IFNA((VLOOKUP($C357,Lookups!$A$2:$B$6,2,FALSE)),"")</f>
        <v>M</v>
      </c>
      <c r="N357" t="s">
        <v>1886</v>
      </c>
    </row>
    <row r="358" spans="1:14" x14ac:dyDescent="0.35">
      <c r="A358">
        <v>1404087</v>
      </c>
      <c r="B358" t="s">
        <v>346</v>
      </c>
      <c r="C358" t="s">
        <v>358</v>
      </c>
      <c r="D358" t="s">
        <v>659</v>
      </c>
      <c r="F358" t="s">
        <v>660</v>
      </c>
      <c r="G358" t="s">
        <v>659</v>
      </c>
      <c r="H358" s="234">
        <v>40279</v>
      </c>
      <c r="I358" s="237" t="str">
        <f t="shared" si="20"/>
        <v>11</v>
      </c>
      <c r="J358" s="237" t="str">
        <f t="shared" si="21"/>
        <v>04</v>
      </c>
      <c r="K358" s="237" t="str">
        <f t="shared" si="22"/>
        <v>2010</v>
      </c>
      <c r="L358" s="237" t="str">
        <f t="shared" si="23"/>
        <v>110410</v>
      </c>
      <c r="M358" t="str">
        <f>_xlfn.IFNA((VLOOKUP($C358,Lookups!$A$2:$B$6,2,FALSE)),"")</f>
        <v>F</v>
      </c>
      <c r="N358" t="s">
        <v>1886</v>
      </c>
    </row>
    <row r="359" spans="1:14" x14ac:dyDescent="0.35">
      <c r="A359">
        <v>1405046</v>
      </c>
      <c r="B359" t="s">
        <v>346</v>
      </c>
      <c r="C359" t="s">
        <v>358</v>
      </c>
      <c r="D359" t="s">
        <v>1001</v>
      </c>
      <c r="E359" t="s">
        <v>1563</v>
      </c>
      <c r="F359" t="s">
        <v>1000</v>
      </c>
      <c r="G359" t="s">
        <v>1001</v>
      </c>
      <c r="H359" s="234">
        <v>39585</v>
      </c>
      <c r="I359" s="237" t="str">
        <f t="shared" si="20"/>
        <v>17</v>
      </c>
      <c r="J359" s="237" t="str">
        <f t="shared" si="21"/>
        <v>05</v>
      </c>
      <c r="K359" s="237" t="str">
        <f t="shared" si="22"/>
        <v>2008</v>
      </c>
      <c r="L359" s="237" t="str">
        <f t="shared" si="23"/>
        <v>170508</v>
      </c>
      <c r="M359" t="str">
        <f>_xlfn.IFNA((VLOOKUP($C359,Lookups!$A$2:$B$6,2,FALSE)),"")</f>
        <v>F</v>
      </c>
      <c r="N359" t="s">
        <v>1886</v>
      </c>
    </row>
    <row r="360" spans="1:14" x14ac:dyDescent="0.35">
      <c r="A360">
        <v>1406705</v>
      </c>
      <c r="B360" t="s">
        <v>346</v>
      </c>
      <c r="C360" t="s">
        <v>347</v>
      </c>
      <c r="D360" t="s">
        <v>789</v>
      </c>
      <c r="F360" t="s">
        <v>773</v>
      </c>
      <c r="G360" t="s">
        <v>789</v>
      </c>
      <c r="H360" s="234">
        <v>40889</v>
      </c>
      <c r="I360" s="237" t="str">
        <f t="shared" si="20"/>
        <v>12</v>
      </c>
      <c r="J360" s="237" t="str">
        <f t="shared" si="21"/>
        <v>12</v>
      </c>
      <c r="K360" s="237" t="str">
        <f t="shared" si="22"/>
        <v>2011</v>
      </c>
      <c r="L360" s="237" t="str">
        <f t="shared" si="23"/>
        <v>121211</v>
      </c>
      <c r="M360" t="str">
        <f>_xlfn.IFNA((VLOOKUP($C360,Lookups!$A$2:$B$6,2,FALSE)),"")</f>
        <v>M</v>
      </c>
      <c r="N360" t="s">
        <v>1886</v>
      </c>
    </row>
    <row r="361" spans="1:14" x14ac:dyDescent="0.35">
      <c r="A361">
        <v>1407205</v>
      </c>
      <c r="B361" t="s">
        <v>392</v>
      </c>
      <c r="C361" t="s">
        <v>358</v>
      </c>
      <c r="D361" t="s">
        <v>371</v>
      </c>
      <c r="F361" t="s">
        <v>1013</v>
      </c>
      <c r="G361" t="s">
        <v>371</v>
      </c>
      <c r="H361" s="234">
        <v>40379</v>
      </c>
      <c r="I361" s="237" t="str">
        <f t="shared" si="20"/>
        <v>20</v>
      </c>
      <c r="J361" s="237" t="str">
        <f t="shared" si="21"/>
        <v>07</v>
      </c>
      <c r="K361" s="237" t="str">
        <f t="shared" si="22"/>
        <v>2010</v>
      </c>
      <c r="L361" s="237" t="str">
        <f t="shared" si="23"/>
        <v>200710</v>
      </c>
      <c r="M361" t="str">
        <f>_xlfn.IFNA((VLOOKUP($C361,Lookups!$A$2:$B$6,2,FALSE)),"")</f>
        <v>F</v>
      </c>
      <c r="N361" t="s">
        <v>1886</v>
      </c>
    </row>
    <row r="362" spans="1:14" x14ac:dyDescent="0.35">
      <c r="A362">
        <v>1408564</v>
      </c>
      <c r="B362" t="s">
        <v>346</v>
      </c>
      <c r="C362" t="s">
        <v>358</v>
      </c>
      <c r="D362" t="s">
        <v>790</v>
      </c>
      <c r="F362" t="s">
        <v>791</v>
      </c>
      <c r="G362" t="s">
        <v>790</v>
      </c>
      <c r="H362" s="234">
        <v>39975</v>
      </c>
      <c r="I362" s="237" t="str">
        <f t="shared" si="20"/>
        <v>11</v>
      </c>
      <c r="J362" s="237" t="str">
        <f t="shared" si="21"/>
        <v>06</v>
      </c>
      <c r="K362" s="237" t="str">
        <f t="shared" si="22"/>
        <v>2009</v>
      </c>
      <c r="L362" s="237" t="str">
        <f t="shared" si="23"/>
        <v>110609</v>
      </c>
      <c r="M362" t="str">
        <f>_xlfn.IFNA((VLOOKUP($C362,Lookups!$A$2:$B$6,2,FALSE)),"")</f>
        <v>F</v>
      </c>
      <c r="N362" t="s">
        <v>1886</v>
      </c>
    </row>
    <row r="363" spans="1:14" x14ac:dyDescent="0.35">
      <c r="A363">
        <v>1408864</v>
      </c>
      <c r="B363" t="s">
        <v>346</v>
      </c>
      <c r="C363" t="s">
        <v>358</v>
      </c>
      <c r="D363" t="s">
        <v>377</v>
      </c>
      <c r="F363" t="s">
        <v>378</v>
      </c>
      <c r="G363" t="s">
        <v>377</v>
      </c>
      <c r="H363" s="234">
        <v>40117</v>
      </c>
      <c r="I363" s="237" t="str">
        <f t="shared" si="20"/>
        <v>31</v>
      </c>
      <c r="J363" s="237" t="str">
        <f t="shared" si="21"/>
        <v>10</v>
      </c>
      <c r="K363" s="237" t="str">
        <f t="shared" si="22"/>
        <v>2009</v>
      </c>
      <c r="L363" s="237" t="str">
        <f t="shared" si="23"/>
        <v>311009</v>
      </c>
      <c r="M363" t="str">
        <f>_xlfn.IFNA((VLOOKUP($C363,Lookups!$A$2:$B$6,2,FALSE)),"")</f>
        <v>F</v>
      </c>
      <c r="N363" t="s">
        <v>1886</v>
      </c>
    </row>
    <row r="364" spans="1:14" x14ac:dyDescent="0.35">
      <c r="A364">
        <v>1408866</v>
      </c>
      <c r="B364" t="s">
        <v>346</v>
      </c>
      <c r="C364" t="s">
        <v>358</v>
      </c>
      <c r="D364" t="s">
        <v>379</v>
      </c>
      <c r="F364" t="s">
        <v>372</v>
      </c>
      <c r="G364" t="s">
        <v>379</v>
      </c>
      <c r="H364" s="234">
        <v>40214</v>
      </c>
      <c r="I364" s="237" t="str">
        <f t="shared" si="20"/>
        <v>05</v>
      </c>
      <c r="J364" s="237" t="str">
        <f t="shared" si="21"/>
        <v>02</v>
      </c>
      <c r="K364" s="237" t="str">
        <f t="shared" si="22"/>
        <v>2010</v>
      </c>
      <c r="L364" s="237" t="str">
        <f t="shared" si="23"/>
        <v>050210</v>
      </c>
      <c r="M364" t="str">
        <f>_xlfn.IFNA((VLOOKUP($C364,Lookups!$A$2:$B$6,2,FALSE)),"")</f>
        <v>F</v>
      </c>
      <c r="N364" t="s">
        <v>1886</v>
      </c>
    </row>
    <row r="365" spans="1:14" x14ac:dyDescent="0.35">
      <c r="A365">
        <v>1409788</v>
      </c>
      <c r="B365" t="s">
        <v>346</v>
      </c>
      <c r="C365" t="s">
        <v>358</v>
      </c>
      <c r="D365" t="s">
        <v>515</v>
      </c>
      <c r="E365" t="s">
        <v>433</v>
      </c>
      <c r="F365" t="s">
        <v>792</v>
      </c>
      <c r="G365" t="s">
        <v>515</v>
      </c>
      <c r="H365" s="234">
        <v>38980</v>
      </c>
      <c r="I365" s="237" t="str">
        <f t="shared" si="20"/>
        <v>20</v>
      </c>
      <c r="J365" s="237" t="str">
        <f t="shared" si="21"/>
        <v>09</v>
      </c>
      <c r="K365" s="237" t="str">
        <f t="shared" si="22"/>
        <v>2006</v>
      </c>
      <c r="L365" s="237" t="str">
        <f t="shared" si="23"/>
        <v>200906</v>
      </c>
      <c r="M365" t="str">
        <f>_xlfn.IFNA((VLOOKUP($C365,Lookups!$A$2:$B$6,2,FALSE)),"")</f>
        <v>F</v>
      </c>
      <c r="N365" t="s">
        <v>1886</v>
      </c>
    </row>
    <row r="366" spans="1:14" x14ac:dyDescent="0.35">
      <c r="A366">
        <v>1410130</v>
      </c>
      <c r="B366" t="s">
        <v>346</v>
      </c>
      <c r="C366" t="s">
        <v>347</v>
      </c>
      <c r="D366" t="s">
        <v>661</v>
      </c>
      <c r="F366" t="s">
        <v>653</v>
      </c>
      <c r="G366" t="s">
        <v>661</v>
      </c>
      <c r="H366" s="234">
        <v>40450</v>
      </c>
      <c r="I366" s="237" t="str">
        <f t="shared" si="20"/>
        <v>29</v>
      </c>
      <c r="J366" s="237" t="str">
        <f t="shared" si="21"/>
        <v>09</v>
      </c>
      <c r="K366" s="237" t="str">
        <f t="shared" si="22"/>
        <v>2010</v>
      </c>
      <c r="L366" s="237" t="str">
        <f t="shared" si="23"/>
        <v>290910</v>
      </c>
      <c r="M366" t="str">
        <f>_xlfn.IFNA((VLOOKUP($C366,Lookups!$A$2:$B$6,2,FALSE)),"")</f>
        <v>M</v>
      </c>
      <c r="N366" t="s">
        <v>1886</v>
      </c>
    </row>
    <row r="367" spans="1:14" x14ac:dyDescent="0.35">
      <c r="A367">
        <v>1412240</v>
      </c>
      <c r="B367" t="s">
        <v>346</v>
      </c>
      <c r="C367" t="s">
        <v>347</v>
      </c>
      <c r="D367" t="s">
        <v>600</v>
      </c>
      <c r="F367" t="s">
        <v>644</v>
      </c>
      <c r="G367" t="s">
        <v>600</v>
      </c>
      <c r="H367" s="234">
        <v>40296</v>
      </c>
      <c r="I367" s="237" t="str">
        <f t="shared" si="20"/>
        <v>28</v>
      </c>
      <c r="J367" s="237" t="str">
        <f t="shared" si="21"/>
        <v>04</v>
      </c>
      <c r="K367" s="237" t="str">
        <f t="shared" si="22"/>
        <v>2010</v>
      </c>
      <c r="L367" s="237" t="str">
        <f t="shared" si="23"/>
        <v>280410</v>
      </c>
      <c r="M367" t="str">
        <f>_xlfn.IFNA((VLOOKUP($C367,Lookups!$A$2:$B$6,2,FALSE)),"")</f>
        <v>M</v>
      </c>
      <c r="N367" t="s">
        <v>1886</v>
      </c>
    </row>
    <row r="368" spans="1:14" x14ac:dyDescent="0.35">
      <c r="A368">
        <v>1415259</v>
      </c>
      <c r="B368" t="s">
        <v>392</v>
      </c>
      <c r="C368" t="s">
        <v>358</v>
      </c>
      <c r="D368" t="s">
        <v>793</v>
      </c>
      <c r="F368" t="s">
        <v>794</v>
      </c>
      <c r="G368" t="s">
        <v>793</v>
      </c>
      <c r="H368" s="234">
        <v>40579</v>
      </c>
      <c r="I368" s="237" t="str">
        <f t="shared" si="20"/>
        <v>05</v>
      </c>
      <c r="J368" s="237" t="str">
        <f t="shared" si="21"/>
        <v>02</v>
      </c>
      <c r="K368" s="237" t="str">
        <f t="shared" si="22"/>
        <v>2011</v>
      </c>
      <c r="L368" s="237" t="str">
        <f t="shared" si="23"/>
        <v>050211</v>
      </c>
      <c r="M368" t="str">
        <f>_xlfn.IFNA((VLOOKUP($C368,Lookups!$A$2:$B$6,2,FALSE)),"")</f>
        <v>F</v>
      </c>
      <c r="N368" t="s">
        <v>1886</v>
      </c>
    </row>
    <row r="369" spans="1:14" x14ac:dyDescent="0.35">
      <c r="A369">
        <v>1418788</v>
      </c>
      <c r="B369" t="s">
        <v>346</v>
      </c>
      <c r="C369" t="s">
        <v>347</v>
      </c>
      <c r="D369" t="s">
        <v>484</v>
      </c>
      <c r="F369" t="s">
        <v>485</v>
      </c>
      <c r="G369" t="s">
        <v>484</v>
      </c>
      <c r="H369" s="234">
        <v>41138</v>
      </c>
      <c r="I369" s="237" t="str">
        <f t="shared" si="20"/>
        <v>17</v>
      </c>
      <c r="J369" s="237" t="str">
        <f t="shared" si="21"/>
        <v>08</v>
      </c>
      <c r="K369" s="237" t="str">
        <f t="shared" si="22"/>
        <v>2012</v>
      </c>
      <c r="L369" s="237" t="str">
        <f t="shared" si="23"/>
        <v>170812</v>
      </c>
      <c r="M369" t="str">
        <f>_xlfn.IFNA((VLOOKUP($C369,Lookups!$A$2:$B$6,2,FALSE)),"")</f>
        <v>M</v>
      </c>
      <c r="N369" t="s">
        <v>1886</v>
      </c>
    </row>
    <row r="370" spans="1:14" x14ac:dyDescent="0.35">
      <c r="A370">
        <v>1418801</v>
      </c>
      <c r="B370" t="s">
        <v>346</v>
      </c>
      <c r="C370" t="s">
        <v>358</v>
      </c>
      <c r="D370" t="s">
        <v>556</v>
      </c>
      <c r="F370" t="s">
        <v>795</v>
      </c>
      <c r="G370" t="s">
        <v>556</v>
      </c>
      <c r="H370" s="234">
        <v>41094</v>
      </c>
      <c r="I370" s="237" t="str">
        <f t="shared" si="20"/>
        <v>04</v>
      </c>
      <c r="J370" s="237" t="str">
        <f t="shared" si="21"/>
        <v>07</v>
      </c>
      <c r="K370" s="237" t="str">
        <f t="shared" si="22"/>
        <v>2012</v>
      </c>
      <c r="L370" s="237" t="str">
        <f t="shared" si="23"/>
        <v>040712</v>
      </c>
      <c r="M370" t="str">
        <f>_xlfn.IFNA((VLOOKUP($C370,Lookups!$A$2:$B$6,2,FALSE)),"")</f>
        <v>F</v>
      </c>
      <c r="N370" t="s">
        <v>1886</v>
      </c>
    </row>
    <row r="371" spans="1:14" x14ac:dyDescent="0.35">
      <c r="A371">
        <v>1426552</v>
      </c>
      <c r="B371" t="s">
        <v>346</v>
      </c>
      <c r="C371" t="s">
        <v>347</v>
      </c>
      <c r="D371" t="s">
        <v>486</v>
      </c>
      <c r="F371" t="s">
        <v>487</v>
      </c>
      <c r="H371" s="234">
        <v>40996</v>
      </c>
      <c r="I371" s="237" t="str">
        <f t="shared" si="20"/>
        <v>28</v>
      </c>
      <c r="J371" s="237" t="str">
        <f t="shared" si="21"/>
        <v>03</v>
      </c>
      <c r="K371" s="237" t="str">
        <f t="shared" si="22"/>
        <v>2012</v>
      </c>
      <c r="L371" s="237" t="str">
        <f t="shared" si="23"/>
        <v>280312</v>
      </c>
      <c r="M371" t="str">
        <f>_xlfn.IFNA((VLOOKUP($C371,Lookups!$A$2:$B$6,2,FALSE)),"")</f>
        <v>M</v>
      </c>
      <c r="N371" t="s">
        <v>1886</v>
      </c>
    </row>
    <row r="372" spans="1:14" x14ac:dyDescent="0.35">
      <c r="A372">
        <v>1426966</v>
      </c>
      <c r="B372" t="s">
        <v>461</v>
      </c>
      <c r="C372" t="s">
        <v>470</v>
      </c>
      <c r="D372" t="s">
        <v>734</v>
      </c>
      <c r="F372" t="s">
        <v>658</v>
      </c>
      <c r="G372" t="s">
        <v>734</v>
      </c>
      <c r="H372" s="234">
        <v>30334</v>
      </c>
      <c r="I372" s="237" t="str">
        <f t="shared" si="20"/>
        <v>18</v>
      </c>
      <c r="J372" s="237" t="str">
        <f t="shared" si="21"/>
        <v>01</v>
      </c>
      <c r="K372" s="237" t="str">
        <f t="shared" si="22"/>
        <v>1983</v>
      </c>
      <c r="L372" s="237" t="str">
        <f t="shared" si="23"/>
        <v>180183</v>
      </c>
      <c r="M372" t="str">
        <f>_xlfn.IFNA((VLOOKUP($C372,Lookups!$A$2:$B$6,2,FALSE)),"")</f>
        <v>F</v>
      </c>
      <c r="N372" t="s">
        <v>1886</v>
      </c>
    </row>
    <row r="373" spans="1:14" x14ac:dyDescent="0.35">
      <c r="A373">
        <v>1427794</v>
      </c>
      <c r="B373" t="s">
        <v>392</v>
      </c>
      <c r="C373" t="s">
        <v>358</v>
      </c>
      <c r="D373" t="s">
        <v>395</v>
      </c>
      <c r="F373" t="s">
        <v>1566</v>
      </c>
      <c r="G373" t="s">
        <v>395</v>
      </c>
      <c r="H373" s="234">
        <v>40046</v>
      </c>
      <c r="I373" s="237" t="str">
        <f t="shared" si="20"/>
        <v>21</v>
      </c>
      <c r="J373" s="237" t="str">
        <f t="shared" si="21"/>
        <v>08</v>
      </c>
      <c r="K373" s="237" t="str">
        <f t="shared" si="22"/>
        <v>2009</v>
      </c>
      <c r="L373" s="237" t="str">
        <f t="shared" si="23"/>
        <v>210809</v>
      </c>
      <c r="M373" t="str">
        <f>_xlfn.IFNA((VLOOKUP($C373,Lookups!$A$2:$B$6,2,FALSE)),"")</f>
        <v>F</v>
      </c>
      <c r="N373" t="s">
        <v>1886</v>
      </c>
    </row>
    <row r="374" spans="1:14" x14ac:dyDescent="0.35">
      <c r="A374">
        <v>1428272</v>
      </c>
      <c r="B374" t="s">
        <v>346</v>
      </c>
      <c r="C374" t="s">
        <v>358</v>
      </c>
      <c r="D374" t="s">
        <v>608</v>
      </c>
      <c r="F374" t="s">
        <v>998</v>
      </c>
      <c r="G374" t="s">
        <v>608</v>
      </c>
      <c r="H374" s="234">
        <v>40058</v>
      </c>
      <c r="I374" s="237" t="str">
        <f t="shared" si="20"/>
        <v>02</v>
      </c>
      <c r="J374" s="237" t="str">
        <f t="shared" si="21"/>
        <v>09</v>
      </c>
      <c r="K374" s="237" t="str">
        <f t="shared" si="22"/>
        <v>2009</v>
      </c>
      <c r="L374" s="237" t="str">
        <f t="shared" si="23"/>
        <v>020909</v>
      </c>
      <c r="M374" t="str">
        <f>_xlfn.IFNA((VLOOKUP($C374,Lookups!$A$2:$B$6,2,FALSE)),"")</f>
        <v>F</v>
      </c>
      <c r="N374" t="s">
        <v>1886</v>
      </c>
    </row>
    <row r="375" spans="1:14" x14ac:dyDescent="0.35">
      <c r="A375">
        <v>1428273</v>
      </c>
      <c r="B375" t="s">
        <v>346</v>
      </c>
      <c r="C375" t="s">
        <v>347</v>
      </c>
      <c r="D375" t="s">
        <v>1569</v>
      </c>
      <c r="F375" t="s">
        <v>1570</v>
      </c>
      <c r="G375" t="s">
        <v>1569</v>
      </c>
      <c r="H375" s="234">
        <v>40175</v>
      </c>
      <c r="I375" s="237" t="str">
        <f t="shared" si="20"/>
        <v>28</v>
      </c>
      <c r="J375" s="237" t="str">
        <f t="shared" si="21"/>
        <v>12</v>
      </c>
      <c r="K375" s="237" t="str">
        <f t="shared" si="22"/>
        <v>2009</v>
      </c>
      <c r="L375" s="237" t="str">
        <f t="shared" si="23"/>
        <v>281209</v>
      </c>
      <c r="M375" t="str">
        <f>_xlfn.IFNA((VLOOKUP($C375,Lookups!$A$2:$B$6,2,FALSE)),"")</f>
        <v>M</v>
      </c>
      <c r="N375" t="s">
        <v>1886</v>
      </c>
    </row>
    <row r="376" spans="1:14" x14ac:dyDescent="0.35">
      <c r="A376">
        <v>1428989</v>
      </c>
      <c r="B376" t="s">
        <v>392</v>
      </c>
      <c r="C376" t="s">
        <v>347</v>
      </c>
      <c r="D376" t="s">
        <v>491</v>
      </c>
      <c r="F376" t="s">
        <v>1572</v>
      </c>
      <c r="G376" t="s">
        <v>1573</v>
      </c>
      <c r="H376" s="234">
        <v>40333</v>
      </c>
      <c r="I376" s="237" t="str">
        <f t="shared" si="20"/>
        <v>04</v>
      </c>
      <c r="J376" s="237" t="str">
        <f t="shared" si="21"/>
        <v>06</v>
      </c>
      <c r="K376" s="237" t="str">
        <f t="shared" si="22"/>
        <v>2010</v>
      </c>
      <c r="L376" s="237" t="str">
        <f t="shared" si="23"/>
        <v>040610</v>
      </c>
      <c r="M376" t="str">
        <f>_xlfn.IFNA((VLOOKUP($C376,Lookups!$A$2:$B$6,2,FALSE)),"")</f>
        <v>M</v>
      </c>
      <c r="N376" t="s">
        <v>1886</v>
      </c>
    </row>
    <row r="377" spans="1:14" x14ac:dyDescent="0.35">
      <c r="A377">
        <v>1429613</v>
      </c>
      <c r="B377" t="s">
        <v>392</v>
      </c>
      <c r="C377" t="s">
        <v>358</v>
      </c>
      <c r="D377" t="s">
        <v>701</v>
      </c>
      <c r="F377" t="s">
        <v>679</v>
      </c>
      <c r="G377" t="s">
        <v>701</v>
      </c>
      <c r="H377" s="234">
        <v>39802</v>
      </c>
      <c r="I377" s="237" t="str">
        <f t="shared" si="20"/>
        <v>20</v>
      </c>
      <c r="J377" s="237" t="str">
        <f t="shared" si="21"/>
        <v>12</v>
      </c>
      <c r="K377" s="237" t="str">
        <f t="shared" si="22"/>
        <v>2008</v>
      </c>
      <c r="L377" s="237" t="str">
        <f t="shared" si="23"/>
        <v>201208</v>
      </c>
      <c r="M377" t="str">
        <f>_xlfn.IFNA((VLOOKUP($C377,Lookups!$A$2:$B$6,2,FALSE)),"")</f>
        <v>F</v>
      </c>
      <c r="N377" t="s">
        <v>1886</v>
      </c>
    </row>
    <row r="378" spans="1:14" x14ac:dyDescent="0.35">
      <c r="A378">
        <v>1430116</v>
      </c>
      <c r="B378" t="s">
        <v>392</v>
      </c>
      <c r="C378" t="s">
        <v>347</v>
      </c>
      <c r="D378" t="s">
        <v>494</v>
      </c>
      <c r="E378" t="s">
        <v>802</v>
      </c>
      <c r="F378" t="s">
        <v>1575</v>
      </c>
      <c r="G378" t="s">
        <v>494</v>
      </c>
      <c r="H378" s="234">
        <v>39902</v>
      </c>
      <c r="I378" s="237" t="str">
        <f t="shared" si="20"/>
        <v>30</v>
      </c>
      <c r="J378" s="237" t="str">
        <f t="shared" si="21"/>
        <v>03</v>
      </c>
      <c r="K378" s="237" t="str">
        <f t="shared" si="22"/>
        <v>2009</v>
      </c>
      <c r="L378" s="237" t="str">
        <f t="shared" si="23"/>
        <v>300309</v>
      </c>
      <c r="M378" t="str">
        <f>_xlfn.IFNA((VLOOKUP($C378,Lookups!$A$2:$B$6,2,FALSE)),"")</f>
        <v>M</v>
      </c>
      <c r="N378" t="s">
        <v>1886</v>
      </c>
    </row>
    <row r="379" spans="1:14" x14ac:dyDescent="0.35">
      <c r="A379">
        <v>1430479</v>
      </c>
      <c r="B379" t="s">
        <v>392</v>
      </c>
      <c r="C379" t="s">
        <v>358</v>
      </c>
      <c r="D379" t="s">
        <v>426</v>
      </c>
      <c r="F379" t="s">
        <v>617</v>
      </c>
      <c r="G379" t="s">
        <v>426</v>
      </c>
      <c r="H379" s="234">
        <v>40574</v>
      </c>
      <c r="I379" s="237" t="str">
        <f t="shared" si="20"/>
        <v>31</v>
      </c>
      <c r="J379" s="237" t="str">
        <f t="shared" si="21"/>
        <v>01</v>
      </c>
      <c r="K379" s="237" t="str">
        <f t="shared" si="22"/>
        <v>2011</v>
      </c>
      <c r="L379" s="237" t="str">
        <f t="shared" si="23"/>
        <v>310111</v>
      </c>
      <c r="M379" t="str">
        <f>_xlfn.IFNA((VLOOKUP($C379,Lookups!$A$2:$B$6,2,FALSE)),"")</f>
        <v>F</v>
      </c>
      <c r="N379" t="s">
        <v>1886</v>
      </c>
    </row>
    <row r="380" spans="1:14" x14ac:dyDescent="0.35">
      <c r="A380">
        <v>1431344</v>
      </c>
      <c r="B380" t="s">
        <v>346</v>
      </c>
      <c r="C380" t="s">
        <v>358</v>
      </c>
      <c r="D380" t="s">
        <v>796</v>
      </c>
      <c r="E380" t="s">
        <v>797</v>
      </c>
      <c r="F380" t="s">
        <v>442</v>
      </c>
      <c r="G380" t="s">
        <v>796</v>
      </c>
      <c r="H380" s="234">
        <v>40448</v>
      </c>
      <c r="I380" s="237" t="str">
        <f t="shared" si="20"/>
        <v>27</v>
      </c>
      <c r="J380" s="237" t="str">
        <f t="shared" si="21"/>
        <v>09</v>
      </c>
      <c r="K380" s="237" t="str">
        <f t="shared" si="22"/>
        <v>2010</v>
      </c>
      <c r="L380" s="237" t="str">
        <f t="shared" si="23"/>
        <v>270910</v>
      </c>
      <c r="M380" t="str">
        <f>_xlfn.IFNA((VLOOKUP($C380,Lookups!$A$2:$B$6,2,FALSE)),"")</f>
        <v>F</v>
      </c>
      <c r="N380" t="s">
        <v>1886</v>
      </c>
    </row>
    <row r="381" spans="1:14" x14ac:dyDescent="0.35">
      <c r="A381">
        <v>1442066</v>
      </c>
      <c r="B381" t="s">
        <v>346</v>
      </c>
      <c r="C381" t="s">
        <v>347</v>
      </c>
      <c r="D381" t="s">
        <v>798</v>
      </c>
      <c r="F381" t="s">
        <v>749</v>
      </c>
      <c r="G381" t="s">
        <v>798</v>
      </c>
      <c r="H381" s="234">
        <v>41418</v>
      </c>
      <c r="I381" s="237" t="str">
        <f t="shared" si="20"/>
        <v>24</v>
      </c>
      <c r="J381" s="237" t="str">
        <f t="shared" si="21"/>
        <v>05</v>
      </c>
      <c r="K381" s="237" t="str">
        <f t="shared" si="22"/>
        <v>2013</v>
      </c>
      <c r="L381" s="237" t="str">
        <f t="shared" si="23"/>
        <v>240513</v>
      </c>
      <c r="M381" t="str">
        <f>_xlfn.IFNA((VLOOKUP($C381,Lookups!$A$2:$B$6,2,FALSE)),"")</f>
        <v>M</v>
      </c>
      <c r="N381" t="s">
        <v>1886</v>
      </c>
    </row>
    <row r="382" spans="1:14" x14ac:dyDescent="0.35">
      <c r="A382">
        <v>1444230</v>
      </c>
      <c r="B382" t="s">
        <v>346</v>
      </c>
      <c r="C382" t="s">
        <v>358</v>
      </c>
      <c r="D382" t="s">
        <v>380</v>
      </c>
      <c r="F382" t="s">
        <v>370</v>
      </c>
      <c r="G382" t="s">
        <v>380</v>
      </c>
      <c r="H382" s="234">
        <v>41331</v>
      </c>
      <c r="I382" s="237" t="str">
        <f t="shared" si="20"/>
        <v>26</v>
      </c>
      <c r="J382" s="237" t="str">
        <f t="shared" si="21"/>
        <v>02</v>
      </c>
      <c r="K382" s="237" t="str">
        <f t="shared" si="22"/>
        <v>2013</v>
      </c>
      <c r="L382" s="237" t="str">
        <f t="shared" si="23"/>
        <v>260213</v>
      </c>
      <c r="M382" t="str">
        <f>_xlfn.IFNA((VLOOKUP($C382,Lookups!$A$2:$B$6,2,FALSE)),"")</f>
        <v>F</v>
      </c>
      <c r="N382" t="s">
        <v>1886</v>
      </c>
    </row>
    <row r="383" spans="1:14" x14ac:dyDescent="0.35">
      <c r="A383">
        <v>1444973</v>
      </c>
      <c r="B383" t="s">
        <v>392</v>
      </c>
      <c r="C383" t="s">
        <v>358</v>
      </c>
      <c r="D383" t="s">
        <v>1578</v>
      </c>
      <c r="F383" t="s">
        <v>1579</v>
      </c>
      <c r="G383" t="s">
        <v>1578</v>
      </c>
      <c r="H383" s="234">
        <v>40024</v>
      </c>
      <c r="I383" s="237" t="str">
        <f t="shared" si="20"/>
        <v>30</v>
      </c>
      <c r="J383" s="237" t="str">
        <f t="shared" si="21"/>
        <v>07</v>
      </c>
      <c r="K383" s="237" t="str">
        <f t="shared" si="22"/>
        <v>2009</v>
      </c>
      <c r="L383" s="237" t="str">
        <f t="shared" si="23"/>
        <v>300709</v>
      </c>
      <c r="M383" t="str">
        <f>_xlfn.IFNA((VLOOKUP($C383,Lookups!$A$2:$B$6,2,FALSE)),"")</f>
        <v>F</v>
      </c>
      <c r="N383" t="s">
        <v>1886</v>
      </c>
    </row>
    <row r="384" spans="1:14" x14ac:dyDescent="0.35">
      <c r="A384">
        <v>1447121</v>
      </c>
      <c r="B384" t="s">
        <v>346</v>
      </c>
      <c r="C384" t="s">
        <v>358</v>
      </c>
      <c r="D384" t="s">
        <v>799</v>
      </c>
      <c r="F384" t="s">
        <v>800</v>
      </c>
      <c r="G384" t="s">
        <v>799</v>
      </c>
      <c r="H384" s="234">
        <v>40438</v>
      </c>
      <c r="I384" s="237" t="str">
        <f t="shared" si="20"/>
        <v>17</v>
      </c>
      <c r="J384" s="237" t="str">
        <f t="shared" si="21"/>
        <v>09</v>
      </c>
      <c r="K384" s="237" t="str">
        <f t="shared" si="22"/>
        <v>2010</v>
      </c>
      <c r="L384" s="237" t="str">
        <f t="shared" si="23"/>
        <v>170910</v>
      </c>
      <c r="M384" t="str">
        <f>_xlfn.IFNA((VLOOKUP($C384,Lookups!$A$2:$B$6,2,FALSE)),"")</f>
        <v>F</v>
      </c>
      <c r="N384" t="s">
        <v>1886</v>
      </c>
    </row>
    <row r="385" spans="1:14" x14ac:dyDescent="0.35">
      <c r="A385">
        <v>1449343</v>
      </c>
      <c r="B385" t="s">
        <v>392</v>
      </c>
      <c r="C385" t="s">
        <v>358</v>
      </c>
      <c r="D385" t="s">
        <v>361</v>
      </c>
      <c r="E385" t="s">
        <v>574</v>
      </c>
      <c r="F385" t="s">
        <v>1581</v>
      </c>
      <c r="G385" t="s">
        <v>361</v>
      </c>
      <c r="H385" s="234">
        <v>39132</v>
      </c>
      <c r="I385" s="237" t="str">
        <f t="shared" si="20"/>
        <v>19</v>
      </c>
      <c r="J385" s="237" t="str">
        <f t="shared" si="21"/>
        <v>02</v>
      </c>
      <c r="K385" s="237" t="str">
        <f t="shared" si="22"/>
        <v>2007</v>
      </c>
      <c r="L385" s="237" t="str">
        <f t="shared" si="23"/>
        <v>190207</v>
      </c>
      <c r="M385" t="str">
        <f>_xlfn.IFNA((VLOOKUP($C385,Lookups!$A$2:$B$6,2,FALSE)),"")</f>
        <v>F</v>
      </c>
      <c r="N385" t="s">
        <v>1886</v>
      </c>
    </row>
    <row r="386" spans="1:14" x14ac:dyDescent="0.35">
      <c r="A386">
        <v>1450465</v>
      </c>
      <c r="B386" t="s">
        <v>461</v>
      </c>
      <c r="C386" t="s">
        <v>470</v>
      </c>
      <c r="D386" t="s">
        <v>735</v>
      </c>
      <c r="F386" t="s">
        <v>655</v>
      </c>
      <c r="G386" t="s">
        <v>735</v>
      </c>
      <c r="H386" s="234">
        <v>30384</v>
      </c>
      <c r="I386" s="237" t="str">
        <f t="shared" si="20"/>
        <v>09</v>
      </c>
      <c r="J386" s="237" t="str">
        <f t="shared" si="21"/>
        <v>03</v>
      </c>
      <c r="K386" s="237" t="str">
        <f t="shared" si="22"/>
        <v>1983</v>
      </c>
      <c r="L386" s="237" t="str">
        <f t="shared" si="23"/>
        <v>090383</v>
      </c>
      <c r="M386" t="str">
        <f>_xlfn.IFNA((VLOOKUP($C386,Lookups!$A$2:$B$6,2,FALSE)),"")</f>
        <v>F</v>
      </c>
      <c r="N386" t="s">
        <v>1886</v>
      </c>
    </row>
    <row r="387" spans="1:14" x14ac:dyDescent="0.35">
      <c r="A387">
        <v>1453444</v>
      </c>
      <c r="B387" t="s">
        <v>346</v>
      </c>
      <c r="C387" t="s">
        <v>358</v>
      </c>
      <c r="D387" t="s">
        <v>488</v>
      </c>
      <c r="F387" t="s">
        <v>489</v>
      </c>
      <c r="G387" t="s">
        <v>490</v>
      </c>
      <c r="H387" s="234">
        <v>39728</v>
      </c>
      <c r="I387" s="237" t="str">
        <f t="shared" ref="I387:I450" si="24">TEXT(DAY(H387),"00")</f>
        <v>07</v>
      </c>
      <c r="J387" s="237" t="str">
        <f t="shared" ref="J387:J450" si="25">TEXT(MONTH(H387),"00")</f>
        <v>10</v>
      </c>
      <c r="K387" s="237" t="str">
        <f t="shared" ref="K387:K450" si="26">TEXT(YEAR(H387),"00")</f>
        <v>2008</v>
      </c>
      <c r="L387" s="237" t="str">
        <f t="shared" ref="L387:L450" si="27">I387&amp;J387&amp;RIGHT(K387,2)</f>
        <v>071008</v>
      </c>
      <c r="M387" t="str">
        <f>_xlfn.IFNA((VLOOKUP($C387,Lookups!$A$2:$B$6,2,FALSE)),"")</f>
        <v>F</v>
      </c>
      <c r="N387" t="s">
        <v>1886</v>
      </c>
    </row>
    <row r="388" spans="1:14" x14ac:dyDescent="0.35">
      <c r="A388">
        <v>1453447</v>
      </c>
      <c r="B388" t="s">
        <v>346</v>
      </c>
      <c r="C388" t="s">
        <v>347</v>
      </c>
      <c r="D388" t="s">
        <v>491</v>
      </c>
      <c r="F388" t="s">
        <v>492</v>
      </c>
      <c r="G388" t="s">
        <v>491</v>
      </c>
      <c r="H388" s="234">
        <v>39303</v>
      </c>
      <c r="I388" s="237" t="str">
        <f t="shared" si="24"/>
        <v>09</v>
      </c>
      <c r="J388" s="237" t="str">
        <f t="shared" si="25"/>
        <v>08</v>
      </c>
      <c r="K388" s="237" t="str">
        <f t="shared" si="26"/>
        <v>2007</v>
      </c>
      <c r="L388" s="237" t="str">
        <f t="shared" si="27"/>
        <v>090807</v>
      </c>
      <c r="M388" t="str">
        <f>_xlfn.IFNA((VLOOKUP($C388,Lookups!$A$2:$B$6,2,FALSE)),"")</f>
        <v>M</v>
      </c>
      <c r="N388" t="s">
        <v>1886</v>
      </c>
    </row>
    <row r="389" spans="1:14" x14ac:dyDescent="0.35">
      <c r="A389">
        <v>1453448</v>
      </c>
      <c r="B389" t="s">
        <v>346</v>
      </c>
      <c r="C389" t="s">
        <v>347</v>
      </c>
      <c r="D389" t="s">
        <v>430</v>
      </c>
      <c r="F389" t="s">
        <v>493</v>
      </c>
      <c r="G389" t="s">
        <v>494</v>
      </c>
      <c r="H389" s="234">
        <v>40162</v>
      </c>
      <c r="I389" s="237" t="str">
        <f t="shared" si="24"/>
        <v>15</v>
      </c>
      <c r="J389" s="237" t="str">
        <f t="shared" si="25"/>
        <v>12</v>
      </c>
      <c r="K389" s="237" t="str">
        <f t="shared" si="26"/>
        <v>2009</v>
      </c>
      <c r="L389" s="237" t="str">
        <f t="shared" si="27"/>
        <v>151209</v>
      </c>
      <c r="M389" t="str">
        <f>_xlfn.IFNA((VLOOKUP($C389,Lookups!$A$2:$B$6,2,FALSE)),"")</f>
        <v>M</v>
      </c>
      <c r="N389" t="s">
        <v>1886</v>
      </c>
    </row>
    <row r="390" spans="1:14" x14ac:dyDescent="0.35">
      <c r="A390">
        <v>1453449</v>
      </c>
      <c r="B390" t="s">
        <v>346</v>
      </c>
      <c r="C390" t="s">
        <v>358</v>
      </c>
      <c r="D390" t="s">
        <v>361</v>
      </c>
      <c r="F390" t="s">
        <v>495</v>
      </c>
      <c r="G390" t="s">
        <v>361</v>
      </c>
      <c r="H390" s="234">
        <v>39051</v>
      </c>
      <c r="I390" s="237" t="str">
        <f t="shared" si="24"/>
        <v>30</v>
      </c>
      <c r="J390" s="237" t="str">
        <f t="shared" si="25"/>
        <v>11</v>
      </c>
      <c r="K390" s="237" t="str">
        <f t="shared" si="26"/>
        <v>2006</v>
      </c>
      <c r="L390" s="237" t="str">
        <f t="shared" si="27"/>
        <v>301106</v>
      </c>
      <c r="M390" t="str">
        <f>_xlfn.IFNA((VLOOKUP($C390,Lookups!$A$2:$B$6,2,FALSE)),"")</f>
        <v>F</v>
      </c>
      <c r="N390" t="s">
        <v>1886</v>
      </c>
    </row>
    <row r="391" spans="1:14" x14ac:dyDescent="0.35">
      <c r="A391">
        <v>1453450</v>
      </c>
      <c r="B391" t="s">
        <v>346</v>
      </c>
      <c r="C391" t="s">
        <v>347</v>
      </c>
      <c r="D391" t="s">
        <v>691</v>
      </c>
      <c r="F391" t="s">
        <v>489</v>
      </c>
      <c r="G391" t="s">
        <v>1800</v>
      </c>
      <c r="H391" s="234">
        <v>39115</v>
      </c>
      <c r="I391" s="237" t="str">
        <f t="shared" si="24"/>
        <v>02</v>
      </c>
      <c r="J391" s="237" t="str">
        <f t="shared" si="25"/>
        <v>02</v>
      </c>
      <c r="K391" s="237" t="str">
        <f t="shared" si="26"/>
        <v>2007</v>
      </c>
      <c r="L391" s="237" t="str">
        <f t="shared" si="27"/>
        <v>020207</v>
      </c>
      <c r="M391" t="str">
        <f>_xlfn.IFNA((VLOOKUP($C391,Lookups!$A$2:$B$6,2,FALSE)),"")</f>
        <v>M</v>
      </c>
      <c r="N391" t="s">
        <v>1886</v>
      </c>
    </row>
    <row r="392" spans="1:14" x14ac:dyDescent="0.35">
      <c r="A392">
        <v>1455872</v>
      </c>
      <c r="B392" t="s">
        <v>461</v>
      </c>
      <c r="C392" t="s">
        <v>470</v>
      </c>
      <c r="D392" t="s">
        <v>801</v>
      </c>
      <c r="E392" t="s">
        <v>353</v>
      </c>
      <c r="F392" t="s">
        <v>788</v>
      </c>
      <c r="G392" t="s">
        <v>801</v>
      </c>
      <c r="H392" s="234">
        <v>28280</v>
      </c>
      <c r="I392" s="237" t="str">
        <f t="shared" si="24"/>
        <v>04</v>
      </c>
      <c r="J392" s="237" t="str">
        <f t="shared" si="25"/>
        <v>06</v>
      </c>
      <c r="K392" s="237" t="str">
        <f t="shared" si="26"/>
        <v>1977</v>
      </c>
      <c r="L392" s="237" t="str">
        <f t="shared" si="27"/>
        <v>040677</v>
      </c>
      <c r="M392" t="str">
        <f>_xlfn.IFNA((VLOOKUP($C392,Lookups!$A$2:$B$6,2,FALSE)),"")</f>
        <v>F</v>
      </c>
      <c r="N392" t="s">
        <v>1886</v>
      </c>
    </row>
    <row r="393" spans="1:14" x14ac:dyDescent="0.35">
      <c r="A393">
        <v>1455891</v>
      </c>
      <c r="B393" t="s">
        <v>392</v>
      </c>
      <c r="C393" t="s">
        <v>347</v>
      </c>
      <c r="D393" t="s">
        <v>447</v>
      </c>
      <c r="E393" t="s">
        <v>448</v>
      </c>
      <c r="F393" t="s">
        <v>1013</v>
      </c>
      <c r="G393" t="s">
        <v>447</v>
      </c>
      <c r="H393" s="234">
        <v>41246</v>
      </c>
      <c r="I393" s="237" t="str">
        <f t="shared" si="24"/>
        <v>03</v>
      </c>
      <c r="J393" s="237" t="str">
        <f t="shared" si="25"/>
        <v>12</v>
      </c>
      <c r="K393" s="237" t="str">
        <f t="shared" si="26"/>
        <v>2012</v>
      </c>
      <c r="L393" s="237" t="str">
        <f t="shared" si="27"/>
        <v>031212</v>
      </c>
      <c r="M393" t="str">
        <f>_xlfn.IFNA((VLOOKUP($C393,Lookups!$A$2:$B$6,2,FALSE)),"")</f>
        <v>M</v>
      </c>
      <c r="N393" t="s">
        <v>1886</v>
      </c>
    </row>
    <row r="394" spans="1:14" x14ac:dyDescent="0.35">
      <c r="A394">
        <v>1456867</v>
      </c>
      <c r="B394" t="s">
        <v>346</v>
      </c>
      <c r="C394" t="s">
        <v>347</v>
      </c>
      <c r="D394" t="s">
        <v>381</v>
      </c>
      <c r="E394" t="s">
        <v>382</v>
      </c>
      <c r="F394" t="s">
        <v>383</v>
      </c>
      <c r="G394" t="s">
        <v>381</v>
      </c>
      <c r="H394" s="234">
        <v>40403</v>
      </c>
      <c r="I394" s="237" t="str">
        <f t="shared" si="24"/>
        <v>13</v>
      </c>
      <c r="J394" s="237" t="str">
        <f t="shared" si="25"/>
        <v>08</v>
      </c>
      <c r="K394" s="237" t="str">
        <f t="shared" si="26"/>
        <v>2010</v>
      </c>
      <c r="L394" s="237" t="str">
        <f t="shared" si="27"/>
        <v>130810</v>
      </c>
      <c r="M394" t="str">
        <f>_xlfn.IFNA((VLOOKUP($C394,Lookups!$A$2:$B$6,2,FALSE)),"")</f>
        <v>M</v>
      </c>
      <c r="N394" t="s">
        <v>1886</v>
      </c>
    </row>
    <row r="395" spans="1:14" x14ac:dyDescent="0.35">
      <c r="A395">
        <v>1457116</v>
      </c>
      <c r="B395" t="s">
        <v>346</v>
      </c>
      <c r="C395" t="s">
        <v>347</v>
      </c>
      <c r="D395" t="s">
        <v>662</v>
      </c>
      <c r="F395" t="s">
        <v>663</v>
      </c>
      <c r="G395" t="s">
        <v>664</v>
      </c>
      <c r="H395" s="234">
        <v>39874</v>
      </c>
      <c r="I395" s="237" t="str">
        <f t="shared" si="24"/>
        <v>02</v>
      </c>
      <c r="J395" s="237" t="str">
        <f t="shared" si="25"/>
        <v>03</v>
      </c>
      <c r="K395" s="237" t="str">
        <f t="shared" si="26"/>
        <v>2009</v>
      </c>
      <c r="L395" s="237" t="str">
        <f t="shared" si="27"/>
        <v>020309</v>
      </c>
      <c r="M395" t="str">
        <f>_xlfn.IFNA((VLOOKUP($C395,Lookups!$A$2:$B$6,2,FALSE)),"")</f>
        <v>M</v>
      </c>
      <c r="N395" t="s">
        <v>1886</v>
      </c>
    </row>
    <row r="396" spans="1:14" x14ac:dyDescent="0.35">
      <c r="A396">
        <v>1460625</v>
      </c>
      <c r="B396" t="s">
        <v>346</v>
      </c>
      <c r="C396" t="s">
        <v>347</v>
      </c>
      <c r="D396" t="s">
        <v>438</v>
      </c>
      <c r="F396" t="s">
        <v>665</v>
      </c>
      <c r="G396" t="s">
        <v>438</v>
      </c>
      <c r="H396" s="234">
        <v>40036</v>
      </c>
      <c r="I396" s="237" t="str">
        <f t="shared" si="24"/>
        <v>11</v>
      </c>
      <c r="J396" s="237" t="str">
        <f t="shared" si="25"/>
        <v>08</v>
      </c>
      <c r="K396" s="237" t="str">
        <f t="shared" si="26"/>
        <v>2009</v>
      </c>
      <c r="L396" s="237" t="str">
        <f t="shared" si="27"/>
        <v>110809</v>
      </c>
      <c r="M396" t="str">
        <f>_xlfn.IFNA((VLOOKUP($C396,Lookups!$A$2:$B$6,2,FALSE)),"")</f>
        <v>M</v>
      </c>
      <c r="N396" t="s">
        <v>1886</v>
      </c>
    </row>
    <row r="397" spans="1:14" x14ac:dyDescent="0.35">
      <c r="A397">
        <v>1461289</v>
      </c>
      <c r="B397" t="s">
        <v>346</v>
      </c>
      <c r="C397" t="s">
        <v>358</v>
      </c>
      <c r="D397" t="s">
        <v>435</v>
      </c>
      <c r="F397" t="s">
        <v>666</v>
      </c>
      <c r="G397" t="s">
        <v>435</v>
      </c>
      <c r="H397" s="234">
        <v>40133</v>
      </c>
      <c r="I397" s="237" t="str">
        <f t="shared" si="24"/>
        <v>16</v>
      </c>
      <c r="J397" s="237" t="str">
        <f t="shared" si="25"/>
        <v>11</v>
      </c>
      <c r="K397" s="237" t="str">
        <f t="shared" si="26"/>
        <v>2009</v>
      </c>
      <c r="L397" s="237" t="str">
        <f t="shared" si="27"/>
        <v>161109</v>
      </c>
      <c r="M397" t="str">
        <f>_xlfn.IFNA((VLOOKUP($C397,Lookups!$A$2:$B$6,2,FALSE)),"")</f>
        <v>F</v>
      </c>
      <c r="N397" t="s">
        <v>1886</v>
      </c>
    </row>
    <row r="398" spans="1:14" x14ac:dyDescent="0.35">
      <c r="A398">
        <v>1461290</v>
      </c>
      <c r="B398" t="s">
        <v>346</v>
      </c>
      <c r="C398" t="s">
        <v>358</v>
      </c>
      <c r="D398" t="s">
        <v>667</v>
      </c>
      <c r="F398" t="s">
        <v>666</v>
      </c>
      <c r="G398" t="s">
        <v>667</v>
      </c>
      <c r="H398" s="234">
        <v>40872</v>
      </c>
      <c r="I398" s="237" t="str">
        <f t="shared" si="24"/>
        <v>25</v>
      </c>
      <c r="J398" s="237" t="str">
        <f t="shared" si="25"/>
        <v>11</v>
      </c>
      <c r="K398" s="237" t="str">
        <f t="shared" si="26"/>
        <v>2011</v>
      </c>
      <c r="L398" s="237" t="str">
        <f t="shared" si="27"/>
        <v>251111</v>
      </c>
      <c r="M398" t="str">
        <f>_xlfn.IFNA((VLOOKUP($C398,Lookups!$A$2:$B$6,2,FALSE)),"")</f>
        <v>F</v>
      </c>
      <c r="N398" t="s">
        <v>1886</v>
      </c>
    </row>
    <row r="399" spans="1:14" x14ac:dyDescent="0.35">
      <c r="A399">
        <v>1461836</v>
      </c>
      <c r="B399" t="s">
        <v>346</v>
      </c>
      <c r="C399" t="s">
        <v>358</v>
      </c>
      <c r="D399" t="s">
        <v>1009</v>
      </c>
      <c r="F399" t="s">
        <v>1008</v>
      </c>
      <c r="G399" t="s">
        <v>1009</v>
      </c>
      <c r="H399" s="234">
        <v>39746</v>
      </c>
      <c r="I399" s="237" t="str">
        <f t="shared" si="24"/>
        <v>25</v>
      </c>
      <c r="J399" s="237" t="str">
        <f t="shared" si="25"/>
        <v>10</v>
      </c>
      <c r="K399" s="237" t="str">
        <f t="shared" si="26"/>
        <v>2008</v>
      </c>
      <c r="L399" s="237" t="str">
        <f t="shared" si="27"/>
        <v>251008</v>
      </c>
      <c r="M399" t="str">
        <f>_xlfn.IFNA((VLOOKUP($C399,Lookups!$A$2:$B$6,2,FALSE)),"")</f>
        <v>F</v>
      </c>
      <c r="N399" t="s">
        <v>1886</v>
      </c>
    </row>
    <row r="400" spans="1:14" x14ac:dyDescent="0.35">
      <c r="A400">
        <v>1468143</v>
      </c>
      <c r="B400" t="s">
        <v>346</v>
      </c>
      <c r="C400" t="s">
        <v>347</v>
      </c>
      <c r="D400" t="s">
        <v>430</v>
      </c>
      <c r="E400" t="s">
        <v>802</v>
      </c>
      <c r="F400" t="s">
        <v>803</v>
      </c>
      <c r="G400" t="s">
        <v>430</v>
      </c>
      <c r="H400" s="234">
        <v>39906</v>
      </c>
      <c r="I400" s="237" t="str">
        <f t="shared" si="24"/>
        <v>03</v>
      </c>
      <c r="J400" s="237" t="str">
        <f t="shared" si="25"/>
        <v>04</v>
      </c>
      <c r="K400" s="237" t="str">
        <f t="shared" si="26"/>
        <v>2009</v>
      </c>
      <c r="L400" s="237" t="str">
        <f t="shared" si="27"/>
        <v>030409</v>
      </c>
      <c r="M400" t="str">
        <f>_xlfn.IFNA((VLOOKUP($C400,Lookups!$A$2:$B$6,2,FALSE)),"")</f>
        <v>M</v>
      </c>
      <c r="N400" t="s">
        <v>1886</v>
      </c>
    </row>
    <row r="401" spans="1:14" x14ac:dyDescent="0.35">
      <c r="A401">
        <v>1468175</v>
      </c>
      <c r="B401" t="s">
        <v>346</v>
      </c>
      <c r="C401" t="s">
        <v>358</v>
      </c>
      <c r="D401" t="s">
        <v>361</v>
      </c>
      <c r="F401" t="s">
        <v>1585</v>
      </c>
      <c r="G401" t="s">
        <v>361</v>
      </c>
      <c r="H401" s="234">
        <v>40344</v>
      </c>
      <c r="I401" s="237" t="str">
        <f t="shared" si="24"/>
        <v>15</v>
      </c>
      <c r="J401" s="237" t="str">
        <f t="shared" si="25"/>
        <v>06</v>
      </c>
      <c r="K401" s="237" t="str">
        <f t="shared" si="26"/>
        <v>2010</v>
      </c>
      <c r="L401" s="237" t="str">
        <f t="shared" si="27"/>
        <v>150610</v>
      </c>
      <c r="M401" t="str">
        <f>_xlfn.IFNA((VLOOKUP($C401,Lookups!$A$2:$B$6,2,FALSE)),"")</f>
        <v>F</v>
      </c>
      <c r="N401" t="s">
        <v>1886</v>
      </c>
    </row>
    <row r="402" spans="1:14" x14ac:dyDescent="0.35">
      <c r="A402">
        <v>1473077</v>
      </c>
      <c r="B402" t="s">
        <v>392</v>
      </c>
      <c r="C402" t="s">
        <v>347</v>
      </c>
      <c r="D402" t="s">
        <v>376</v>
      </c>
      <c r="F402" t="s">
        <v>1587</v>
      </c>
      <c r="G402" t="s">
        <v>376</v>
      </c>
      <c r="H402" s="234">
        <v>40327</v>
      </c>
      <c r="I402" s="237" t="str">
        <f t="shared" si="24"/>
        <v>29</v>
      </c>
      <c r="J402" s="237" t="str">
        <f t="shared" si="25"/>
        <v>05</v>
      </c>
      <c r="K402" s="237" t="str">
        <f t="shared" si="26"/>
        <v>2010</v>
      </c>
      <c r="L402" s="237" t="str">
        <f t="shared" si="27"/>
        <v>290510</v>
      </c>
      <c r="M402" t="str">
        <f>_xlfn.IFNA((VLOOKUP($C402,Lookups!$A$2:$B$6,2,FALSE)),"")</f>
        <v>M</v>
      </c>
      <c r="N402" t="s">
        <v>1886</v>
      </c>
    </row>
    <row r="403" spans="1:14" x14ac:dyDescent="0.35">
      <c r="A403">
        <v>1473078</v>
      </c>
      <c r="B403" t="s">
        <v>392</v>
      </c>
      <c r="C403" t="s">
        <v>347</v>
      </c>
      <c r="D403" t="s">
        <v>406</v>
      </c>
      <c r="F403" t="s">
        <v>1587</v>
      </c>
      <c r="G403" t="s">
        <v>376</v>
      </c>
      <c r="H403" s="234">
        <v>39706</v>
      </c>
      <c r="I403" s="237" t="str">
        <f t="shared" si="24"/>
        <v>15</v>
      </c>
      <c r="J403" s="237" t="str">
        <f t="shared" si="25"/>
        <v>09</v>
      </c>
      <c r="K403" s="237" t="str">
        <f t="shared" si="26"/>
        <v>2008</v>
      </c>
      <c r="L403" s="237" t="str">
        <f t="shared" si="27"/>
        <v>150908</v>
      </c>
      <c r="M403" t="str">
        <f>_xlfn.IFNA((VLOOKUP($C403,Lookups!$A$2:$B$6,2,FALSE)),"")</f>
        <v>M</v>
      </c>
      <c r="N403" t="s">
        <v>1886</v>
      </c>
    </row>
    <row r="404" spans="1:14" x14ac:dyDescent="0.35">
      <c r="A404">
        <v>1474433</v>
      </c>
      <c r="B404" t="s">
        <v>346</v>
      </c>
      <c r="C404" t="s">
        <v>347</v>
      </c>
      <c r="D404" t="s">
        <v>804</v>
      </c>
      <c r="E404" t="s">
        <v>805</v>
      </c>
      <c r="F404" t="s">
        <v>806</v>
      </c>
      <c r="G404" t="s">
        <v>804</v>
      </c>
      <c r="H404" s="234">
        <v>41124</v>
      </c>
      <c r="I404" s="237" t="str">
        <f t="shared" si="24"/>
        <v>03</v>
      </c>
      <c r="J404" s="237" t="str">
        <f t="shared" si="25"/>
        <v>08</v>
      </c>
      <c r="K404" s="237" t="str">
        <f t="shared" si="26"/>
        <v>2012</v>
      </c>
      <c r="L404" s="237" t="str">
        <f t="shared" si="27"/>
        <v>030812</v>
      </c>
      <c r="M404" t="str">
        <f>_xlfn.IFNA((VLOOKUP($C404,Lookups!$A$2:$B$6,2,FALSE)),"")</f>
        <v>M</v>
      </c>
      <c r="N404" t="s">
        <v>1886</v>
      </c>
    </row>
    <row r="405" spans="1:14" x14ac:dyDescent="0.35">
      <c r="A405">
        <v>1476737</v>
      </c>
      <c r="B405" t="s">
        <v>346</v>
      </c>
      <c r="C405" t="s">
        <v>347</v>
      </c>
      <c r="D405" t="s">
        <v>586</v>
      </c>
      <c r="F405" t="s">
        <v>668</v>
      </c>
      <c r="G405" t="s">
        <v>586</v>
      </c>
      <c r="H405" s="234">
        <v>40681</v>
      </c>
      <c r="I405" s="237" t="str">
        <f t="shared" si="24"/>
        <v>18</v>
      </c>
      <c r="J405" s="237" t="str">
        <f t="shared" si="25"/>
        <v>05</v>
      </c>
      <c r="K405" s="237" t="str">
        <f t="shared" si="26"/>
        <v>2011</v>
      </c>
      <c r="L405" s="237" t="str">
        <f t="shared" si="27"/>
        <v>180511</v>
      </c>
      <c r="M405" t="str">
        <f>_xlfn.IFNA((VLOOKUP($C405,Lookups!$A$2:$B$6,2,FALSE)),"")</f>
        <v>M</v>
      </c>
      <c r="N405" t="s">
        <v>1886</v>
      </c>
    </row>
    <row r="406" spans="1:14" x14ac:dyDescent="0.35">
      <c r="A406">
        <v>1480052</v>
      </c>
      <c r="B406" t="s">
        <v>346</v>
      </c>
      <c r="C406" t="s">
        <v>347</v>
      </c>
      <c r="D406" t="s">
        <v>807</v>
      </c>
      <c r="E406" t="s">
        <v>440</v>
      </c>
      <c r="F406" t="s">
        <v>792</v>
      </c>
      <c r="G406" t="s">
        <v>807</v>
      </c>
      <c r="H406" s="234">
        <v>39739</v>
      </c>
      <c r="I406" s="237" t="str">
        <f t="shared" si="24"/>
        <v>18</v>
      </c>
      <c r="J406" s="237" t="str">
        <f t="shared" si="25"/>
        <v>10</v>
      </c>
      <c r="K406" s="237" t="str">
        <f t="shared" si="26"/>
        <v>2008</v>
      </c>
      <c r="L406" s="237" t="str">
        <f t="shared" si="27"/>
        <v>181008</v>
      </c>
      <c r="M406" t="str">
        <f>_xlfn.IFNA((VLOOKUP($C406,Lookups!$A$2:$B$6,2,FALSE)),"")</f>
        <v>M</v>
      </c>
      <c r="N406" t="s">
        <v>1886</v>
      </c>
    </row>
    <row r="407" spans="1:14" x14ac:dyDescent="0.35">
      <c r="A407">
        <v>1480053</v>
      </c>
      <c r="B407" t="s">
        <v>346</v>
      </c>
      <c r="C407" t="s">
        <v>358</v>
      </c>
      <c r="D407" t="s">
        <v>808</v>
      </c>
      <c r="F407" t="s">
        <v>803</v>
      </c>
      <c r="G407" t="s">
        <v>808</v>
      </c>
      <c r="H407" s="234">
        <v>40921</v>
      </c>
      <c r="I407" s="237" t="str">
        <f t="shared" si="24"/>
        <v>13</v>
      </c>
      <c r="J407" s="237" t="str">
        <f t="shared" si="25"/>
        <v>01</v>
      </c>
      <c r="K407" s="237" t="str">
        <f t="shared" si="26"/>
        <v>2012</v>
      </c>
      <c r="L407" s="237" t="str">
        <f t="shared" si="27"/>
        <v>130112</v>
      </c>
      <c r="M407" t="str">
        <f>_xlfn.IFNA((VLOOKUP($C407,Lookups!$A$2:$B$6,2,FALSE)),"")</f>
        <v>F</v>
      </c>
      <c r="N407" t="s">
        <v>1886</v>
      </c>
    </row>
    <row r="408" spans="1:14" x14ac:dyDescent="0.35">
      <c r="A408">
        <v>1481294</v>
      </c>
      <c r="B408" t="s">
        <v>461</v>
      </c>
      <c r="C408" t="s">
        <v>470</v>
      </c>
      <c r="D408" t="s">
        <v>736</v>
      </c>
      <c r="F408" t="s">
        <v>641</v>
      </c>
      <c r="G408" t="s">
        <v>736</v>
      </c>
      <c r="H408" s="234">
        <v>27743</v>
      </c>
      <c r="I408" s="237" t="str">
        <f t="shared" si="24"/>
        <v>15</v>
      </c>
      <c r="J408" s="237" t="str">
        <f t="shared" si="25"/>
        <v>12</v>
      </c>
      <c r="K408" s="237" t="str">
        <f t="shared" si="26"/>
        <v>1975</v>
      </c>
      <c r="L408" s="237" t="str">
        <f t="shared" si="27"/>
        <v>151275</v>
      </c>
      <c r="M408" t="str">
        <f>_xlfn.IFNA((VLOOKUP($C408,Lookups!$A$2:$B$6,2,FALSE)),"")</f>
        <v>F</v>
      </c>
      <c r="N408" t="s">
        <v>1886</v>
      </c>
    </row>
    <row r="409" spans="1:14" x14ac:dyDescent="0.35">
      <c r="A409">
        <v>1482099</v>
      </c>
      <c r="B409" t="s">
        <v>392</v>
      </c>
      <c r="C409" t="s">
        <v>358</v>
      </c>
      <c r="D409" t="s">
        <v>589</v>
      </c>
      <c r="F409" t="s">
        <v>1529</v>
      </c>
      <c r="G409" t="s">
        <v>589</v>
      </c>
      <c r="H409" s="234">
        <v>40840</v>
      </c>
      <c r="I409" s="237" t="str">
        <f t="shared" si="24"/>
        <v>24</v>
      </c>
      <c r="J409" s="237" t="str">
        <f t="shared" si="25"/>
        <v>10</v>
      </c>
      <c r="K409" s="237" t="str">
        <f t="shared" si="26"/>
        <v>2011</v>
      </c>
      <c r="L409" s="237" t="str">
        <f t="shared" si="27"/>
        <v>241011</v>
      </c>
      <c r="M409" t="str">
        <f>_xlfn.IFNA((VLOOKUP($C409,Lookups!$A$2:$B$6,2,FALSE)),"")</f>
        <v>F</v>
      </c>
      <c r="N409" t="s">
        <v>1886</v>
      </c>
    </row>
    <row r="410" spans="1:14" x14ac:dyDescent="0.35">
      <c r="A410">
        <v>1483896</v>
      </c>
      <c r="B410" t="s">
        <v>461</v>
      </c>
      <c r="C410" t="s">
        <v>347</v>
      </c>
      <c r="D410" t="s">
        <v>1612</v>
      </c>
      <c r="F410" t="s">
        <v>487</v>
      </c>
      <c r="G410" t="s">
        <v>1612</v>
      </c>
      <c r="H410" s="234">
        <v>29112</v>
      </c>
      <c r="I410" s="237" t="str">
        <f t="shared" si="24"/>
        <v>14</v>
      </c>
      <c r="J410" s="237" t="str">
        <f t="shared" si="25"/>
        <v>09</v>
      </c>
      <c r="K410" s="237" t="str">
        <f t="shared" si="26"/>
        <v>1979</v>
      </c>
      <c r="L410" s="237" t="str">
        <f t="shared" si="27"/>
        <v>140979</v>
      </c>
      <c r="M410" t="str">
        <f>_xlfn.IFNA((VLOOKUP($C410,Lookups!$A$2:$B$6,2,FALSE)),"")</f>
        <v>M</v>
      </c>
      <c r="N410" t="s">
        <v>1886</v>
      </c>
    </row>
    <row r="411" spans="1:14" x14ac:dyDescent="0.35">
      <c r="A411">
        <v>1487308</v>
      </c>
      <c r="B411" t="s">
        <v>392</v>
      </c>
      <c r="C411" t="s">
        <v>358</v>
      </c>
      <c r="D411" t="s">
        <v>702</v>
      </c>
      <c r="F411" t="s">
        <v>703</v>
      </c>
      <c r="G411" t="s">
        <v>702</v>
      </c>
      <c r="H411" s="234">
        <v>39651</v>
      </c>
      <c r="I411" s="237" t="str">
        <f t="shared" si="24"/>
        <v>22</v>
      </c>
      <c r="J411" s="237" t="str">
        <f t="shared" si="25"/>
        <v>07</v>
      </c>
      <c r="K411" s="237" t="str">
        <f t="shared" si="26"/>
        <v>2008</v>
      </c>
      <c r="L411" s="237" t="str">
        <f t="shared" si="27"/>
        <v>220708</v>
      </c>
      <c r="M411" t="str">
        <f>_xlfn.IFNA((VLOOKUP($C411,Lookups!$A$2:$B$6,2,FALSE)),"")</f>
        <v>F</v>
      </c>
      <c r="N411" t="s">
        <v>1886</v>
      </c>
    </row>
    <row r="412" spans="1:14" x14ac:dyDescent="0.35">
      <c r="A412">
        <v>1488957</v>
      </c>
      <c r="B412" t="s">
        <v>346</v>
      </c>
      <c r="C412" t="s">
        <v>347</v>
      </c>
      <c r="D412" t="s">
        <v>384</v>
      </c>
      <c r="F412" t="s">
        <v>385</v>
      </c>
      <c r="G412" t="s">
        <v>384</v>
      </c>
      <c r="H412" s="234">
        <v>41368</v>
      </c>
      <c r="I412" s="237" t="str">
        <f t="shared" si="24"/>
        <v>04</v>
      </c>
      <c r="J412" s="237" t="str">
        <f t="shared" si="25"/>
        <v>04</v>
      </c>
      <c r="K412" s="237" t="str">
        <f t="shared" si="26"/>
        <v>2013</v>
      </c>
      <c r="L412" s="237" t="str">
        <f t="shared" si="27"/>
        <v>040413</v>
      </c>
      <c r="M412" t="str">
        <f>_xlfn.IFNA((VLOOKUP($C412,Lookups!$A$2:$B$6,2,FALSE)),"")</f>
        <v>M</v>
      </c>
      <c r="N412" t="s">
        <v>1886</v>
      </c>
    </row>
    <row r="413" spans="1:14" x14ac:dyDescent="0.35">
      <c r="A413">
        <v>1488958</v>
      </c>
      <c r="B413" t="s">
        <v>346</v>
      </c>
      <c r="C413" t="s">
        <v>358</v>
      </c>
      <c r="D413" t="s">
        <v>386</v>
      </c>
      <c r="F413" t="s">
        <v>387</v>
      </c>
      <c r="G413" t="s">
        <v>386</v>
      </c>
      <c r="H413" s="234">
        <v>40863</v>
      </c>
      <c r="I413" s="237" t="str">
        <f t="shared" si="24"/>
        <v>16</v>
      </c>
      <c r="J413" s="237" t="str">
        <f t="shared" si="25"/>
        <v>11</v>
      </c>
      <c r="K413" s="237" t="str">
        <f t="shared" si="26"/>
        <v>2011</v>
      </c>
      <c r="L413" s="237" t="str">
        <f t="shared" si="27"/>
        <v>161111</v>
      </c>
      <c r="M413" t="str">
        <f>_xlfn.IFNA((VLOOKUP($C413,Lookups!$A$2:$B$6,2,FALSE)),"")</f>
        <v>F</v>
      </c>
      <c r="N413" t="s">
        <v>1886</v>
      </c>
    </row>
    <row r="414" spans="1:14" x14ac:dyDescent="0.35">
      <c r="A414">
        <v>1488959</v>
      </c>
      <c r="B414" t="s">
        <v>346</v>
      </c>
      <c r="C414" t="s">
        <v>358</v>
      </c>
      <c r="D414" t="s">
        <v>388</v>
      </c>
      <c r="F414" t="s">
        <v>387</v>
      </c>
      <c r="G414" t="s">
        <v>386</v>
      </c>
      <c r="H414" s="234">
        <v>39801</v>
      </c>
      <c r="I414" s="237" t="str">
        <f t="shared" si="24"/>
        <v>19</v>
      </c>
      <c r="J414" s="237" t="str">
        <f t="shared" si="25"/>
        <v>12</v>
      </c>
      <c r="K414" s="237" t="str">
        <f t="shared" si="26"/>
        <v>2008</v>
      </c>
      <c r="L414" s="237" t="str">
        <f t="shared" si="27"/>
        <v>191208</v>
      </c>
      <c r="M414" t="str">
        <f>_xlfn.IFNA((VLOOKUP($C414,Lookups!$A$2:$B$6,2,FALSE)),"")</f>
        <v>F</v>
      </c>
      <c r="N414" t="s">
        <v>1886</v>
      </c>
    </row>
    <row r="415" spans="1:14" x14ac:dyDescent="0.35">
      <c r="A415">
        <v>1490761</v>
      </c>
      <c r="B415" t="s">
        <v>346</v>
      </c>
      <c r="C415" t="s">
        <v>358</v>
      </c>
      <c r="D415" t="s">
        <v>669</v>
      </c>
      <c r="F415" t="s">
        <v>670</v>
      </c>
      <c r="G415" t="s">
        <v>669</v>
      </c>
      <c r="H415" s="234">
        <v>39339</v>
      </c>
      <c r="I415" s="237" t="str">
        <f t="shared" si="24"/>
        <v>14</v>
      </c>
      <c r="J415" s="237" t="str">
        <f t="shared" si="25"/>
        <v>09</v>
      </c>
      <c r="K415" s="237" t="str">
        <f t="shared" si="26"/>
        <v>2007</v>
      </c>
      <c r="L415" s="237" t="str">
        <f t="shared" si="27"/>
        <v>140907</v>
      </c>
      <c r="M415" t="str">
        <f>_xlfn.IFNA((VLOOKUP($C415,Lookups!$A$2:$B$6,2,FALSE)),"")</f>
        <v>F</v>
      </c>
      <c r="N415" t="s">
        <v>1886</v>
      </c>
    </row>
    <row r="416" spans="1:14" x14ac:dyDescent="0.35">
      <c r="A416">
        <v>1490762</v>
      </c>
      <c r="B416" t="s">
        <v>346</v>
      </c>
      <c r="C416" t="s">
        <v>358</v>
      </c>
      <c r="D416" t="s">
        <v>671</v>
      </c>
      <c r="F416" t="s">
        <v>670</v>
      </c>
      <c r="G416" t="s">
        <v>671</v>
      </c>
      <c r="H416" s="234">
        <v>40478</v>
      </c>
      <c r="I416" s="237" t="str">
        <f t="shared" si="24"/>
        <v>27</v>
      </c>
      <c r="J416" s="237" t="str">
        <f t="shared" si="25"/>
        <v>10</v>
      </c>
      <c r="K416" s="237" t="str">
        <f t="shared" si="26"/>
        <v>2010</v>
      </c>
      <c r="L416" s="237" t="str">
        <f t="shared" si="27"/>
        <v>271010</v>
      </c>
      <c r="M416" t="str">
        <f>_xlfn.IFNA((VLOOKUP($C416,Lookups!$A$2:$B$6,2,FALSE)),"")</f>
        <v>F</v>
      </c>
      <c r="N416" t="s">
        <v>1886</v>
      </c>
    </row>
    <row r="417" spans="1:14" x14ac:dyDescent="0.35">
      <c r="A417">
        <v>1491033</v>
      </c>
      <c r="B417" t="s">
        <v>392</v>
      </c>
      <c r="C417" t="s">
        <v>358</v>
      </c>
      <c r="D417" t="s">
        <v>380</v>
      </c>
      <c r="F417" t="s">
        <v>809</v>
      </c>
      <c r="G417" t="s">
        <v>380</v>
      </c>
      <c r="H417" s="234">
        <v>41476</v>
      </c>
      <c r="I417" s="237" t="str">
        <f t="shared" si="24"/>
        <v>21</v>
      </c>
      <c r="J417" s="237" t="str">
        <f t="shared" si="25"/>
        <v>07</v>
      </c>
      <c r="K417" s="237" t="str">
        <f t="shared" si="26"/>
        <v>2013</v>
      </c>
      <c r="L417" s="237" t="str">
        <f t="shared" si="27"/>
        <v>210713</v>
      </c>
      <c r="M417" t="str">
        <f>_xlfn.IFNA((VLOOKUP($C417,Lookups!$A$2:$B$6,2,FALSE)),"")</f>
        <v>F</v>
      </c>
      <c r="N417" t="s">
        <v>1886</v>
      </c>
    </row>
    <row r="418" spans="1:14" x14ac:dyDescent="0.35">
      <c r="A418">
        <v>1492295</v>
      </c>
      <c r="B418" t="s">
        <v>346</v>
      </c>
      <c r="C418" t="s">
        <v>347</v>
      </c>
      <c r="D418" t="s">
        <v>672</v>
      </c>
      <c r="F418" t="s">
        <v>673</v>
      </c>
      <c r="G418" t="s">
        <v>672</v>
      </c>
      <c r="H418" s="234">
        <v>40416</v>
      </c>
      <c r="I418" s="237" t="str">
        <f t="shared" si="24"/>
        <v>26</v>
      </c>
      <c r="J418" s="237" t="str">
        <f t="shared" si="25"/>
        <v>08</v>
      </c>
      <c r="K418" s="237" t="str">
        <f t="shared" si="26"/>
        <v>2010</v>
      </c>
      <c r="L418" s="237" t="str">
        <f t="shared" si="27"/>
        <v>260810</v>
      </c>
      <c r="M418" t="str">
        <f>_xlfn.IFNA((VLOOKUP($C418,Lookups!$A$2:$B$6,2,FALSE)),"")</f>
        <v>M</v>
      </c>
      <c r="N418" t="s">
        <v>1886</v>
      </c>
    </row>
    <row r="419" spans="1:14" x14ac:dyDescent="0.35">
      <c r="A419">
        <v>1492494</v>
      </c>
      <c r="B419" t="s">
        <v>392</v>
      </c>
      <c r="C419" t="s">
        <v>347</v>
      </c>
      <c r="D419" t="s">
        <v>1591</v>
      </c>
      <c r="F419" t="s">
        <v>1554</v>
      </c>
      <c r="G419" t="s">
        <v>1591</v>
      </c>
      <c r="H419" s="234">
        <v>40584</v>
      </c>
      <c r="I419" s="237" t="str">
        <f t="shared" si="24"/>
        <v>10</v>
      </c>
      <c r="J419" s="237" t="str">
        <f t="shared" si="25"/>
        <v>02</v>
      </c>
      <c r="K419" s="237" t="str">
        <f t="shared" si="26"/>
        <v>2011</v>
      </c>
      <c r="L419" s="237" t="str">
        <f t="shared" si="27"/>
        <v>100211</v>
      </c>
      <c r="M419" t="str">
        <f>_xlfn.IFNA((VLOOKUP($C419,Lookups!$A$2:$B$6,2,FALSE)),"")</f>
        <v>M</v>
      </c>
      <c r="N419" t="s">
        <v>1886</v>
      </c>
    </row>
    <row r="420" spans="1:14" x14ac:dyDescent="0.35">
      <c r="A420">
        <v>1496919</v>
      </c>
      <c r="B420" t="s">
        <v>346</v>
      </c>
      <c r="C420" t="s">
        <v>358</v>
      </c>
      <c r="D420" t="s">
        <v>366</v>
      </c>
      <c r="E420" t="s">
        <v>543</v>
      </c>
      <c r="F420" t="s">
        <v>810</v>
      </c>
      <c r="G420" t="s">
        <v>366</v>
      </c>
      <c r="H420" s="234">
        <v>40645</v>
      </c>
      <c r="I420" s="237" t="str">
        <f t="shared" si="24"/>
        <v>12</v>
      </c>
      <c r="J420" s="237" t="str">
        <f t="shared" si="25"/>
        <v>04</v>
      </c>
      <c r="K420" s="237" t="str">
        <f t="shared" si="26"/>
        <v>2011</v>
      </c>
      <c r="L420" s="237" t="str">
        <f t="shared" si="27"/>
        <v>120411</v>
      </c>
      <c r="M420" t="str">
        <f>_xlfn.IFNA((VLOOKUP($C420,Lookups!$A$2:$B$6,2,FALSE)),"")</f>
        <v>F</v>
      </c>
      <c r="N420" t="s">
        <v>1886</v>
      </c>
    </row>
    <row r="421" spans="1:14" x14ac:dyDescent="0.35">
      <c r="A421">
        <v>1497252</v>
      </c>
      <c r="B421" t="s">
        <v>346</v>
      </c>
      <c r="C421" t="s">
        <v>347</v>
      </c>
      <c r="D421" t="s">
        <v>389</v>
      </c>
      <c r="E421" t="s">
        <v>390</v>
      </c>
      <c r="F421" t="s">
        <v>391</v>
      </c>
      <c r="G421" t="s">
        <v>389</v>
      </c>
      <c r="H421" s="234">
        <v>40066</v>
      </c>
      <c r="I421" s="237" t="str">
        <f t="shared" si="24"/>
        <v>10</v>
      </c>
      <c r="J421" s="237" t="str">
        <f t="shared" si="25"/>
        <v>09</v>
      </c>
      <c r="K421" s="237" t="str">
        <f t="shared" si="26"/>
        <v>2009</v>
      </c>
      <c r="L421" s="237" t="str">
        <f t="shared" si="27"/>
        <v>100909</v>
      </c>
      <c r="M421" t="str">
        <f>_xlfn.IFNA((VLOOKUP($C421,Lookups!$A$2:$B$6,2,FALSE)),"")</f>
        <v>M</v>
      </c>
      <c r="N421" t="s">
        <v>1886</v>
      </c>
    </row>
    <row r="422" spans="1:14" x14ac:dyDescent="0.35">
      <c r="A422">
        <v>1497608</v>
      </c>
      <c r="B422" t="s">
        <v>392</v>
      </c>
      <c r="C422" t="s">
        <v>347</v>
      </c>
      <c r="D422" t="s">
        <v>511</v>
      </c>
      <c r="E422" t="s">
        <v>811</v>
      </c>
      <c r="F422" t="s">
        <v>421</v>
      </c>
      <c r="G422" t="s">
        <v>511</v>
      </c>
      <c r="H422" s="234">
        <v>39759</v>
      </c>
      <c r="I422" s="237" t="str">
        <f t="shared" si="24"/>
        <v>07</v>
      </c>
      <c r="J422" s="237" t="str">
        <f t="shared" si="25"/>
        <v>11</v>
      </c>
      <c r="K422" s="237" t="str">
        <f t="shared" si="26"/>
        <v>2008</v>
      </c>
      <c r="L422" s="237" t="str">
        <f t="shared" si="27"/>
        <v>071108</v>
      </c>
      <c r="M422" t="str">
        <f>_xlfn.IFNA((VLOOKUP($C422,Lookups!$A$2:$B$6,2,FALSE)),"")</f>
        <v>M</v>
      </c>
      <c r="N422" t="s">
        <v>1886</v>
      </c>
    </row>
    <row r="423" spans="1:14" x14ac:dyDescent="0.35">
      <c r="A423">
        <v>1497877</v>
      </c>
      <c r="B423" t="s">
        <v>392</v>
      </c>
      <c r="C423" t="s">
        <v>347</v>
      </c>
      <c r="D423" t="s">
        <v>393</v>
      </c>
      <c r="F423" t="s">
        <v>394</v>
      </c>
      <c r="G423" t="s">
        <v>393</v>
      </c>
      <c r="H423" s="234">
        <v>40271</v>
      </c>
      <c r="I423" s="237" t="str">
        <f t="shared" si="24"/>
        <v>03</v>
      </c>
      <c r="J423" s="237" t="str">
        <f t="shared" si="25"/>
        <v>04</v>
      </c>
      <c r="K423" s="237" t="str">
        <f t="shared" si="26"/>
        <v>2010</v>
      </c>
      <c r="L423" s="237" t="str">
        <f t="shared" si="27"/>
        <v>030410</v>
      </c>
      <c r="M423" t="str">
        <f>_xlfn.IFNA((VLOOKUP($C423,Lookups!$A$2:$B$6,2,FALSE)),"")</f>
        <v>M</v>
      </c>
      <c r="N423" t="s">
        <v>1886</v>
      </c>
    </row>
    <row r="424" spans="1:14" x14ac:dyDescent="0.35">
      <c r="A424">
        <v>1498463</v>
      </c>
      <c r="B424" t="s">
        <v>346</v>
      </c>
      <c r="C424" t="s">
        <v>358</v>
      </c>
      <c r="D424" t="s">
        <v>496</v>
      </c>
      <c r="F424" t="s">
        <v>497</v>
      </c>
      <c r="G424" t="s">
        <v>496</v>
      </c>
      <c r="H424" s="234">
        <v>41017</v>
      </c>
      <c r="I424" s="237" t="str">
        <f t="shared" si="24"/>
        <v>18</v>
      </c>
      <c r="J424" s="237" t="str">
        <f t="shared" si="25"/>
        <v>04</v>
      </c>
      <c r="K424" s="237" t="str">
        <f t="shared" si="26"/>
        <v>2012</v>
      </c>
      <c r="L424" s="237" t="str">
        <f t="shared" si="27"/>
        <v>180412</v>
      </c>
      <c r="M424" t="str">
        <f>_xlfn.IFNA((VLOOKUP($C424,Lookups!$A$2:$B$6,2,FALSE)),"")</f>
        <v>F</v>
      </c>
      <c r="N424" t="s">
        <v>1886</v>
      </c>
    </row>
    <row r="425" spans="1:14" x14ac:dyDescent="0.35">
      <c r="A425">
        <v>1498465</v>
      </c>
      <c r="B425" t="s">
        <v>346</v>
      </c>
      <c r="C425" t="s">
        <v>347</v>
      </c>
      <c r="D425" t="s">
        <v>498</v>
      </c>
      <c r="F425" t="s">
        <v>499</v>
      </c>
      <c r="G425" t="s">
        <v>498</v>
      </c>
      <c r="H425" s="234">
        <v>40152</v>
      </c>
      <c r="I425" s="237" t="str">
        <f t="shared" si="24"/>
        <v>05</v>
      </c>
      <c r="J425" s="237" t="str">
        <f t="shared" si="25"/>
        <v>12</v>
      </c>
      <c r="K425" s="237" t="str">
        <f t="shared" si="26"/>
        <v>2009</v>
      </c>
      <c r="L425" s="237" t="str">
        <f t="shared" si="27"/>
        <v>051209</v>
      </c>
      <c r="M425" t="str">
        <f>_xlfn.IFNA((VLOOKUP($C425,Lookups!$A$2:$B$6,2,FALSE)),"")</f>
        <v>M</v>
      </c>
      <c r="N425" t="s">
        <v>1886</v>
      </c>
    </row>
    <row r="426" spans="1:14" x14ac:dyDescent="0.35">
      <c r="A426">
        <v>1498603</v>
      </c>
      <c r="B426" t="s">
        <v>346</v>
      </c>
      <c r="C426" t="s">
        <v>358</v>
      </c>
      <c r="D426" t="s">
        <v>1593</v>
      </c>
      <c r="E426" t="s">
        <v>1594</v>
      </c>
      <c r="F426" t="s">
        <v>1595</v>
      </c>
      <c r="G426" t="s">
        <v>1593</v>
      </c>
      <c r="H426" s="234">
        <v>39843</v>
      </c>
      <c r="I426" s="237" t="str">
        <f t="shared" si="24"/>
        <v>30</v>
      </c>
      <c r="J426" s="237" t="str">
        <f t="shared" si="25"/>
        <v>01</v>
      </c>
      <c r="K426" s="237" t="str">
        <f t="shared" si="26"/>
        <v>2009</v>
      </c>
      <c r="L426" s="237" t="str">
        <f t="shared" si="27"/>
        <v>300109</v>
      </c>
      <c r="M426" t="str">
        <f>_xlfn.IFNA((VLOOKUP($C426,Lookups!$A$2:$B$6,2,FALSE)),"")</f>
        <v>F</v>
      </c>
      <c r="N426" t="s">
        <v>1886</v>
      </c>
    </row>
    <row r="427" spans="1:14" x14ac:dyDescent="0.35">
      <c r="A427">
        <v>1499949</v>
      </c>
      <c r="B427" t="s">
        <v>346</v>
      </c>
      <c r="C427" t="s">
        <v>358</v>
      </c>
      <c r="D427" t="s">
        <v>812</v>
      </c>
      <c r="F427" t="s">
        <v>813</v>
      </c>
      <c r="G427" t="s">
        <v>812</v>
      </c>
      <c r="H427" s="234">
        <v>41688</v>
      </c>
      <c r="I427" s="237" t="str">
        <f t="shared" si="24"/>
        <v>18</v>
      </c>
      <c r="J427" s="237" t="str">
        <f t="shared" si="25"/>
        <v>02</v>
      </c>
      <c r="K427" s="237" t="str">
        <f t="shared" si="26"/>
        <v>2014</v>
      </c>
      <c r="L427" s="237" t="str">
        <f t="shared" si="27"/>
        <v>180214</v>
      </c>
      <c r="M427" t="str">
        <f>_xlfn.IFNA((VLOOKUP($C427,Lookups!$A$2:$B$6,2,FALSE)),"")</f>
        <v>F</v>
      </c>
      <c r="N427" t="s">
        <v>1886</v>
      </c>
    </row>
    <row r="428" spans="1:14" x14ac:dyDescent="0.35">
      <c r="A428">
        <v>1500714</v>
      </c>
      <c r="B428" t="s">
        <v>392</v>
      </c>
      <c r="C428" t="s">
        <v>347</v>
      </c>
      <c r="D428" t="s">
        <v>376</v>
      </c>
      <c r="F428" t="s">
        <v>806</v>
      </c>
      <c r="G428" t="s">
        <v>376</v>
      </c>
      <c r="H428" s="234">
        <v>40351</v>
      </c>
      <c r="I428" s="237" t="str">
        <f t="shared" si="24"/>
        <v>22</v>
      </c>
      <c r="J428" s="237" t="str">
        <f t="shared" si="25"/>
        <v>06</v>
      </c>
      <c r="K428" s="237" t="str">
        <f t="shared" si="26"/>
        <v>2010</v>
      </c>
      <c r="L428" s="237" t="str">
        <f t="shared" si="27"/>
        <v>220610</v>
      </c>
      <c r="M428" t="str">
        <f>_xlfn.IFNA((VLOOKUP($C428,Lookups!$A$2:$B$6,2,FALSE)),"")</f>
        <v>M</v>
      </c>
      <c r="N428" t="s">
        <v>1886</v>
      </c>
    </row>
    <row r="429" spans="1:14" x14ac:dyDescent="0.35">
      <c r="A429">
        <v>1501312</v>
      </c>
      <c r="B429" t="s">
        <v>346</v>
      </c>
      <c r="C429" t="s">
        <v>358</v>
      </c>
      <c r="D429" t="s">
        <v>416</v>
      </c>
      <c r="F429" t="s">
        <v>1597</v>
      </c>
      <c r="G429" t="s">
        <v>416</v>
      </c>
      <c r="H429" s="234">
        <v>41241</v>
      </c>
      <c r="I429" s="237" t="str">
        <f t="shared" si="24"/>
        <v>28</v>
      </c>
      <c r="J429" s="237" t="str">
        <f t="shared" si="25"/>
        <v>11</v>
      </c>
      <c r="K429" s="237" t="str">
        <f t="shared" si="26"/>
        <v>2012</v>
      </c>
      <c r="L429" s="237" t="str">
        <f t="shared" si="27"/>
        <v>281112</v>
      </c>
      <c r="M429" t="str">
        <f>_xlfn.IFNA((VLOOKUP($C429,Lookups!$A$2:$B$6,2,FALSE)),"")</f>
        <v>F</v>
      </c>
      <c r="N429" t="s">
        <v>1886</v>
      </c>
    </row>
    <row r="430" spans="1:14" x14ac:dyDescent="0.35">
      <c r="A430">
        <v>1505720</v>
      </c>
      <c r="B430" t="s">
        <v>346</v>
      </c>
      <c r="C430" t="s">
        <v>358</v>
      </c>
      <c r="D430" t="s">
        <v>395</v>
      </c>
      <c r="E430" t="s">
        <v>396</v>
      </c>
      <c r="F430" t="s">
        <v>397</v>
      </c>
      <c r="G430" t="s">
        <v>395</v>
      </c>
      <c r="H430" s="234">
        <v>40220</v>
      </c>
      <c r="I430" s="237" t="str">
        <f t="shared" si="24"/>
        <v>11</v>
      </c>
      <c r="J430" s="237" t="str">
        <f t="shared" si="25"/>
        <v>02</v>
      </c>
      <c r="K430" s="237" t="str">
        <f t="shared" si="26"/>
        <v>2010</v>
      </c>
      <c r="L430" s="237" t="str">
        <f t="shared" si="27"/>
        <v>110210</v>
      </c>
      <c r="M430" t="str">
        <f>_xlfn.IFNA((VLOOKUP($C430,Lookups!$A$2:$B$6,2,FALSE)),"")</f>
        <v>F</v>
      </c>
      <c r="N430" t="s">
        <v>1886</v>
      </c>
    </row>
    <row r="431" spans="1:14" x14ac:dyDescent="0.35">
      <c r="A431">
        <v>1505722</v>
      </c>
      <c r="B431" t="s">
        <v>346</v>
      </c>
      <c r="C431" t="s">
        <v>358</v>
      </c>
      <c r="D431" t="s">
        <v>984</v>
      </c>
      <c r="F431" t="s">
        <v>982</v>
      </c>
      <c r="G431" t="s">
        <v>984</v>
      </c>
      <c r="H431" s="234">
        <v>40901</v>
      </c>
      <c r="I431" s="237" t="str">
        <f t="shared" si="24"/>
        <v>24</v>
      </c>
      <c r="J431" s="237" t="str">
        <f t="shared" si="25"/>
        <v>12</v>
      </c>
      <c r="K431" s="237" t="str">
        <f t="shared" si="26"/>
        <v>2011</v>
      </c>
      <c r="L431" s="237" t="str">
        <f t="shared" si="27"/>
        <v>241211</v>
      </c>
      <c r="M431" t="str">
        <f>_xlfn.IFNA((VLOOKUP($C431,Lookups!$A$2:$B$6,2,FALSE)),"")</f>
        <v>F</v>
      </c>
      <c r="N431" t="s">
        <v>1886</v>
      </c>
    </row>
    <row r="432" spans="1:14" x14ac:dyDescent="0.35">
      <c r="A432">
        <v>1505992</v>
      </c>
      <c r="B432" t="s">
        <v>346</v>
      </c>
      <c r="C432" t="s">
        <v>358</v>
      </c>
      <c r="D432" t="s">
        <v>814</v>
      </c>
      <c r="E432" t="s">
        <v>815</v>
      </c>
      <c r="F432" t="s">
        <v>816</v>
      </c>
      <c r="G432" t="s">
        <v>814</v>
      </c>
      <c r="H432" s="234">
        <v>41012</v>
      </c>
      <c r="I432" s="237" t="str">
        <f t="shared" si="24"/>
        <v>13</v>
      </c>
      <c r="J432" s="237" t="str">
        <f t="shared" si="25"/>
        <v>04</v>
      </c>
      <c r="K432" s="237" t="str">
        <f t="shared" si="26"/>
        <v>2012</v>
      </c>
      <c r="L432" s="237" t="str">
        <f t="shared" si="27"/>
        <v>130412</v>
      </c>
      <c r="M432" t="str">
        <f>_xlfn.IFNA((VLOOKUP($C432,Lookups!$A$2:$B$6,2,FALSE)),"")</f>
        <v>F</v>
      </c>
      <c r="N432" t="s">
        <v>1886</v>
      </c>
    </row>
    <row r="433" spans="1:14" x14ac:dyDescent="0.35">
      <c r="A433">
        <v>1507977</v>
      </c>
      <c r="B433" t="s">
        <v>392</v>
      </c>
      <c r="C433" t="s">
        <v>347</v>
      </c>
      <c r="D433" t="s">
        <v>817</v>
      </c>
      <c r="F433" t="s">
        <v>818</v>
      </c>
      <c r="H433" s="234">
        <v>40487</v>
      </c>
      <c r="I433" s="237" t="str">
        <f t="shared" si="24"/>
        <v>05</v>
      </c>
      <c r="J433" s="237" t="str">
        <f t="shared" si="25"/>
        <v>11</v>
      </c>
      <c r="K433" s="237" t="str">
        <f t="shared" si="26"/>
        <v>2010</v>
      </c>
      <c r="L433" s="237" t="str">
        <f t="shared" si="27"/>
        <v>051110</v>
      </c>
      <c r="M433" t="str">
        <f>_xlfn.IFNA((VLOOKUP($C433,Lookups!$A$2:$B$6,2,FALSE)),"")</f>
        <v>M</v>
      </c>
      <c r="N433" t="s">
        <v>1886</v>
      </c>
    </row>
    <row r="434" spans="1:14" x14ac:dyDescent="0.35">
      <c r="A434">
        <v>1507978</v>
      </c>
      <c r="B434" t="s">
        <v>392</v>
      </c>
      <c r="C434" t="s">
        <v>358</v>
      </c>
      <c r="D434" t="s">
        <v>369</v>
      </c>
      <c r="F434" t="s">
        <v>786</v>
      </c>
      <c r="G434" t="s">
        <v>369</v>
      </c>
      <c r="H434" s="234">
        <v>40809</v>
      </c>
      <c r="I434" s="237" t="str">
        <f t="shared" si="24"/>
        <v>23</v>
      </c>
      <c r="J434" s="237" t="str">
        <f t="shared" si="25"/>
        <v>09</v>
      </c>
      <c r="K434" s="237" t="str">
        <f t="shared" si="26"/>
        <v>2011</v>
      </c>
      <c r="L434" s="237" t="str">
        <f t="shared" si="27"/>
        <v>230911</v>
      </c>
      <c r="M434" t="str">
        <f>_xlfn.IFNA((VLOOKUP($C434,Lookups!$A$2:$B$6,2,FALSE)),"")</f>
        <v>F</v>
      </c>
      <c r="N434" t="s">
        <v>1886</v>
      </c>
    </row>
    <row r="435" spans="1:14" x14ac:dyDescent="0.35">
      <c r="A435">
        <v>1507979</v>
      </c>
      <c r="B435" t="s">
        <v>346</v>
      </c>
      <c r="C435" t="s">
        <v>347</v>
      </c>
      <c r="D435" t="s">
        <v>674</v>
      </c>
      <c r="F435" t="s">
        <v>653</v>
      </c>
      <c r="G435" t="s">
        <v>674</v>
      </c>
      <c r="H435" s="234">
        <v>41689</v>
      </c>
      <c r="I435" s="237" t="str">
        <f t="shared" si="24"/>
        <v>19</v>
      </c>
      <c r="J435" s="237" t="str">
        <f t="shared" si="25"/>
        <v>02</v>
      </c>
      <c r="K435" s="237" t="str">
        <f t="shared" si="26"/>
        <v>2014</v>
      </c>
      <c r="L435" s="237" t="str">
        <f t="shared" si="27"/>
        <v>190214</v>
      </c>
      <c r="M435" t="str">
        <f>_xlfn.IFNA((VLOOKUP($C435,Lookups!$A$2:$B$6,2,FALSE)),"")</f>
        <v>M</v>
      </c>
      <c r="N435" t="s">
        <v>1886</v>
      </c>
    </row>
    <row r="436" spans="1:14" x14ac:dyDescent="0.35">
      <c r="A436">
        <v>1507980</v>
      </c>
      <c r="B436" t="s">
        <v>392</v>
      </c>
      <c r="C436" t="s">
        <v>347</v>
      </c>
      <c r="D436" t="s">
        <v>456</v>
      </c>
      <c r="F436" t="s">
        <v>819</v>
      </c>
      <c r="G436" t="s">
        <v>456</v>
      </c>
      <c r="H436" s="234">
        <v>39110</v>
      </c>
      <c r="I436" s="237" t="str">
        <f t="shared" si="24"/>
        <v>28</v>
      </c>
      <c r="J436" s="237" t="str">
        <f t="shared" si="25"/>
        <v>01</v>
      </c>
      <c r="K436" s="237" t="str">
        <f t="shared" si="26"/>
        <v>2007</v>
      </c>
      <c r="L436" s="237" t="str">
        <f t="shared" si="27"/>
        <v>280107</v>
      </c>
      <c r="M436" t="str">
        <f>_xlfn.IFNA((VLOOKUP($C436,Lookups!$A$2:$B$6,2,FALSE)),"")</f>
        <v>M</v>
      </c>
      <c r="N436" t="s">
        <v>1886</v>
      </c>
    </row>
    <row r="437" spans="1:14" x14ac:dyDescent="0.35">
      <c r="A437">
        <v>1507981</v>
      </c>
      <c r="B437" t="s">
        <v>392</v>
      </c>
      <c r="C437" t="s">
        <v>347</v>
      </c>
      <c r="D437" t="s">
        <v>389</v>
      </c>
      <c r="F437" t="s">
        <v>597</v>
      </c>
      <c r="G437" t="s">
        <v>389</v>
      </c>
      <c r="H437" s="234">
        <v>41254</v>
      </c>
      <c r="I437" s="237" t="str">
        <f t="shared" si="24"/>
        <v>11</v>
      </c>
      <c r="J437" s="237" t="str">
        <f t="shared" si="25"/>
        <v>12</v>
      </c>
      <c r="K437" s="237" t="str">
        <f t="shared" si="26"/>
        <v>2012</v>
      </c>
      <c r="L437" s="237" t="str">
        <f t="shared" si="27"/>
        <v>111212</v>
      </c>
      <c r="M437" t="str">
        <f>_xlfn.IFNA((VLOOKUP($C437,Lookups!$A$2:$B$6,2,FALSE)),"")</f>
        <v>M</v>
      </c>
      <c r="N437" t="s">
        <v>1886</v>
      </c>
    </row>
    <row r="438" spans="1:14" x14ac:dyDescent="0.35">
      <c r="A438">
        <v>1507982</v>
      </c>
      <c r="B438" t="s">
        <v>392</v>
      </c>
      <c r="C438" t="s">
        <v>347</v>
      </c>
      <c r="D438" t="s">
        <v>820</v>
      </c>
      <c r="F438" t="s">
        <v>821</v>
      </c>
      <c r="G438" t="s">
        <v>820</v>
      </c>
      <c r="H438" s="234">
        <v>40445</v>
      </c>
      <c r="I438" s="237" t="str">
        <f t="shared" si="24"/>
        <v>24</v>
      </c>
      <c r="J438" s="237" t="str">
        <f t="shared" si="25"/>
        <v>09</v>
      </c>
      <c r="K438" s="237" t="str">
        <f t="shared" si="26"/>
        <v>2010</v>
      </c>
      <c r="L438" s="237" t="str">
        <f t="shared" si="27"/>
        <v>240910</v>
      </c>
      <c r="M438" t="str">
        <f>_xlfn.IFNA((VLOOKUP($C438,Lookups!$A$2:$B$6,2,FALSE)),"")</f>
        <v>M</v>
      </c>
      <c r="N438" t="s">
        <v>1886</v>
      </c>
    </row>
    <row r="439" spans="1:14" x14ac:dyDescent="0.35">
      <c r="A439">
        <v>1507983</v>
      </c>
      <c r="B439" t="s">
        <v>346</v>
      </c>
      <c r="C439" t="s">
        <v>358</v>
      </c>
      <c r="D439" t="s">
        <v>364</v>
      </c>
      <c r="E439" t="s">
        <v>822</v>
      </c>
      <c r="F439" t="s">
        <v>788</v>
      </c>
      <c r="G439" t="s">
        <v>364</v>
      </c>
      <c r="H439" s="234">
        <v>41491</v>
      </c>
      <c r="I439" s="237" t="str">
        <f t="shared" si="24"/>
        <v>05</v>
      </c>
      <c r="J439" s="237" t="str">
        <f t="shared" si="25"/>
        <v>08</v>
      </c>
      <c r="K439" s="237" t="str">
        <f t="shared" si="26"/>
        <v>2013</v>
      </c>
      <c r="L439" s="237" t="str">
        <f t="shared" si="27"/>
        <v>050813</v>
      </c>
      <c r="M439" t="str">
        <f>_xlfn.IFNA((VLOOKUP($C439,Lookups!$A$2:$B$6,2,FALSE)),"")</f>
        <v>F</v>
      </c>
      <c r="N439" t="s">
        <v>1886</v>
      </c>
    </row>
    <row r="440" spans="1:14" x14ac:dyDescent="0.35">
      <c r="A440">
        <v>1507985</v>
      </c>
      <c r="B440" t="s">
        <v>346</v>
      </c>
      <c r="C440" t="s">
        <v>358</v>
      </c>
      <c r="D440" t="s">
        <v>614</v>
      </c>
      <c r="F440" t="s">
        <v>775</v>
      </c>
      <c r="G440" t="s">
        <v>614</v>
      </c>
      <c r="H440" s="234">
        <v>40431</v>
      </c>
      <c r="I440" s="237" t="str">
        <f t="shared" si="24"/>
        <v>10</v>
      </c>
      <c r="J440" s="237" t="str">
        <f t="shared" si="25"/>
        <v>09</v>
      </c>
      <c r="K440" s="237" t="str">
        <f t="shared" si="26"/>
        <v>2010</v>
      </c>
      <c r="L440" s="237" t="str">
        <f t="shared" si="27"/>
        <v>100910</v>
      </c>
      <c r="M440" t="str">
        <f>_xlfn.IFNA((VLOOKUP($C440,Lookups!$A$2:$B$6,2,FALSE)),"")</f>
        <v>F</v>
      </c>
      <c r="N440" t="s">
        <v>1886</v>
      </c>
    </row>
    <row r="441" spans="1:14" x14ac:dyDescent="0.35">
      <c r="A441">
        <v>1509034</v>
      </c>
      <c r="B441" t="s">
        <v>392</v>
      </c>
      <c r="C441" t="s">
        <v>358</v>
      </c>
      <c r="D441" t="s">
        <v>1598</v>
      </c>
      <c r="F441" t="s">
        <v>1599</v>
      </c>
      <c r="G441" t="s">
        <v>1598</v>
      </c>
      <c r="H441" s="234">
        <v>39457</v>
      </c>
      <c r="I441" s="237" t="str">
        <f t="shared" si="24"/>
        <v>10</v>
      </c>
      <c r="J441" s="237" t="str">
        <f t="shared" si="25"/>
        <v>01</v>
      </c>
      <c r="K441" s="237" t="str">
        <f t="shared" si="26"/>
        <v>2008</v>
      </c>
      <c r="L441" s="237" t="str">
        <f t="shared" si="27"/>
        <v>100108</v>
      </c>
      <c r="M441" t="str">
        <f>_xlfn.IFNA((VLOOKUP($C441,Lookups!$A$2:$B$6,2,FALSE)),"")</f>
        <v>F</v>
      </c>
      <c r="N441" t="s">
        <v>1886</v>
      </c>
    </row>
    <row r="442" spans="1:14" x14ac:dyDescent="0.35">
      <c r="A442">
        <v>1512090</v>
      </c>
      <c r="B442" t="s">
        <v>346</v>
      </c>
      <c r="C442" t="s">
        <v>347</v>
      </c>
      <c r="D442" t="s">
        <v>672</v>
      </c>
      <c r="F442" t="s">
        <v>1014</v>
      </c>
      <c r="G442" t="s">
        <v>672</v>
      </c>
      <c r="H442" s="234">
        <v>40436</v>
      </c>
      <c r="I442" s="237" t="str">
        <f t="shared" si="24"/>
        <v>15</v>
      </c>
      <c r="J442" s="237" t="str">
        <f t="shared" si="25"/>
        <v>09</v>
      </c>
      <c r="K442" s="237" t="str">
        <f t="shared" si="26"/>
        <v>2010</v>
      </c>
      <c r="L442" s="237" t="str">
        <f t="shared" si="27"/>
        <v>150910</v>
      </c>
      <c r="M442" t="str">
        <f>_xlfn.IFNA((VLOOKUP($C442,Lookups!$A$2:$B$6,2,FALSE)),"")</f>
        <v>M</v>
      </c>
      <c r="N442" t="s">
        <v>1886</v>
      </c>
    </row>
    <row r="443" spans="1:14" x14ac:dyDescent="0.35">
      <c r="A443">
        <v>1514904</v>
      </c>
      <c r="B443" t="s">
        <v>461</v>
      </c>
      <c r="C443" t="s">
        <v>470</v>
      </c>
      <c r="D443" t="s">
        <v>737</v>
      </c>
      <c r="F443" t="s">
        <v>668</v>
      </c>
      <c r="G443" t="s">
        <v>737</v>
      </c>
      <c r="H443" s="234">
        <v>28744</v>
      </c>
      <c r="I443" s="237" t="str">
        <f t="shared" si="24"/>
        <v>11</v>
      </c>
      <c r="J443" s="237" t="str">
        <f t="shared" si="25"/>
        <v>09</v>
      </c>
      <c r="K443" s="237" t="str">
        <f t="shared" si="26"/>
        <v>1978</v>
      </c>
      <c r="L443" s="237" t="str">
        <f t="shared" si="27"/>
        <v>110978</v>
      </c>
      <c r="M443" t="str">
        <f>_xlfn.IFNA((VLOOKUP($C443,Lookups!$A$2:$B$6,2,FALSE)),"")</f>
        <v>F</v>
      </c>
      <c r="N443" t="s">
        <v>1886</v>
      </c>
    </row>
    <row r="444" spans="1:14" x14ac:dyDescent="0.35">
      <c r="A444">
        <v>1515755</v>
      </c>
      <c r="B444" t="s">
        <v>346</v>
      </c>
      <c r="C444" t="s">
        <v>358</v>
      </c>
      <c r="D444" t="s">
        <v>464</v>
      </c>
      <c r="F444" t="s">
        <v>500</v>
      </c>
      <c r="G444" t="s">
        <v>464</v>
      </c>
      <c r="H444" s="234">
        <v>40337</v>
      </c>
      <c r="I444" s="237" t="str">
        <f t="shared" si="24"/>
        <v>08</v>
      </c>
      <c r="J444" s="237" t="str">
        <f t="shared" si="25"/>
        <v>06</v>
      </c>
      <c r="K444" s="237" t="str">
        <f t="shared" si="26"/>
        <v>2010</v>
      </c>
      <c r="L444" s="237" t="str">
        <f t="shared" si="27"/>
        <v>080610</v>
      </c>
      <c r="M444" t="str">
        <f>_xlfn.IFNA((VLOOKUP($C444,Lookups!$A$2:$B$6,2,FALSE)),"")</f>
        <v>F</v>
      </c>
      <c r="N444" t="s">
        <v>1886</v>
      </c>
    </row>
    <row r="445" spans="1:14" x14ac:dyDescent="0.35">
      <c r="A445">
        <v>1515756</v>
      </c>
      <c r="B445" t="s">
        <v>346</v>
      </c>
      <c r="C445" t="s">
        <v>347</v>
      </c>
      <c r="D445" t="s">
        <v>501</v>
      </c>
      <c r="F445" t="s">
        <v>449</v>
      </c>
      <c r="G445" t="s">
        <v>501</v>
      </c>
      <c r="H445" s="234">
        <v>41050</v>
      </c>
      <c r="I445" s="237" t="str">
        <f t="shared" si="24"/>
        <v>21</v>
      </c>
      <c r="J445" s="237" t="str">
        <f t="shared" si="25"/>
        <v>05</v>
      </c>
      <c r="K445" s="237" t="str">
        <f t="shared" si="26"/>
        <v>2012</v>
      </c>
      <c r="L445" s="237" t="str">
        <f t="shared" si="27"/>
        <v>210512</v>
      </c>
      <c r="M445" t="str">
        <f>_xlfn.IFNA((VLOOKUP($C445,Lookups!$A$2:$B$6,2,FALSE)),"")</f>
        <v>M</v>
      </c>
      <c r="N445" t="s">
        <v>1886</v>
      </c>
    </row>
    <row r="446" spans="1:14" x14ac:dyDescent="0.35">
      <c r="A446">
        <v>1518551</v>
      </c>
      <c r="B446" t="s">
        <v>346</v>
      </c>
      <c r="C446" t="s">
        <v>358</v>
      </c>
      <c r="D446" t="s">
        <v>352</v>
      </c>
      <c r="F446" t="s">
        <v>1002</v>
      </c>
      <c r="G446" t="s">
        <v>352</v>
      </c>
      <c r="H446" s="234">
        <v>40742</v>
      </c>
      <c r="I446" s="237" t="str">
        <f t="shared" si="24"/>
        <v>18</v>
      </c>
      <c r="J446" s="237" t="str">
        <f t="shared" si="25"/>
        <v>07</v>
      </c>
      <c r="K446" s="237" t="str">
        <f t="shared" si="26"/>
        <v>2011</v>
      </c>
      <c r="L446" s="237" t="str">
        <f t="shared" si="27"/>
        <v>180711</v>
      </c>
      <c r="M446" t="str">
        <f>_xlfn.IFNA((VLOOKUP($C446,Lookups!$A$2:$B$6,2,FALSE)),"")</f>
        <v>F</v>
      </c>
      <c r="N446" t="s">
        <v>1886</v>
      </c>
    </row>
    <row r="447" spans="1:14" x14ac:dyDescent="0.35">
      <c r="A447">
        <v>1518552</v>
      </c>
      <c r="B447" t="s">
        <v>392</v>
      </c>
      <c r="C447" t="s">
        <v>358</v>
      </c>
      <c r="D447" t="s">
        <v>799</v>
      </c>
      <c r="E447" t="s">
        <v>336</v>
      </c>
      <c r="F447" t="s">
        <v>1603</v>
      </c>
      <c r="G447" t="s">
        <v>1604</v>
      </c>
      <c r="H447" s="234">
        <v>41339</v>
      </c>
      <c r="I447" s="237" t="str">
        <f t="shared" si="24"/>
        <v>06</v>
      </c>
      <c r="J447" s="237" t="str">
        <f t="shared" si="25"/>
        <v>03</v>
      </c>
      <c r="K447" s="237" t="str">
        <f t="shared" si="26"/>
        <v>2013</v>
      </c>
      <c r="L447" s="237" t="str">
        <f t="shared" si="27"/>
        <v>060313</v>
      </c>
      <c r="M447" t="str">
        <f>_xlfn.IFNA((VLOOKUP($C447,Lookups!$A$2:$B$6,2,FALSE)),"")</f>
        <v>F</v>
      </c>
      <c r="N447" t="s">
        <v>1886</v>
      </c>
    </row>
    <row r="448" spans="1:14" x14ac:dyDescent="0.35">
      <c r="A448">
        <v>1518553</v>
      </c>
      <c r="B448" t="s">
        <v>346</v>
      </c>
      <c r="C448" t="s">
        <v>347</v>
      </c>
      <c r="D448" t="s">
        <v>999</v>
      </c>
      <c r="E448" t="s">
        <v>353</v>
      </c>
      <c r="F448" t="s">
        <v>518</v>
      </c>
      <c r="G448" t="s">
        <v>999</v>
      </c>
      <c r="H448" s="234">
        <v>41072</v>
      </c>
      <c r="I448" s="237" t="str">
        <f t="shared" si="24"/>
        <v>12</v>
      </c>
      <c r="J448" s="237" t="str">
        <f t="shared" si="25"/>
        <v>06</v>
      </c>
      <c r="K448" s="237" t="str">
        <f t="shared" si="26"/>
        <v>2012</v>
      </c>
      <c r="L448" s="237" t="str">
        <f t="shared" si="27"/>
        <v>120612</v>
      </c>
      <c r="M448" t="str">
        <f>_xlfn.IFNA((VLOOKUP($C448,Lookups!$A$2:$B$6,2,FALSE)),"")</f>
        <v>M</v>
      </c>
      <c r="N448" t="s">
        <v>1886</v>
      </c>
    </row>
    <row r="449" spans="1:14" x14ac:dyDescent="0.35">
      <c r="A449">
        <v>1519326</v>
      </c>
      <c r="B449" t="s">
        <v>392</v>
      </c>
      <c r="C449" t="s">
        <v>358</v>
      </c>
      <c r="D449" t="s">
        <v>481</v>
      </c>
      <c r="F449" t="s">
        <v>823</v>
      </c>
      <c r="G449" t="s">
        <v>481</v>
      </c>
      <c r="H449" s="234">
        <v>40811</v>
      </c>
      <c r="I449" s="237" t="str">
        <f t="shared" si="24"/>
        <v>25</v>
      </c>
      <c r="J449" s="237" t="str">
        <f t="shared" si="25"/>
        <v>09</v>
      </c>
      <c r="K449" s="237" t="str">
        <f t="shared" si="26"/>
        <v>2011</v>
      </c>
      <c r="L449" s="237" t="str">
        <f t="shared" si="27"/>
        <v>250911</v>
      </c>
      <c r="M449" t="str">
        <f>_xlfn.IFNA((VLOOKUP($C449,Lookups!$A$2:$B$6,2,FALSE)),"")</f>
        <v>F</v>
      </c>
      <c r="N449" t="s">
        <v>1886</v>
      </c>
    </row>
    <row r="450" spans="1:14" x14ac:dyDescent="0.35">
      <c r="A450">
        <v>1519662</v>
      </c>
      <c r="B450" t="s">
        <v>346</v>
      </c>
      <c r="C450" t="s">
        <v>358</v>
      </c>
      <c r="D450" t="s">
        <v>650</v>
      </c>
      <c r="F450" t="s">
        <v>675</v>
      </c>
      <c r="G450" t="s">
        <v>650</v>
      </c>
      <c r="H450" s="234">
        <v>40484</v>
      </c>
      <c r="I450" s="237" t="str">
        <f t="shared" si="24"/>
        <v>02</v>
      </c>
      <c r="J450" s="237" t="str">
        <f t="shared" si="25"/>
        <v>11</v>
      </c>
      <c r="K450" s="237" t="str">
        <f t="shared" si="26"/>
        <v>2010</v>
      </c>
      <c r="L450" s="237" t="str">
        <f t="shared" si="27"/>
        <v>021110</v>
      </c>
      <c r="M450" t="str">
        <f>_xlfn.IFNA((VLOOKUP($C450,Lookups!$A$2:$B$6,2,FALSE)),"")</f>
        <v>F</v>
      </c>
      <c r="N450" t="s">
        <v>1886</v>
      </c>
    </row>
    <row r="451" spans="1:14" x14ac:dyDescent="0.35">
      <c r="A451">
        <v>1519877</v>
      </c>
      <c r="B451" t="s">
        <v>461</v>
      </c>
      <c r="C451" t="s">
        <v>470</v>
      </c>
      <c r="D451" t="s">
        <v>738</v>
      </c>
      <c r="F451" t="s">
        <v>670</v>
      </c>
      <c r="G451" t="s">
        <v>738</v>
      </c>
      <c r="H451" s="234">
        <v>28062</v>
      </c>
      <c r="I451" s="237" t="str">
        <f t="shared" ref="I451:I514" si="28">TEXT(DAY(H451),"00")</f>
        <v>29</v>
      </c>
      <c r="J451" s="237" t="str">
        <f t="shared" ref="J451:J514" si="29">TEXT(MONTH(H451),"00")</f>
        <v>10</v>
      </c>
      <c r="K451" s="237" t="str">
        <f t="shared" ref="K451:K514" si="30">TEXT(YEAR(H451),"00")</f>
        <v>1976</v>
      </c>
      <c r="L451" s="237" t="str">
        <f t="shared" ref="L451:L514" si="31">I451&amp;J451&amp;RIGHT(K451,2)</f>
        <v>291076</v>
      </c>
      <c r="M451" t="str">
        <f>_xlfn.IFNA((VLOOKUP($C451,Lookups!$A$2:$B$6,2,FALSE)),"")</f>
        <v>F</v>
      </c>
      <c r="N451" t="s">
        <v>1886</v>
      </c>
    </row>
    <row r="452" spans="1:14" x14ac:dyDescent="0.35">
      <c r="A452">
        <v>1520404</v>
      </c>
      <c r="B452" t="s">
        <v>346</v>
      </c>
      <c r="C452" t="s">
        <v>358</v>
      </c>
      <c r="D452" t="s">
        <v>502</v>
      </c>
      <c r="F452" t="s">
        <v>503</v>
      </c>
      <c r="G452" t="s">
        <v>502</v>
      </c>
      <c r="H452" s="234">
        <v>40498</v>
      </c>
      <c r="I452" s="237" t="str">
        <f t="shared" si="28"/>
        <v>16</v>
      </c>
      <c r="J452" s="237" t="str">
        <f t="shared" si="29"/>
        <v>11</v>
      </c>
      <c r="K452" s="237" t="str">
        <f t="shared" si="30"/>
        <v>2010</v>
      </c>
      <c r="L452" s="237" t="str">
        <f t="shared" si="31"/>
        <v>161110</v>
      </c>
      <c r="M452" t="str">
        <f>_xlfn.IFNA((VLOOKUP($C452,Lookups!$A$2:$B$6,2,FALSE)),"")</f>
        <v>F</v>
      </c>
      <c r="N452" t="s">
        <v>1886</v>
      </c>
    </row>
    <row r="453" spans="1:14" x14ac:dyDescent="0.35">
      <c r="A453">
        <v>1521405</v>
      </c>
      <c r="B453" t="s">
        <v>346</v>
      </c>
      <c r="C453" t="s">
        <v>358</v>
      </c>
      <c r="D453" t="s">
        <v>1607</v>
      </c>
      <c r="F453" t="s">
        <v>1585</v>
      </c>
      <c r="G453" t="s">
        <v>1607</v>
      </c>
      <c r="H453" s="234">
        <v>40919</v>
      </c>
      <c r="I453" s="237" t="str">
        <f t="shared" si="28"/>
        <v>11</v>
      </c>
      <c r="J453" s="237" t="str">
        <f t="shared" si="29"/>
        <v>01</v>
      </c>
      <c r="K453" s="237" t="str">
        <f t="shared" si="30"/>
        <v>2012</v>
      </c>
      <c r="L453" s="237" t="str">
        <f t="shared" si="31"/>
        <v>110112</v>
      </c>
      <c r="M453" t="str">
        <f>_xlfn.IFNA((VLOOKUP($C453,Lookups!$A$2:$B$6,2,FALSE)),"")</f>
        <v>F</v>
      </c>
      <c r="N453" t="s">
        <v>1886</v>
      </c>
    </row>
    <row r="454" spans="1:14" x14ac:dyDescent="0.35">
      <c r="A454">
        <v>1523505</v>
      </c>
      <c r="B454" t="s">
        <v>346</v>
      </c>
      <c r="C454" t="s">
        <v>347</v>
      </c>
      <c r="D454" t="s">
        <v>824</v>
      </c>
      <c r="F454" t="s">
        <v>816</v>
      </c>
      <c r="H454" s="234">
        <v>41809</v>
      </c>
      <c r="I454" s="237" t="str">
        <f t="shared" si="28"/>
        <v>19</v>
      </c>
      <c r="J454" s="237" t="str">
        <f t="shared" si="29"/>
        <v>06</v>
      </c>
      <c r="K454" s="237" t="str">
        <f t="shared" si="30"/>
        <v>2014</v>
      </c>
      <c r="L454" s="237" t="str">
        <f t="shared" si="31"/>
        <v>190614</v>
      </c>
      <c r="M454" t="str">
        <f>_xlfn.IFNA((VLOOKUP($C454,Lookups!$A$2:$B$6,2,FALSE)),"")</f>
        <v>M</v>
      </c>
      <c r="N454" t="s">
        <v>1886</v>
      </c>
    </row>
    <row r="455" spans="1:14" x14ac:dyDescent="0.35">
      <c r="A455">
        <v>1523515</v>
      </c>
      <c r="B455" t="s">
        <v>346</v>
      </c>
      <c r="C455" t="s">
        <v>358</v>
      </c>
      <c r="D455" t="s">
        <v>380</v>
      </c>
      <c r="F455" t="s">
        <v>398</v>
      </c>
      <c r="G455" t="s">
        <v>380</v>
      </c>
      <c r="H455" s="234">
        <v>40541</v>
      </c>
      <c r="I455" s="237" t="str">
        <f t="shared" si="28"/>
        <v>29</v>
      </c>
      <c r="J455" s="237" t="str">
        <f t="shared" si="29"/>
        <v>12</v>
      </c>
      <c r="K455" s="237" t="str">
        <f t="shared" si="30"/>
        <v>2010</v>
      </c>
      <c r="L455" s="237" t="str">
        <f t="shared" si="31"/>
        <v>291210</v>
      </c>
      <c r="M455" t="str">
        <f>_xlfn.IFNA((VLOOKUP($C455,Lookups!$A$2:$B$6,2,FALSE)),"")</f>
        <v>F</v>
      </c>
      <c r="N455" t="s">
        <v>1886</v>
      </c>
    </row>
    <row r="456" spans="1:14" x14ac:dyDescent="0.35">
      <c r="A456">
        <v>1524219</v>
      </c>
      <c r="B456" t="s">
        <v>392</v>
      </c>
      <c r="C456" t="s">
        <v>347</v>
      </c>
      <c r="D456" t="s">
        <v>456</v>
      </c>
      <c r="F456" t="s">
        <v>1609</v>
      </c>
      <c r="G456" t="s">
        <v>456</v>
      </c>
      <c r="H456" s="234">
        <v>40456</v>
      </c>
      <c r="I456" s="237" t="str">
        <f t="shared" si="28"/>
        <v>05</v>
      </c>
      <c r="J456" s="237" t="str">
        <f t="shared" si="29"/>
        <v>10</v>
      </c>
      <c r="K456" s="237" t="str">
        <f t="shared" si="30"/>
        <v>2010</v>
      </c>
      <c r="L456" s="237" t="str">
        <f t="shared" si="31"/>
        <v>051010</v>
      </c>
      <c r="M456" t="str">
        <f>_xlfn.IFNA((VLOOKUP($C456,Lookups!$A$2:$B$6,2,FALSE)),"")</f>
        <v>M</v>
      </c>
      <c r="N456" t="s">
        <v>1886</v>
      </c>
    </row>
    <row r="457" spans="1:14" x14ac:dyDescent="0.35">
      <c r="A457">
        <v>1526428</v>
      </c>
      <c r="B457" t="s">
        <v>346</v>
      </c>
      <c r="C457" t="s">
        <v>347</v>
      </c>
      <c r="D457" t="s">
        <v>835</v>
      </c>
      <c r="F457" t="s">
        <v>1532</v>
      </c>
      <c r="G457" t="s">
        <v>835</v>
      </c>
      <c r="H457" s="234">
        <v>41300</v>
      </c>
      <c r="I457" s="237" t="str">
        <f t="shared" si="28"/>
        <v>26</v>
      </c>
      <c r="J457" s="237" t="str">
        <f t="shared" si="29"/>
        <v>01</v>
      </c>
      <c r="K457" s="237" t="str">
        <f t="shared" si="30"/>
        <v>2013</v>
      </c>
      <c r="L457" s="237" t="str">
        <f t="shared" si="31"/>
        <v>260113</v>
      </c>
      <c r="M457" t="str">
        <f>_xlfn.IFNA((VLOOKUP($C457,Lookups!$A$2:$B$6,2,FALSE)),"")</f>
        <v>M</v>
      </c>
      <c r="N457" t="s">
        <v>1886</v>
      </c>
    </row>
    <row r="458" spans="1:14" x14ac:dyDescent="0.35">
      <c r="A458">
        <v>1527400</v>
      </c>
      <c r="B458" t="s">
        <v>461</v>
      </c>
      <c r="C458" t="s">
        <v>358</v>
      </c>
      <c r="D458" t="s">
        <v>739</v>
      </c>
      <c r="F458" t="s">
        <v>740</v>
      </c>
      <c r="H458" s="234">
        <v>29794</v>
      </c>
      <c r="I458" s="237" t="str">
        <f t="shared" si="28"/>
        <v>27</v>
      </c>
      <c r="J458" s="237" t="str">
        <f t="shared" si="29"/>
        <v>07</v>
      </c>
      <c r="K458" s="237" t="str">
        <f t="shared" si="30"/>
        <v>1981</v>
      </c>
      <c r="L458" s="237" t="str">
        <f t="shared" si="31"/>
        <v>270781</v>
      </c>
      <c r="M458" t="str">
        <f>_xlfn.IFNA((VLOOKUP($C458,Lookups!$A$2:$B$6,2,FALSE)),"")</f>
        <v>F</v>
      </c>
      <c r="N458" t="s">
        <v>1886</v>
      </c>
    </row>
    <row r="459" spans="1:14" x14ac:dyDescent="0.35">
      <c r="A459">
        <v>1527564</v>
      </c>
      <c r="B459" t="s">
        <v>346</v>
      </c>
      <c r="C459" t="s">
        <v>358</v>
      </c>
      <c r="D459" t="s">
        <v>676</v>
      </c>
      <c r="F459" t="s">
        <v>677</v>
      </c>
      <c r="G459" t="s">
        <v>676</v>
      </c>
      <c r="H459" s="234">
        <v>40494</v>
      </c>
      <c r="I459" s="237" t="str">
        <f t="shared" si="28"/>
        <v>12</v>
      </c>
      <c r="J459" s="237" t="str">
        <f t="shared" si="29"/>
        <v>11</v>
      </c>
      <c r="K459" s="237" t="str">
        <f t="shared" si="30"/>
        <v>2010</v>
      </c>
      <c r="L459" s="237" t="str">
        <f t="shared" si="31"/>
        <v>121110</v>
      </c>
      <c r="M459" t="str">
        <f>_xlfn.IFNA((VLOOKUP($C459,Lookups!$A$2:$B$6,2,FALSE)),"")</f>
        <v>F</v>
      </c>
      <c r="N459" t="s">
        <v>1886</v>
      </c>
    </row>
    <row r="460" spans="1:14" x14ac:dyDescent="0.35">
      <c r="A460">
        <v>1527570</v>
      </c>
      <c r="B460" t="s">
        <v>346</v>
      </c>
      <c r="C460" t="s">
        <v>347</v>
      </c>
      <c r="D460" t="s">
        <v>563</v>
      </c>
      <c r="F460" t="s">
        <v>678</v>
      </c>
      <c r="G460" t="s">
        <v>563</v>
      </c>
      <c r="H460" s="234">
        <v>40240</v>
      </c>
      <c r="I460" s="237" t="str">
        <f t="shared" si="28"/>
        <v>03</v>
      </c>
      <c r="J460" s="237" t="str">
        <f t="shared" si="29"/>
        <v>03</v>
      </c>
      <c r="K460" s="237" t="str">
        <f t="shared" si="30"/>
        <v>2010</v>
      </c>
      <c r="L460" s="237" t="str">
        <f t="shared" si="31"/>
        <v>030310</v>
      </c>
      <c r="M460" t="str">
        <f>_xlfn.IFNA((VLOOKUP($C460,Lookups!$A$2:$B$6,2,FALSE)),"")</f>
        <v>M</v>
      </c>
      <c r="N460" t="s">
        <v>1886</v>
      </c>
    </row>
    <row r="461" spans="1:14" x14ac:dyDescent="0.35">
      <c r="A461">
        <v>1527960</v>
      </c>
      <c r="B461" t="s">
        <v>392</v>
      </c>
      <c r="C461" t="s">
        <v>347</v>
      </c>
      <c r="D461" t="s">
        <v>474</v>
      </c>
      <c r="F461" t="s">
        <v>704</v>
      </c>
      <c r="G461" t="s">
        <v>474</v>
      </c>
      <c r="H461" s="234">
        <v>40988</v>
      </c>
      <c r="I461" s="237" t="str">
        <f t="shared" si="28"/>
        <v>20</v>
      </c>
      <c r="J461" s="237" t="str">
        <f t="shared" si="29"/>
        <v>03</v>
      </c>
      <c r="K461" s="237" t="str">
        <f t="shared" si="30"/>
        <v>2012</v>
      </c>
      <c r="L461" s="237" t="str">
        <f t="shared" si="31"/>
        <v>200312</v>
      </c>
      <c r="M461" t="str">
        <f>_xlfn.IFNA((VLOOKUP($C461,Lookups!$A$2:$B$6,2,FALSE)),"")</f>
        <v>M</v>
      </c>
      <c r="N461" t="s">
        <v>1886</v>
      </c>
    </row>
    <row r="462" spans="1:14" x14ac:dyDescent="0.35">
      <c r="A462">
        <v>1529787</v>
      </c>
      <c r="B462" t="s">
        <v>461</v>
      </c>
      <c r="C462" t="s">
        <v>358</v>
      </c>
      <c r="D462" t="s">
        <v>698</v>
      </c>
      <c r="E462" t="s">
        <v>448</v>
      </c>
      <c r="F462" t="s">
        <v>597</v>
      </c>
      <c r="G462" t="s">
        <v>698</v>
      </c>
      <c r="H462" s="234">
        <v>25346</v>
      </c>
      <c r="I462" s="237" t="str">
        <f t="shared" si="28"/>
        <v>23</v>
      </c>
      <c r="J462" s="237" t="str">
        <f t="shared" si="29"/>
        <v>05</v>
      </c>
      <c r="K462" s="237" t="str">
        <f t="shared" si="30"/>
        <v>1969</v>
      </c>
      <c r="L462" s="237" t="str">
        <f t="shared" si="31"/>
        <v>230569</v>
      </c>
      <c r="M462" t="str">
        <f>_xlfn.IFNA((VLOOKUP($C462,Lookups!$A$2:$B$6,2,FALSE)),"")</f>
        <v>F</v>
      </c>
      <c r="N462" t="s">
        <v>1886</v>
      </c>
    </row>
    <row r="463" spans="1:14" x14ac:dyDescent="0.35">
      <c r="A463">
        <v>1530160</v>
      </c>
      <c r="B463" t="s">
        <v>461</v>
      </c>
      <c r="C463" t="s">
        <v>470</v>
      </c>
      <c r="D463" t="s">
        <v>1612</v>
      </c>
      <c r="F463" t="s">
        <v>1595</v>
      </c>
      <c r="G463" t="s">
        <v>1612</v>
      </c>
      <c r="H463" s="234">
        <v>28564</v>
      </c>
      <c r="I463" s="237" t="str">
        <f t="shared" si="28"/>
        <v>15</v>
      </c>
      <c r="J463" s="237" t="str">
        <f t="shared" si="29"/>
        <v>03</v>
      </c>
      <c r="K463" s="237" t="str">
        <f t="shared" si="30"/>
        <v>1978</v>
      </c>
      <c r="L463" s="237" t="str">
        <f t="shared" si="31"/>
        <v>150378</v>
      </c>
      <c r="M463" t="str">
        <f>_xlfn.IFNA((VLOOKUP($C463,Lookups!$A$2:$B$6,2,FALSE)),"")</f>
        <v>F</v>
      </c>
      <c r="N463" t="s">
        <v>1886</v>
      </c>
    </row>
    <row r="464" spans="1:14" x14ac:dyDescent="0.35">
      <c r="A464">
        <v>1548425</v>
      </c>
      <c r="B464" t="s">
        <v>392</v>
      </c>
      <c r="C464" t="s">
        <v>358</v>
      </c>
      <c r="D464" t="s">
        <v>361</v>
      </c>
      <c r="F464" t="s">
        <v>1539</v>
      </c>
      <c r="G464" t="s">
        <v>361</v>
      </c>
      <c r="H464" s="234">
        <v>40843</v>
      </c>
      <c r="I464" s="237" t="str">
        <f t="shared" si="28"/>
        <v>27</v>
      </c>
      <c r="J464" s="237" t="str">
        <f t="shared" si="29"/>
        <v>10</v>
      </c>
      <c r="K464" s="237" t="str">
        <f t="shared" si="30"/>
        <v>2011</v>
      </c>
      <c r="L464" s="237" t="str">
        <f t="shared" si="31"/>
        <v>271011</v>
      </c>
      <c r="M464" t="str">
        <f>_xlfn.IFNA((VLOOKUP($C464,Lookups!$A$2:$B$6,2,FALSE)),"")</f>
        <v>F</v>
      </c>
      <c r="N464" t="s">
        <v>1886</v>
      </c>
    </row>
    <row r="465" spans="1:14" x14ac:dyDescent="0.35">
      <c r="A465">
        <v>1572861</v>
      </c>
      <c r="B465" t="s">
        <v>346</v>
      </c>
      <c r="C465" t="s">
        <v>347</v>
      </c>
      <c r="D465" t="s">
        <v>384</v>
      </c>
      <c r="F465" t="s">
        <v>1615</v>
      </c>
      <c r="G465" t="s">
        <v>384</v>
      </c>
      <c r="H465" s="234">
        <v>41574</v>
      </c>
      <c r="I465" s="237" t="str">
        <f t="shared" si="28"/>
        <v>27</v>
      </c>
      <c r="J465" s="237" t="str">
        <f t="shared" si="29"/>
        <v>10</v>
      </c>
      <c r="K465" s="237" t="str">
        <f t="shared" si="30"/>
        <v>2013</v>
      </c>
      <c r="L465" s="237" t="str">
        <f t="shared" si="31"/>
        <v>271013</v>
      </c>
      <c r="M465" t="str">
        <f>_xlfn.IFNA((VLOOKUP($C465,Lookups!$A$2:$B$6,2,FALSE)),"")</f>
        <v>M</v>
      </c>
      <c r="N465" t="s">
        <v>1886</v>
      </c>
    </row>
    <row r="466" spans="1:14" x14ac:dyDescent="0.35">
      <c r="A466">
        <v>1572863</v>
      </c>
      <c r="B466" t="s">
        <v>346</v>
      </c>
      <c r="C466" t="s">
        <v>347</v>
      </c>
      <c r="D466" t="s">
        <v>1617</v>
      </c>
      <c r="F466" t="s">
        <v>1618</v>
      </c>
      <c r="G466" t="s">
        <v>1617</v>
      </c>
      <c r="H466" s="234">
        <v>41221</v>
      </c>
      <c r="I466" s="237" t="str">
        <f t="shared" si="28"/>
        <v>08</v>
      </c>
      <c r="J466" s="237" t="str">
        <f t="shared" si="29"/>
        <v>11</v>
      </c>
      <c r="K466" s="237" t="str">
        <f t="shared" si="30"/>
        <v>2012</v>
      </c>
      <c r="L466" s="237" t="str">
        <f t="shared" si="31"/>
        <v>081112</v>
      </c>
      <c r="M466" t="str">
        <f>_xlfn.IFNA((VLOOKUP($C466,Lookups!$A$2:$B$6,2,FALSE)),"")</f>
        <v>M</v>
      </c>
      <c r="N466" t="s">
        <v>1886</v>
      </c>
    </row>
    <row r="467" spans="1:14" x14ac:dyDescent="0.35">
      <c r="A467">
        <v>1576305</v>
      </c>
      <c r="B467" t="s">
        <v>392</v>
      </c>
      <c r="C467" t="s">
        <v>347</v>
      </c>
      <c r="D467" t="s">
        <v>504</v>
      </c>
      <c r="F467" t="s">
        <v>505</v>
      </c>
      <c r="H467" s="234">
        <v>40906</v>
      </c>
      <c r="I467" s="237" t="str">
        <f t="shared" si="28"/>
        <v>29</v>
      </c>
      <c r="J467" s="237" t="str">
        <f t="shared" si="29"/>
        <v>12</v>
      </c>
      <c r="K467" s="237" t="str">
        <f t="shared" si="30"/>
        <v>2011</v>
      </c>
      <c r="L467" s="237" t="str">
        <f t="shared" si="31"/>
        <v>291211</v>
      </c>
      <c r="M467" t="str">
        <f>_xlfn.IFNA((VLOOKUP($C467,Lookups!$A$2:$B$6,2,FALSE)),"")</f>
        <v>M</v>
      </c>
      <c r="N467" t="s">
        <v>1886</v>
      </c>
    </row>
    <row r="468" spans="1:14" x14ac:dyDescent="0.35">
      <c r="A468">
        <v>1579151</v>
      </c>
      <c r="B468" t="s">
        <v>392</v>
      </c>
      <c r="C468" t="s">
        <v>347</v>
      </c>
      <c r="D468" t="s">
        <v>1621</v>
      </c>
      <c r="F468" t="s">
        <v>1622</v>
      </c>
      <c r="G468" t="s">
        <v>1621</v>
      </c>
      <c r="H468" s="234">
        <v>40210</v>
      </c>
      <c r="I468" s="237" t="str">
        <f t="shared" si="28"/>
        <v>01</v>
      </c>
      <c r="J468" s="237" t="str">
        <f t="shared" si="29"/>
        <v>02</v>
      </c>
      <c r="K468" s="237" t="str">
        <f t="shared" si="30"/>
        <v>2010</v>
      </c>
      <c r="L468" s="237" t="str">
        <f t="shared" si="31"/>
        <v>010210</v>
      </c>
      <c r="M468" t="str">
        <f>_xlfn.IFNA((VLOOKUP($C468,Lookups!$A$2:$B$6,2,FALSE)),"")</f>
        <v>M</v>
      </c>
      <c r="N468" t="s">
        <v>1886</v>
      </c>
    </row>
    <row r="469" spans="1:14" x14ac:dyDescent="0.35">
      <c r="A469">
        <v>1578638</v>
      </c>
      <c r="B469" t="s">
        <v>392</v>
      </c>
      <c r="C469" t="s">
        <v>358</v>
      </c>
      <c r="D469" t="s">
        <v>399</v>
      </c>
      <c r="F469" t="s">
        <v>368</v>
      </c>
      <c r="G469" t="s">
        <v>399</v>
      </c>
      <c r="H469" s="234">
        <v>40910</v>
      </c>
      <c r="I469" s="237" t="str">
        <f t="shared" si="28"/>
        <v>02</v>
      </c>
      <c r="J469" s="237" t="str">
        <f t="shared" si="29"/>
        <v>01</v>
      </c>
      <c r="K469" s="237" t="str">
        <f t="shared" si="30"/>
        <v>2012</v>
      </c>
      <c r="L469" s="237" t="str">
        <f t="shared" si="31"/>
        <v>020112</v>
      </c>
      <c r="M469" t="str">
        <f>_xlfn.IFNA((VLOOKUP($C469,Lookups!$A$2:$B$6,2,FALSE)),"")</f>
        <v>F</v>
      </c>
      <c r="N469" t="s">
        <v>1886</v>
      </c>
    </row>
    <row r="470" spans="1:14" x14ac:dyDescent="0.35">
      <c r="A470">
        <v>1576399</v>
      </c>
      <c r="B470" t="s">
        <v>346</v>
      </c>
      <c r="C470" t="s">
        <v>347</v>
      </c>
      <c r="D470" t="s">
        <v>619</v>
      </c>
      <c r="F470" t="s">
        <v>991</v>
      </c>
      <c r="G470" t="s">
        <v>619</v>
      </c>
      <c r="H470" s="234">
        <v>41123</v>
      </c>
      <c r="I470" s="237" t="str">
        <f t="shared" si="28"/>
        <v>02</v>
      </c>
      <c r="J470" s="237" t="str">
        <f t="shared" si="29"/>
        <v>08</v>
      </c>
      <c r="K470" s="237" t="str">
        <f t="shared" si="30"/>
        <v>2012</v>
      </c>
      <c r="L470" s="237" t="str">
        <f t="shared" si="31"/>
        <v>020812</v>
      </c>
      <c r="M470" t="str">
        <f>_xlfn.IFNA((VLOOKUP($C470,Lookups!$A$2:$B$6,2,FALSE)),"")</f>
        <v>M</v>
      </c>
      <c r="N470" t="s">
        <v>1886</v>
      </c>
    </row>
    <row r="471" spans="1:14" x14ac:dyDescent="0.35">
      <c r="A471">
        <v>1578375</v>
      </c>
      <c r="B471" t="s">
        <v>392</v>
      </c>
      <c r="C471" t="s">
        <v>347</v>
      </c>
      <c r="D471" t="s">
        <v>705</v>
      </c>
      <c r="F471" t="s">
        <v>706</v>
      </c>
      <c r="H471" s="234">
        <v>40666</v>
      </c>
      <c r="I471" s="237" t="str">
        <f t="shared" si="28"/>
        <v>03</v>
      </c>
      <c r="J471" s="237" t="str">
        <f t="shared" si="29"/>
        <v>05</v>
      </c>
      <c r="K471" s="237" t="str">
        <f t="shared" si="30"/>
        <v>2011</v>
      </c>
      <c r="L471" s="237" t="str">
        <f t="shared" si="31"/>
        <v>030511</v>
      </c>
      <c r="M471" t="str">
        <f>_xlfn.IFNA((VLOOKUP($C471,Lookups!$A$2:$B$6,2,FALSE)),"")</f>
        <v>M</v>
      </c>
      <c r="N471" t="s">
        <v>1886</v>
      </c>
    </row>
    <row r="472" spans="1:14" x14ac:dyDescent="0.35">
      <c r="A472">
        <v>1579594</v>
      </c>
      <c r="B472" t="s">
        <v>346</v>
      </c>
      <c r="C472" t="s">
        <v>347</v>
      </c>
      <c r="D472" t="s">
        <v>511</v>
      </c>
      <c r="F472" t="s">
        <v>512</v>
      </c>
      <c r="H472" s="234">
        <v>40820</v>
      </c>
      <c r="I472" s="237" t="str">
        <f t="shared" si="28"/>
        <v>04</v>
      </c>
      <c r="J472" s="237" t="str">
        <f t="shared" si="29"/>
        <v>10</v>
      </c>
      <c r="K472" s="237" t="str">
        <f t="shared" si="30"/>
        <v>2011</v>
      </c>
      <c r="L472" s="237" t="str">
        <f t="shared" si="31"/>
        <v>041011</v>
      </c>
      <c r="M472" t="str">
        <f>_xlfn.IFNA((VLOOKUP($C472,Lookups!$A$2:$B$6,2,FALSE)),"")</f>
        <v>M</v>
      </c>
      <c r="N472" t="s">
        <v>1886</v>
      </c>
    </row>
    <row r="473" spans="1:14" x14ac:dyDescent="0.35">
      <c r="A473">
        <v>1579155</v>
      </c>
      <c r="B473" t="s">
        <v>392</v>
      </c>
      <c r="C473" t="s">
        <v>347</v>
      </c>
      <c r="D473" t="s">
        <v>406</v>
      </c>
      <c r="F473" t="s">
        <v>469</v>
      </c>
      <c r="G473" t="s">
        <v>406</v>
      </c>
      <c r="H473" s="234">
        <v>40128</v>
      </c>
      <c r="I473" s="237" t="str">
        <f t="shared" si="28"/>
        <v>11</v>
      </c>
      <c r="J473" s="237" t="str">
        <f t="shared" si="29"/>
        <v>11</v>
      </c>
      <c r="K473" s="237" t="str">
        <f t="shared" si="30"/>
        <v>2009</v>
      </c>
      <c r="L473" s="237" t="str">
        <f t="shared" si="31"/>
        <v>111109</v>
      </c>
      <c r="M473" t="str">
        <f>_xlfn.IFNA((VLOOKUP($C473,Lookups!$A$2:$B$6,2,FALSE)),"")</f>
        <v>M</v>
      </c>
      <c r="N473" t="s">
        <v>1886</v>
      </c>
    </row>
    <row r="474" spans="1:14" x14ac:dyDescent="0.35">
      <c r="A474">
        <v>1579765</v>
      </c>
      <c r="B474" t="s">
        <v>346</v>
      </c>
      <c r="C474" t="s">
        <v>358</v>
      </c>
      <c r="D474" t="s">
        <v>400</v>
      </c>
      <c r="E474" t="s">
        <v>401</v>
      </c>
      <c r="F474" t="s">
        <v>402</v>
      </c>
      <c r="G474" t="s">
        <v>400</v>
      </c>
      <c r="H474" s="234">
        <v>40652</v>
      </c>
      <c r="I474" s="237" t="str">
        <f t="shared" si="28"/>
        <v>19</v>
      </c>
      <c r="J474" s="237" t="str">
        <f t="shared" si="29"/>
        <v>04</v>
      </c>
      <c r="K474" s="237" t="str">
        <f t="shared" si="30"/>
        <v>2011</v>
      </c>
      <c r="L474" s="237" t="str">
        <f t="shared" si="31"/>
        <v>190411</v>
      </c>
      <c r="M474" t="str">
        <f>_xlfn.IFNA((VLOOKUP($C474,Lookups!$A$2:$B$6,2,FALSE)),"")</f>
        <v>F</v>
      </c>
      <c r="N474" t="s">
        <v>1886</v>
      </c>
    </row>
    <row r="475" spans="1:14" x14ac:dyDescent="0.35">
      <c r="A475">
        <v>1579596</v>
      </c>
      <c r="B475" t="s">
        <v>346</v>
      </c>
      <c r="C475" t="s">
        <v>358</v>
      </c>
      <c r="D475" t="s">
        <v>513</v>
      </c>
      <c r="F475" t="s">
        <v>514</v>
      </c>
      <c r="H475" s="234">
        <v>41049</v>
      </c>
      <c r="I475" s="237" t="str">
        <f t="shared" si="28"/>
        <v>20</v>
      </c>
      <c r="J475" s="237" t="str">
        <f t="shared" si="29"/>
        <v>05</v>
      </c>
      <c r="K475" s="237" t="str">
        <f t="shared" si="30"/>
        <v>2012</v>
      </c>
      <c r="L475" s="237" t="str">
        <f t="shared" si="31"/>
        <v>200512</v>
      </c>
      <c r="M475" t="str">
        <f>_xlfn.IFNA((VLOOKUP($C475,Lookups!$A$2:$B$6,2,FALSE)),"")</f>
        <v>F</v>
      </c>
      <c r="N475" t="s">
        <v>1886</v>
      </c>
    </row>
    <row r="476" spans="1:14" x14ac:dyDescent="0.35">
      <c r="A476">
        <v>1579591</v>
      </c>
      <c r="B476" t="s">
        <v>346</v>
      </c>
      <c r="C476" t="s">
        <v>347</v>
      </c>
      <c r="D476" t="s">
        <v>508</v>
      </c>
      <c r="F476" t="s">
        <v>509</v>
      </c>
      <c r="G476" t="s">
        <v>510</v>
      </c>
      <c r="H476" s="234">
        <v>40657</v>
      </c>
      <c r="I476" s="237" t="str">
        <f t="shared" si="28"/>
        <v>24</v>
      </c>
      <c r="J476" s="237" t="str">
        <f t="shared" si="29"/>
        <v>04</v>
      </c>
      <c r="K476" s="237" t="str">
        <f t="shared" si="30"/>
        <v>2011</v>
      </c>
      <c r="L476" s="237" t="str">
        <f t="shared" si="31"/>
        <v>240411</v>
      </c>
      <c r="M476" t="str">
        <f>_xlfn.IFNA((VLOOKUP($C476,Lookups!$A$2:$B$6,2,FALSE)),"")</f>
        <v>M</v>
      </c>
      <c r="N476" t="s">
        <v>1886</v>
      </c>
    </row>
    <row r="477" spans="1:14" x14ac:dyDescent="0.35">
      <c r="A477">
        <v>1579588</v>
      </c>
      <c r="B477" t="s">
        <v>346</v>
      </c>
      <c r="C477" t="s">
        <v>347</v>
      </c>
      <c r="D477" t="s">
        <v>506</v>
      </c>
      <c r="F477" t="s">
        <v>483</v>
      </c>
      <c r="G477" t="s">
        <v>507</v>
      </c>
      <c r="H477" s="234">
        <v>40901</v>
      </c>
      <c r="I477" s="237" t="str">
        <f t="shared" si="28"/>
        <v>24</v>
      </c>
      <c r="J477" s="237" t="str">
        <f t="shared" si="29"/>
        <v>12</v>
      </c>
      <c r="K477" s="237" t="str">
        <f t="shared" si="30"/>
        <v>2011</v>
      </c>
      <c r="L477" s="237" t="str">
        <f t="shared" si="31"/>
        <v>241211</v>
      </c>
      <c r="M477" t="str">
        <f>_xlfn.IFNA((VLOOKUP($C477,Lookups!$A$2:$B$6,2,FALSE)),"")</f>
        <v>M</v>
      </c>
      <c r="N477" t="s">
        <v>1886</v>
      </c>
    </row>
    <row r="478" spans="1:14" x14ac:dyDescent="0.35">
      <c r="A478">
        <v>1579766</v>
      </c>
      <c r="B478" t="s">
        <v>346</v>
      </c>
      <c r="C478" t="s">
        <v>358</v>
      </c>
      <c r="D478" t="s">
        <v>369</v>
      </c>
      <c r="F478" t="s">
        <v>403</v>
      </c>
      <c r="G478" t="s">
        <v>369</v>
      </c>
      <c r="H478" s="234">
        <v>40615</v>
      </c>
      <c r="I478" s="237" t="str">
        <f t="shared" si="28"/>
        <v>13</v>
      </c>
      <c r="J478" s="237" t="str">
        <f t="shared" si="29"/>
        <v>03</v>
      </c>
      <c r="K478" s="237" t="str">
        <f t="shared" si="30"/>
        <v>2011</v>
      </c>
      <c r="L478" s="237" t="str">
        <f t="shared" si="31"/>
        <v>130311</v>
      </c>
      <c r="M478" t="str">
        <f>_xlfn.IFNA((VLOOKUP($C478,Lookups!$A$2:$B$6,2,FALSE)),"")</f>
        <v>F</v>
      </c>
      <c r="N478" t="s">
        <v>1886</v>
      </c>
    </row>
    <row r="479" spans="1:14" x14ac:dyDescent="0.35">
      <c r="A479">
        <v>1579768</v>
      </c>
      <c r="B479" t="s">
        <v>392</v>
      </c>
      <c r="C479" t="s">
        <v>358</v>
      </c>
      <c r="D479" t="s">
        <v>404</v>
      </c>
      <c r="F479" t="s">
        <v>394</v>
      </c>
      <c r="G479" t="s">
        <v>404</v>
      </c>
      <c r="H479" s="234">
        <v>41340</v>
      </c>
      <c r="I479" s="237" t="str">
        <f t="shared" si="28"/>
        <v>07</v>
      </c>
      <c r="J479" s="237" t="str">
        <f t="shared" si="29"/>
        <v>03</v>
      </c>
      <c r="K479" s="237" t="str">
        <f t="shared" si="30"/>
        <v>2013</v>
      </c>
      <c r="L479" s="237" t="str">
        <f t="shared" si="31"/>
        <v>070313</v>
      </c>
      <c r="M479" t="str">
        <f>_xlfn.IFNA((VLOOKUP($C479,Lookups!$A$2:$B$6,2,FALSE)),"")</f>
        <v>F</v>
      </c>
      <c r="N479" t="s">
        <v>1886</v>
      </c>
    </row>
    <row r="480" spans="1:14" x14ac:dyDescent="0.35">
      <c r="A480">
        <v>1579769</v>
      </c>
      <c r="B480" t="s">
        <v>392</v>
      </c>
      <c r="C480" t="s">
        <v>347</v>
      </c>
      <c r="D480" t="s">
        <v>405</v>
      </c>
      <c r="F480" t="s">
        <v>375</v>
      </c>
      <c r="G480" t="s">
        <v>405</v>
      </c>
      <c r="H480" s="234">
        <v>27562</v>
      </c>
      <c r="I480" s="237" t="str">
        <f t="shared" si="28"/>
        <v>17</v>
      </c>
      <c r="J480" s="237" t="str">
        <f t="shared" si="29"/>
        <v>06</v>
      </c>
      <c r="K480" s="237" t="str">
        <f t="shared" si="30"/>
        <v>1975</v>
      </c>
      <c r="L480" s="237" t="str">
        <f t="shared" si="31"/>
        <v>170675</v>
      </c>
      <c r="M480" t="str">
        <f>_xlfn.IFNA((VLOOKUP($C480,Lookups!$A$2:$B$6,2,FALSE)),"")</f>
        <v>M</v>
      </c>
      <c r="N480" t="s">
        <v>1886</v>
      </c>
    </row>
    <row r="481" spans="1:14" x14ac:dyDescent="0.35">
      <c r="A481">
        <v>1580118</v>
      </c>
      <c r="B481" t="s">
        <v>461</v>
      </c>
      <c r="C481" t="s">
        <v>470</v>
      </c>
      <c r="D481" t="s">
        <v>1625</v>
      </c>
      <c r="E481" t="s">
        <v>549</v>
      </c>
      <c r="F481" t="s">
        <v>1522</v>
      </c>
      <c r="G481" t="s">
        <v>1626</v>
      </c>
      <c r="H481" s="234">
        <v>27715</v>
      </c>
      <c r="I481" s="237" t="str">
        <f t="shared" si="28"/>
        <v>17</v>
      </c>
      <c r="J481" s="237" t="str">
        <f t="shared" si="29"/>
        <v>11</v>
      </c>
      <c r="K481" s="237" t="str">
        <f t="shared" si="30"/>
        <v>1975</v>
      </c>
      <c r="L481" s="237" t="str">
        <f t="shared" si="31"/>
        <v>171175</v>
      </c>
      <c r="M481" t="str">
        <f>_xlfn.IFNA((VLOOKUP($C481,Lookups!$A$2:$B$6,2,FALSE)),"")</f>
        <v>F</v>
      </c>
      <c r="N481" t="s">
        <v>1886</v>
      </c>
    </row>
    <row r="482" spans="1:14" x14ac:dyDescent="0.35">
      <c r="A482">
        <v>1584663</v>
      </c>
      <c r="B482" t="s">
        <v>346</v>
      </c>
      <c r="C482" t="s">
        <v>347</v>
      </c>
      <c r="D482" t="s">
        <v>988</v>
      </c>
      <c r="F482" t="s">
        <v>1628</v>
      </c>
      <c r="G482" t="s">
        <v>988</v>
      </c>
      <c r="H482" s="234">
        <v>41046</v>
      </c>
      <c r="I482" s="237" t="str">
        <f t="shared" si="28"/>
        <v>17</v>
      </c>
      <c r="J482" s="237" t="str">
        <f t="shared" si="29"/>
        <v>05</v>
      </c>
      <c r="K482" s="237" t="str">
        <f t="shared" si="30"/>
        <v>2012</v>
      </c>
      <c r="L482" s="237" t="str">
        <f t="shared" si="31"/>
        <v>170512</v>
      </c>
      <c r="M482" t="str">
        <f>_xlfn.IFNA((VLOOKUP($C482,Lookups!$A$2:$B$6,2,FALSE)),"")</f>
        <v>M</v>
      </c>
      <c r="N482" t="s">
        <v>1886</v>
      </c>
    </row>
    <row r="483" spans="1:14" x14ac:dyDescent="0.35">
      <c r="A483">
        <v>1584664</v>
      </c>
      <c r="B483" t="s">
        <v>392</v>
      </c>
      <c r="C483" t="s">
        <v>347</v>
      </c>
      <c r="D483" t="s">
        <v>445</v>
      </c>
      <c r="F483" t="s">
        <v>1513</v>
      </c>
      <c r="G483" t="s">
        <v>445</v>
      </c>
      <c r="H483" s="234">
        <v>40734</v>
      </c>
      <c r="I483" s="237" t="str">
        <f t="shared" si="28"/>
        <v>10</v>
      </c>
      <c r="J483" s="237" t="str">
        <f t="shared" si="29"/>
        <v>07</v>
      </c>
      <c r="K483" s="237" t="str">
        <f t="shared" si="30"/>
        <v>2011</v>
      </c>
      <c r="L483" s="237" t="str">
        <f t="shared" si="31"/>
        <v>100711</v>
      </c>
      <c r="M483" t="str">
        <f>_xlfn.IFNA((VLOOKUP($C483,Lookups!$A$2:$B$6,2,FALSE)),"")</f>
        <v>M</v>
      </c>
      <c r="N483" t="s">
        <v>1886</v>
      </c>
    </row>
    <row r="484" spans="1:14" x14ac:dyDescent="0.35">
      <c r="A484">
        <v>1587280</v>
      </c>
      <c r="B484" t="s">
        <v>346</v>
      </c>
      <c r="C484" t="s">
        <v>358</v>
      </c>
      <c r="D484" t="s">
        <v>825</v>
      </c>
      <c r="F484" t="s">
        <v>826</v>
      </c>
      <c r="G484" t="s">
        <v>825</v>
      </c>
      <c r="H484" s="234">
        <v>40854</v>
      </c>
      <c r="I484" s="237" t="str">
        <f t="shared" si="28"/>
        <v>07</v>
      </c>
      <c r="J484" s="237" t="str">
        <f t="shared" si="29"/>
        <v>11</v>
      </c>
      <c r="K484" s="237" t="str">
        <f t="shared" si="30"/>
        <v>2011</v>
      </c>
      <c r="L484" s="237" t="str">
        <f t="shared" si="31"/>
        <v>071111</v>
      </c>
      <c r="M484" t="str">
        <f>_xlfn.IFNA((VLOOKUP($C484,Lookups!$A$2:$B$6,2,FALSE)),"")</f>
        <v>F</v>
      </c>
      <c r="N484" t="s">
        <v>1886</v>
      </c>
    </row>
    <row r="485" spans="1:14" x14ac:dyDescent="0.35">
      <c r="A485">
        <v>1596110</v>
      </c>
      <c r="B485" t="s">
        <v>346</v>
      </c>
      <c r="C485" t="s">
        <v>347</v>
      </c>
      <c r="D485" t="s">
        <v>456</v>
      </c>
      <c r="F485" t="s">
        <v>679</v>
      </c>
      <c r="H485" s="234">
        <v>41037</v>
      </c>
      <c r="I485" s="237" t="str">
        <f t="shared" si="28"/>
        <v>08</v>
      </c>
      <c r="J485" s="237" t="str">
        <f t="shared" si="29"/>
        <v>05</v>
      </c>
      <c r="K485" s="237" t="str">
        <f t="shared" si="30"/>
        <v>2012</v>
      </c>
      <c r="L485" s="237" t="str">
        <f t="shared" si="31"/>
        <v>080512</v>
      </c>
      <c r="M485" t="str">
        <f>_xlfn.IFNA((VLOOKUP($C485,Lookups!$A$2:$B$6,2,FALSE)),"")</f>
        <v>M</v>
      </c>
      <c r="N485" t="s">
        <v>1886</v>
      </c>
    </row>
    <row r="486" spans="1:14" x14ac:dyDescent="0.35">
      <c r="A486">
        <v>1597171</v>
      </c>
      <c r="B486" t="s">
        <v>392</v>
      </c>
      <c r="C486" t="s">
        <v>358</v>
      </c>
      <c r="D486" t="s">
        <v>827</v>
      </c>
      <c r="F486" t="s">
        <v>828</v>
      </c>
      <c r="H486" s="234">
        <v>40132</v>
      </c>
      <c r="I486" s="237" t="str">
        <f t="shared" si="28"/>
        <v>15</v>
      </c>
      <c r="J486" s="237" t="str">
        <f t="shared" si="29"/>
        <v>11</v>
      </c>
      <c r="K486" s="237" t="str">
        <f t="shared" si="30"/>
        <v>2009</v>
      </c>
      <c r="L486" s="237" t="str">
        <f t="shared" si="31"/>
        <v>151109</v>
      </c>
      <c r="M486" t="str">
        <f>_xlfn.IFNA((VLOOKUP($C486,Lookups!$A$2:$B$6,2,FALSE)),"")</f>
        <v>F</v>
      </c>
      <c r="N486" t="s">
        <v>1886</v>
      </c>
    </row>
    <row r="487" spans="1:14" x14ac:dyDescent="0.35">
      <c r="A487">
        <v>1597173</v>
      </c>
      <c r="B487" t="s">
        <v>392</v>
      </c>
      <c r="C487" t="s">
        <v>358</v>
      </c>
      <c r="D487" t="s">
        <v>829</v>
      </c>
      <c r="F487" t="s">
        <v>779</v>
      </c>
      <c r="H487" s="234">
        <v>41005</v>
      </c>
      <c r="I487" s="237" t="str">
        <f t="shared" si="28"/>
        <v>06</v>
      </c>
      <c r="J487" s="237" t="str">
        <f t="shared" si="29"/>
        <v>04</v>
      </c>
      <c r="K487" s="237" t="str">
        <f t="shared" si="30"/>
        <v>2012</v>
      </c>
      <c r="L487" s="237" t="str">
        <f t="shared" si="31"/>
        <v>060412</v>
      </c>
      <c r="M487" t="str">
        <f>_xlfn.IFNA((VLOOKUP($C487,Lookups!$A$2:$B$6,2,FALSE)),"")</f>
        <v>F</v>
      </c>
      <c r="N487" t="s">
        <v>1886</v>
      </c>
    </row>
    <row r="488" spans="1:14" x14ac:dyDescent="0.35">
      <c r="A488">
        <v>1597174</v>
      </c>
      <c r="B488" t="s">
        <v>346</v>
      </c>
      <c r="C488" t="s">
        <v>358</v>
      </c>
      <c r="D488" t="s">
        <v>584</v>
      </c>
      <c r="F488" t="s">
        <v>830</v>
      </c>
      <c r="H488" s="234">
        <v>40241</v>
      </c>
      <c r="I488" s="237" t="str">
        <f t="shared" si="28"/>
        <v>04</v>
      </c>
      <c r="J488" s="237" t="str">
        <f t="shared" si="29"/>
        <v>03</v>
      </c>
      <c r="K488" s="237" t="str">
        <f t="shared" si="30"/>
        <v>2010</v>
      </c>
      <c r="L488" s="237" t="str">
        <f t="shared" si="31"/>
        <v>040310</v>
      </c>
      <c r="M488" t="str">
        <f>_xlfn.IFNA((VLOOKUP($C488,Lookups!$A$2:$B$6,2,FALSE)),"")</f>
        <v>F</v>
      </c>
      <c r="N488" t="s">
        <v>1886</v>
      </c>
    </row>
    <row r="489" spans="1:14" x14ac:dyDescent="0.35">
      <c r="A489">
        <v>1597175</v>
      </c>
      <c r="B489" t="s">
        <v>346</v>
      </c>
      <c r="C489" t="s">
        <v>347</v>
      </c>
      <c r="D489" t="s">
        <v>831</v>
      </c>
      <c r="E489" t="s">
        <v>832</v>
      </c>
      <c r="F489" t="s">
        <v>833</v>
      </c>
      <c r="G489" t="s">
        <v>831</v>
      </c>
      <c r="H489" s="234">
        <v>40765</v>
      </c>
      <c r="I489" s="237" t="str">
        <f t="shared" si="28"/>
        <v>10</v>
      </c>
      <c r="J489" s="237" t="str">
        <f t="shared" si="29"/>
        <v>08</v>
      </c>
      <c r="K489" s="237" t="str">
        <f t="shared" si="30"/>
        <v>2011</v>
      </c>
      <c r="L489" s="237" t="str">
        <f t="shared" si="31"/>
        <v>100811</v>
      </c>
      <c r="M489" t="str">
        <f>_xlfn.IFNA((VLOOKUP($C489,Lookups!$A$2:$B$6,2,FALSE)),"")</f>
        <v>M</v>
      </c>
      <c r="N489" t="s">
        <v>1886</v>
      </c>
    </row>
    <row r="490" spans="1:14" x14ac:dyDescent="0.35">
      <c r="A490">
        <v>1597176</v>
      </c>
      <c r="B490" t="s">
        <v>392</v>
      </c>
      <c r="C490" t="s">
        <v>347</v>
      </c>
      <c r="D490" t="s">
        <v>563</v>
      </c>
      <c r="F490" t="s">
        <v>834</v>
      </c>
      <c r="H490" s="234">
        <v>40558</v>
      </c>
      <c r="I490" s="237" t="str">
        <f t="shared" si="28"/>
        <v>15</v>
      </c>
      <c r="J490" s="237" t="str">
        <f t="shared" si="29"/>
        <v>01</v>
      </c>
      <c r="K490" s="237" t="str">
        <f t="shared" si="30"/>
        <v>2011</v>
      </c>
      <c r="L490" s="237" t="str">
        <f t="shared" si="31"/>
        <v>150111</v>
      </c>
      <c r="M490" t="str">
        <f>_xlfn.IFNA((VLOOKUP($C490,Lookups!$A$2:$B$6,2,FALSE)),"")</f>
        <v>M</v>
      </c>
      <c r="N490" t="s">
        <v>1886</v>
      </c>
    </row>
    <row r="491" spans="1:14" x14ac:dyDescent="0.35">
      <c r="A491">
        <v>1600171</v>
      </c>
      <c r="B491" t="s">
        <v>392</v>
      </c>
      <c r="C491" t="s">
        <v>347</v>
      </c>
      <c r="D491" t="s">
        <v>835</v>
      </c>
      <c r="F491" t="s">
        <v>836</v>
      </c>
      <c r="G491" t="s">
        <v>835</v>
      </c>
      <c r="H491" s="234">
        <v>40992</v>
      </c>
      <c r="I491" s="237" t="str">
        <f t="shared" si="28"/>
        <v>24</v>
      </c>
      <c r="J491" s="237" t="str">
        <f t="shared" si="29"/>
        <v>03</v>
      </c>
      <c r="K491" s="237" t="str">
        <f t="shared" si="30"/>
        <v>2012</v>
      </c>
      <c r="L491" s="237" t="str">
        <f t="shared" si="31"/>
        <v>240312</v>
      </c>
      <c r="M491" t="str">
        <f>_xlfn.IFNA((VLOOKUP($C491,Lookups!$A$2:$B$6,2,FALSE)),"")</f>
        <v>M</v>
      </c>
      <c r="N491" t="s">
        <v>1886</v>
      </c>
    </row>
    <row r="492" spans="1:14" x14ac:dyDescent="0.35">
      <c r="A492">
        <v>1602736</v>
      </c>
      <c r="B492" t="s">
        <v>346</v>
      </c>
      <c r="C492" t="s">
        <v>358</v>
      </c>
      <c r="D492" t="s">
        <v>837</v>
      </c>
      <c r="F492" t="s">
        <v>838</v>
      </c>
      <c r="H492" s="234">
        <v>40364</v>
      </c>
      <c r="I492" s="237" t="str">
        <f t="shared" si="28"/>
        <v>05</v>
      </c>
      <c r="J492" s="237" t="str">
        <f t="shared" si="29"/>
        <v>07</v>
      </c>
      <c r="K492" s="237" t="str">
        <f t="shared" si="30"/>
        <v>2010</v>
      </c>
      <c r="L492" s="237" t="str">
        <f t="shared" si="31"/>
        <v>050710</v>
      </c>
      <c r="M492" t="str">
        <f>_xlfn.IFNA((VLOOKUP($C492,Lookups!$A$2:$B$6,2,FALSE)),"")</f>
        <v>F</v>
      </c>
      <c r="N492" t="s">
        <v>1886</v>
      </c>
    </row>
    <row r="493" spans="1:14" x14ac:dyDescent="0.35">
      <c r="A493">
        <v>1603093</v>
      </c>
      <c r="B493" t="s">
        <v>346</v>
      </c>
      <c r="C493" t="s">
        <v>347</v>
      </c>
      <c r="D493" t="s">
        <v>406</v>
      </c>
      <c r="F493" t="s">
        <v>407</v>
      </c>
      <c r="G493" t="s">
        <v>406</v>
      </c>
      <c r="H493" s="234">
        <v>41505</v>
      </c>
      <c r="I493" s="237" t="str">
        <f t="shared" si="28"/>
        <v>19</v>
      </c>
      <c r="J493" s="237" t="str">
        <f t="shared" si="29"/>
        <v>08</v>
      </c>
      <c r="K493" s="237" t="str">
        <f t="shared" si="30"/>
        <v>2013</v>
      </c>
      <c r="L493" s="237" t="str">
        <f t="shared" si="31"/>
        <v>190813</v>
      </c>
      <c r="M493" t="str">
        <f>_xlfn.IFNA((VLOOKUP($C493,Lookups!$A$2:$B$6,2,FALSE)),"")</f>
        <v>M</v>
      </c>
      <c r="N493" t="s">
        <v>1886</v>
      </c>
    </row>
    <row r="494" spans="1:14" x14ac:dyDescent="0.35">
      <c r="A494">
        <v>1603094</v>
      </c>
      <c r="B494" t="s">
        <v>346</v>
      </c>
      <c r="C494" t="s">
        <v>347</v>
      </c>
      <c r="D494" t="s">
        <v>408</v>
      </c>
      <c r="E494" t="s">
        <v>409</v>
      </c>
      <c r="F494" t="s">
        <v>407</v>
      </c>
      <c r="G494" t="s">
        <v>408</v>
      </c>
      <c r="H494" s="234">
        <v>40857</v>
      </c>
      <c r="I494" s="237" t="str">
        <f t="shared" si="28"/>
        <v>10</v>
      </c>
      <c r="J494" s="237" t="str">
        <f t="shared" si="29"/>
        <v>11</v>
      </c>
      <c r="K494" s="237" t="str">
        <f t="shared" si="30"/>
        <v>2011</v>
      </c>
      <c r="L494" s="237" t="str">
        <f t="shared" si="31"/>
        <v>101111</v>
      </c>
      <c r="M494" t="str">
        <f>_xlfn.IFNA((VLOOKUP($C494,Lookups!$A$2:$B$6,2,FALSE)),"")</f>
        <v>M</v>
      </c>
      <c r="N494" t="s">
        <v>1886</v>
      </c>
    </row>
    <row r="495" spans="1:14" x14ac:dyDescent="0.35">
      <c r="A495">
        <v>1608819</v>
      </c>
      <c r="B495" t="s">
        <v>346</v>
      </c>
      <c r="C495" t="s">
        <v>347</v>
      </c>
      <c r="D495" t="s">
        <v>474</v>
      </c>
      <c r="F495" t="s">
        <v>839</v>
      </c>
      <c r="G495" t="s">
        <v>474</v>
      </c>
      <c r="H495" s="234">
        <v>41641</v>
      </c>
      <c r="I495" s="237" t="str">
        <f t="shared" si="28"/>
        <v>02</v>
      </c>
      <c r="J495" s="237" t="str">
        <f t="shared" si="29"/>
        <v>01</v>
      </c>
      <c r="K495" s="237" t="str">
        <f t="shared" si="30"/>
        <v>2014</v>
      </c>
      <c r="L495" s="237" t="str">
        <f t="shared" si="31"/>
        <v>020114</v>
      </c>
      <c r="M495" t="str">
        <f>_xlfn.IFNA((VLOOKUP($C495,Lookups!$A$2:$B$6,2,FALSE)),"")</f>
        <v>M</v>
      </c>
      <c r="N495" t="s">
        <v>1886</v>
      </c>
    </row>
    <row r="496" spans="1:14" x14ac:dyDescent="0.35">
      <c r="A496">
        <v>1608826</v>
      </c>
      <c r="B496" t="s">
        <v>392</v>
      </c>
      <c r="C496" t="s">
        <v>347</v>
      </c>
      <c r="D496" t="s">
        <v>625</v>
      </c>
      <c r="E496" t="s">
        <v>574</v>
      </c>
      <c r="F496" t="s">
        <v>487</v>
      </c>
      <c r="H496" s="234">
        <v>40096</v>
      </c>
      <c r="I496" s="237" t="str">
        <f t="shared" si="28"/>
        <v>10</v>
      </c>
      <c r="J496" s="237" t="str">
        <f t="shared" si="29"/>
        <v>10</v>
      </c>
      <c r="K496" s="237" t="str">
        <f t="shared" si="30"/>
        <v>2009</v>
      </c>
      <c r="L496" s="237" t="str">
        <f t="shared" si="31"/>
        <v>101009</v>
      </c>
      <c r="M496" t="str">
        <f>_xlfn.IFNA((VLOOKUP($C496,Lookups!$A$2:$B$6,2,FALSE)),"")</f>
        <v>M</v>
      </c>
      <c r="N496" t="s">
        <v>1886</v>
      </c>
    </row>
    <row r="497" spans="1:14" x14ac:dyDescent="0.35">
      <c r="A497">
        <v>1608830</v>
      </c>
      <c r="B497" t="s">
        <v>346</v>
      </c>
      <c r="C497" t="s">
        <v>358</v>
      </c>
      <c r="D497" t="s">
        <v>793</v>
      </c>
      <c r="F497" t="s">
        <v>840</v>
      </c>
      <c r="G497" t="s">
        <v>793</v>
      </c>
      <c r="H497" s="234">
        <v>40866</v>
      </c>
      <c r="I497" s="237" t="str">
        <f t="shared" si="28"/>
        <v>19</v>
      </c>
      <c r="J497" s="237" t="str">
        <f t="shared" si="29"/>
        <v>11</v>
      </c>
      <c r="K497" s="237" t="str">
        <f t="shared" si="30"/>
        <v>2011</v>
      </c>
      <c r="L497" s="237" t="str">
        <f t="shared" si="31"/>
        <v>191111</v>
      </c>
      <c r="M497" t="str">
        <f>_xlfn.IFNA((VLOOKUP($C497,Lookups!$A$2:$B$6,2,FALSE)),"")</f>
        <v>F</v>
      </c>
      <c r="N497" t="s">
        <v>1886</v>
      </c>
    </row>
    <row r="498" spans="1:14" x14ac:dyDescent="0.35">
      <c r="A498">
        <v>1608834</v>
      </c>
      <c r="B498" t="s">
        <v>392</v>
      </c>
      <c r="C498" t="s">
        <v>358</v>
      </c>
      <c r="D498" t="s">
        <v>369</v>
      </c>
      <c r="F498" t="s">
        <v>841</v>
      </c>
      <c r="G498" t="s">
        <v>369</v>
      </c>
      <c r="H498" s="234">
        <v>41819</v>
      </c>
      <c r="I498" s="237" t="str">
        <f t="shared" si="28"/>
        <v>29</v>
      </c>
      <c r="J498" s="237" t="str">
        <f t="shared" si="29"/>
        <v>06</v>
      </c>
      <c r="K498" s="237" t="str">
        <f t="shared" si="30"/>
        <v>2014</v>
      </c>
      <c r="L498" s="237" t="str">
        <f t="shared" si="31"/>
        <v>290614</v>
      </c>
      <c r="M498" t="str">
        <f>_xlfn.IFNA((VLOOKUP($C498,Lookups!$A$2:$B$6,2,FALSE)),"")</f>
        <v>F</v>
      </c>
      <c r="N498" t="s">
        <v>1886</v>
      </c>
    </row>
    <row r="499" spans="1:14" x14ac:dyDescent="0.35">
      <c r="A499">
        <v>1610432</v>
      </c>
      <c r="B499" t="s">
        <v>392</v>
      </c>
      <c r="C499" t="s">
        <v>358</v>
      </c>
      <c r="D499" t="s">
        <v>410</v>
      </c>
      <c r="F499" t="s">
        <v>411</v>
      </c>
      <c r="G499" t="s">
        <v>410</v>
      </c>
      <c r="H499" s="234">
        <v>41191</v>
      </c>
      <c r="I499" s="237" t="str">
        <f t="shared" si="28"/>
        <v>09</v>
      </c>
      <c r="J499" s="237" t="str">
        <f t="shared" si="29"/>
        <v>10</v>
      </c>
      <c r="K499" s="237" t="str">
        <f t="shared" si="30"/>
        <v>2012</v>
      </c>
      <c r="L499" s="237" t="str">
        <f t="shared" si="31"/>
        <v>091012</v>
      </c>
      <c r="M499" t="str">
        <f>_xlfn.IFNA((VLOOKUP($C499,Lookups!$A$2:$B$6,2,FALSE)),"")</f>
        <v>F</v>
      </c>
      <c r="N499" t="s">
        <v>1886</v>
      </c>
    </row>
    <row r="500" spans="1:14" x14ac:dyDescent="0.35">
      <c r="A500">
        <v>1610438</v>
      </c>
      <c r="B500" t="s">
        <v>392</v>
      </c>
      <c r="C500" t="s">
        <v>347</v>
      </c>
      <c r="D500" t="s">
        <v>412</v>
      </c>
      <c r="F500" t="s">
        <v>413</v>
      </c>
      <c r="G500" t="s">
        <v>412</v>
      </c>
      <c r="H500" s="234">
        <v>41407</v>
      </c>
      <c r="I500" s="237" t="str">
        <f t="shared" si="28"/>
        <v>13</v>
      </c>
      <c r="J500" s="237" t="str">
        <f t="shared" si="29"/>
        <v>05</v>
      </c>
      <c r="K500" s="237" t="str">
        <f t="shared" si="30"/>
        <v>2013</v>
      </c>
      <c r="L500" s="237" t="str">
        <f t="shared" si="31"/>
        <v>130513</v>
      </c>
      <c r="M500" t="str">
        <f>_xlfn.IFNA((VLOOKUP($C500,Lookups!$A$2:$B$6,2,FALSE)),"")</f>
        <v>M</v>
      </c>
      <c r="N500" t="s">
        <v>1886</v>
      </c>
    </row>
    <row r="501" spans="1:14" x14ac:dyDescent="0.35">
      <c r="A501">
        <v>1615944</v>
      </c>
      <c r="B501" t="s">
        <v>392</v>
      </c>
      <c r="C501" t="s">
        <v>347</v>
      </c>
      <c r="D501" t="s">
        <v>414</v>
      </c>
      <c r="E501" t="s">
        <v>415</v>
      </c>
      <c r="F501" t="s">
        <v>362</v>
      </c>
      <c r="G501" t="s">
        <v>414</v>
      </c>
      <c r="H501" s="234">
        <v>42144</v>
      </c>
      <c r="I501" s="237" t="str">
        <f t="shared" si="28"/>
        <v>20</v>
      </c>
      <c r="J501" s="237" t="str">
        <f t="shared" si="29"/>
        <v>05</v>
      </c>
      <c r="K501" s="237" t="str">
        <f t="shared" si="30"/>
        <v>2015</v>
      </c>
      <c r="L501" s="237" t="str">
        <f t="shared" si="31"/>
        <v>200515</v>
      </c>
      <c r="M501" t="str">
        <f>_xlfn.IFNA((VLOOKUP($C501,Lookups!$A$2:$B$6,2,FALSE)),"")</f>
        <v>M</v>
      </c>
      <c r="N501" t="s">
        <v>1886</v>
      </c>
    </row>
    <row r="502" spans="1:14" x14ac:dyDescent="0.35">
      <c r="A502">
        <v>1616275</v>
      </c>
      <c r="B502" t="s">
        <v>346</v>
      </c>
      <c r="C502" t="s">
        <v>347</v>
      </c>
      <c r="D502" t="s">
        <v>1004</v>
      </c>
      <c r="F502" t="s">
        <v>1003</v>
      </c>
      <c r="G502" t="s">
        <v>1004</v>
      </c>
      <c r="H502" s="234">
        <v>41227</v>
      </c>
      <c r="I502" s="237" t="str">
        <f t="shared" si="28"/>
        <v>14</v>
      </c>
      <c r="J502" s="237" t="str">
        <f t="shared" si="29"/>
        <v>11</v>
      </c>
      <c r="K502" s="237" t="str">
        <f t="shared" si="30"/>
        <v>2012</v>
      </c>
      <c r="L502" s="237" t="str">
        <f t="shared" si="31"/>
        <v>141112</v>
      </c>
      <c r="M502" t="str">
        <f>_xlfn.IFNA((VLOOKUP($C502,Lookups!$A$2:$B$6,2,FALSE)),"")</f>
        <v>M</v>
      </c>
      <c r="N502" t="s">
        <v>1886</v>
      </c>
    </row>
    <row r="503" spans="1:14" x14ac:dyDescent="0.35">
      <c r="A503">
        <v>1617235</v>
      </c>
      <c r="B503" t="s">
        <v>346</v>
      </c>
      <c r="C503" t="s">
        <v>358</v>
      </c>
      <c r="D503" t="s">
        <v>515</v>
      </c>
      <c r="F503" t="s">
        <v>516</v>
      </c>
      <c r="H503" s="234">
        <v>40772</v>
      </c>
      <c r="I503" s="237" t="str">
        <f t="shared" si="28"/>
        <v>17</v>
      </c>
      <c r="J503" s="237" t="str">
        <f t="shared" si="29"/>
        <v>08</v>
      </c>
      <c r="K503" s="237" t="str">
        <f t="shared" si="30"/>
        <v>2011</v>
      </c>
      <c r="L503" s="237" t="str">
        <f t="shared" si="31"/>
        <v>170811</v>
      </c>
      <c r="M503" t="str">
        <f>_xlfn.IFNA((VLOOKUP($C503,Lookups!$A$2:$B$6,2,FALSE)),"")</f>
        <v>F</v>
      </c>
      <c r="N503" t="s">
        <v>1886</v>
      </c>
    </row>
    <row r="504" spans="1:14" x14ac:dyDescent="0.35">
      <c r="A504">
        <v>1617239</v>
      </c>
      <c r="B504" t="s">
        <v>461</v>
      </c>
      <c r="C504" t="s">
        <v>347</v>
      </c>
      <c r="D504" t="s">
        <v>517</v>
      </c>
      <c r="E504" t="s">
        <v>448</v>
      </c>
      <c r="F504" t="s">
        <v>518</v>
      </c>
      <c r="G504" t="s">
        <v>517</v>
      </c>
      <c r="H504" s="234">
        <v>27614</v>
      </c>
      <c r="I504" s="237" t="str">
        <f t="shared" si="28"/>
        <v>08</v>
      </c>
      <c r="J504" s="237" t="str">
        <f t="shared" si="29"/>
        <v>08</v>
      </c>
      <c r="K504" s="237" t="str">
        <f t="shared" si="30"/>
        <v>1975</v>
      </c>
      <c r="L504" s="237" t="str">
        <f t="shared" si="31"/>
        <v>080875</v>
      </c>
      <c r="M504" t="str">
        <f>_xlfn.IFNA((VLOOKUP($C504,Lookups!$A$2:$B$6,2,FALSE)),"")</f>
        <v>M</v>
      </c>
      <c r="N504" t="s">
        <v>1886</v>
      </c>
    </row>
    <row r="505" spans="1:14" x14ac:dyDescent="0.35">
      <c r="A505">
        <v>1617885</v>
      </c>
      <c r="B505" t="s">
        <v>392</v>
      </c>
      <c r="C505" t="s">
        <v>358</v>
      </c>
      <c r="D505" t="s">
        <v>842</v>
      </c>
      <c r="E505" t="s">
        <v>843</v>
      </c>
      <c r="F505" t="s">
        <v>844</v>
      </c>
      <c r="G505" t="s">
        <v>842</v>
      </c>
      <c r="H505" s="234">
        <v>40489</v>
      </c>
      <c r="I505" s="237" t="str">
        <f t="shared" si="28"/>
        <v>07</v>
      </c>
      <c r="J505" s="237" t="str">
        <f t="shared" si="29"/>
        <v>11</v>
      </c>
      <c r="K505" s="237" t="str">
        <f t="shared" si="30"/>
        <v>2010</v>
      </c>
      <c r="L505" s="237" t="str">
        <f t="shared" si="31"/>
        <v>071110</v>
      </c>
      <c r="M505" t="str">
        <f>_xlfn.IFNA((VLOOKUP($C505,Lookups!$A$2:$B$6,2,FALSE)),"")</f>
        <v>F</v>
      </c>
      <c r="N505" t="s">
        <v>1886</v>
      </c>
    </row>
    <row r="506" spans="1:14" x14ac:dyDescent="0.35">
      <c r="A506">
        <v>1617886</v>
      </c>
      <c r="B506" t="s">
        <v>392</v>
      </c>
      <c r="C506" t="s">
        <v>347</v>
      </c>
      <c r="D506" t="s">
        <v>845</v>
      </c>
      <c r="E506" t="s">
        <v>846</v>
      </c>
      <c r="F506" t="s">
        <v>844</v>
      </c>
      <c r="H506" s="234">
        <v>41837</v>
      </c>
      <c r="I506" s="237" t="str">
        <f t="shared" si="28"/>
        <v>17</v>
      </c>
      <c r="J506" s="237" t="str">
        <f t="shared" si="29"/>
        <v>07</v>
      </c>
      <c r="K506" s="237" t="str">
        <f t="shared" si="30"/>
        <v>2014</v>
      </c>
      <c r="L506" s="237" t="str">
        <f t="shared" si="31"/>
        <v>170714</v>
      </c>
      <c r="M506" t="str">
        <f>_xlfn.IFNA((VLOOKUP($C506,Lookups!$A$2:$B$6,2,FALSE)),"")</f>
        <v>M</v>
      </c>
      <c r="N506" t="s">
        <v>1886</v>
      </c>
    </row>
    <row r="507" spans="1:14" x14ac:dyDescent="0.35">
      <c r="A507">
        <v>1624097</v>
      </c>
      <c r="B507" t="s">
        <v>346</v>
      </c>
      <c r="C507" t="s">
        <v>347</v>
      </c>
      <c r="D507" t="s">
        <v>519</v>
      </c>
      <c r="E507" t="s">
        <v>520</v>
      </c>
      <c r="F507" t="s">
        <v>447</v>
      </c>
      <c r="H507" s="234">
        <v>40804</v>
      </c>
      <c r="I507" s="237" t="str">
        <f t="shared" si="28"/>
        <v>18</v>
      </c>
      <c r="J507" s="237" t="str">
        <f t="shared" si="29"/>
        <v>09</v>
      </c>
      <c r="K507" s="237" t="str">
        <f t="shared" si="30"/>
        <v>2011</v>
      </c>
      <c r="L507" s="237" t="str">
        <f t="shared" si="31"/>
        <v>180911</v>
      </c>
      <c r="M507" t="str">
        <f>_xlfn.IFNA((VLOOKUP($C507,Lookups!$A$2:$B$6,2,FALSE)),"")</f>
        <v>M</v>
      </c>
      <c r="N507" t="s">
        <v>1886</v>
      </c>
    </row>
    <row r="508" spans="1:14" x14ac:dyDescent="0.35">
      <c r="A508">
        <v>1624098</v>
      </c>
      <c r="B508" t="s">
        <v>346</v>
      </c>
      <c r="C508" t="s">
        <v>347</v>
      </c>
      <c r="D508" t="s">
        <v>438</v>
      </c>
      <c r="E508" t="s">
        <v>349</v>
      </c>
      <c r="F508" t="s">
        <v>521</v>
      </c>
      <c r="H508" s="234">
        <v>40348</v>
      </c>
      <c r="I508" s="237" t="str">
        <f t="shared" si="28"/>
        <v>19</v>
      </c>
      <c r="J508" s="237" t="str">
        <f t="shared" si="29"/>
        <v>06</v>
      </c>
      <c r="K508" s="237" t="str">
        <f t="shared" si="30"/>
        <v>2010</v>
      </c>
      <c r="L508" s="237" t="str">
        <f t="shared" si="31"/>
        <v>190610</v>
      </c>
      <c r="M508" t="str">
        <f>_xlfn.IFNA((VLOOKUP($C508,Lookups!$A$2:$B$6,2,FALSE)),"")</f>
        <v>M</v>
      </c>
      <c r="N508" t="s">
        <v>1886</v>
      </c>
    </row>
    <row r="509" spans="1:14" x14ac:dyDescent="0.35">
      <c r="A509">
        <v>1624358</v>
      </c>
      <c r="B509" t="s">
        <v>346</v>
      </c>
      <c r="C509" t="s">
        <v>358</v>
      </c>
      <c r="D509" t="s">
        <v>379</v>
      </c>
      <c r="F509" t="s">
        <v>680</v>
      </c>
      <c r="G509" t="s">
        <v>379</v>
      </c>
      <c r="H509" s="234">
        <v>40564</v>
      </c>
      <c r="I509" s="237" t="str">
        <f t="shared" si="28"/>
        <v>21</v>
      </c>
      <c r="J509" s="237" t="str">
        <f t="shared" si="29"/>
        <v>01</v>
      </c>
      <c r="K509" s="237" t="str">
        <f t="shared" si="30"/>
        <v>2011</v>
      </c>
      <c r="L509" s="237" t="str">
        <f t="shared" si="31"/>
        <v>210111</v>
      </c>
      <c r="M509" t="str">
        <f>_xlfn.IFNA((VLOOKUP($C509,Lookups!$A$2:$B$6,2,FALSE)),"")</f>
        <v>F</v>
      </c>
      <c r="N509" t="s">
        <v>1886</v>
      </c>
    </row>
    <row r="510" spans="1:14" x14ac:dyDescent="0.35">
      <c r="A510">
        <v>1624359</v>
      </c>
      <c r="B510" t="s">
        <v>346</v>
      </c>
      <c r="C510" t="s">
        <v>347</v>
      </c>
      <c r="D510" t="s">
        <v>681</v>
      </c>
      <c r="F510" t="s">
        <v>682</v>
      </c>
      <c r="G510" t="s">
        <v>681</v>
      </c>
      <c r="H510" s="234">
        <v>40989</v>
      </c>
      <c r="I510" s="237" t="str">
        <f t="shared" si="28"/>
        <v>21</v>
      </c>
      <c r="J510" s="237" t="str">
        <f t="shared" si="29"/>
        <v>03</v>
      </c>
      <c r="K510" s="237" t="str">
        <f t="shared" si="30"/>
        <v>2012</v>
      </c>
      <c r="L510" s="237" t="str">
        <f t="shared" si="31"/>
        <v>210312</v>
      </c>
      <c r="M510" t="str">
        <f>_xlfn.IFNA((VLOOKUP($C510,Lookups!$A$2:$B$6,2,FALSE)),"")</f>
        <v>M</v>
      </c>
      <c r="N510" t="s">
        <v>1886</v>
      </c>
    </row>
    <row r="511" spans="1:14" x14ac:dyDescent="0.35">
      <c r="A511">
        <v>1624360</v>
      </c>
      <c r="B511" t="s">
        <v>346</v>
      </c>
      <c r="C511" t="s">
        <v>358</v>
      </c>
      <c r="D511" t="s">
        <v>683</v>
      </c>
      <c r="F511" t="s">
        <v>684</v>
      </c>
      <c r="G511" t="s">
        <v>683</v>
      </c>
      <c r="H511" s="234">
        <v>41201</v>
      </c>
      <c r="I511" s="237" t="str">
        <f t="shared" si="28"/>
        <v>19</v>
      </c>
      <c r="J511" s="237" t="str">
        <f t="shared" si="29"/>
        <v>10</v>
      </c>
      <c r="K511" s="237" t="str">
        <f t="shared" si="30"/>
        <v>2012</v>
      </c>
      <c r="L511" s="237" t="str">
        <f t="shared" si="31"/>
        <v>191012</v>
      </c>
      <c r="M511" t="str">
        <f>_xlfn.IFNA((VLOOKUP($C511,Lookups!$A$2:$B$6,2,FALSE)),"")</f>
        <v>F</v>
      </c>
      <c r="N511" t="s">
        <v>1886</v>
      </c>
    </row>
    <row r="512" spans="1:14" x14ac:dyDescent="0.35">
      <c r="A512">
        <v>1624536</v>
      </c>
      <c r="B512" t="s">
        <v>346</v>
      </c>
      <c r="C512" t="s">
        <v>358</v>
      </c>
      <c r="D512" t="s">
        <v>685</v>
      </c>
      <c r="F512" t="s">
        <v>686</v>
      </c>
      <c r="G512" t="s">
        <v>685</v>
      </c>
      <c r="H512" s="234">
        <v>40997</v>
      </c>
      <c r="I512" s="237" t="str">
        <f t="shared" si="28"/>
        <v>29</v>
      </c>
      <c r="J512" s="237" t="str">
        <f t="shared" si="29"/>
        <v>03</v>
      </c>
      <c r="K512" s="237" t="str">
        <f t="shared" si="30"/>
        <v>2012</v>
      </c>
      <c r="L512" s="237" t="str">
        <f t="shared" si="31"/>
        <v>290312</v>
      </c>
      <c r="M512" t="str">
        <f>_xlfn.IFNA((VLOOKUP($C512,Lookups!$A$2:$B$6,2,FALSE)),"")</f>
        <v>F</v>
      </c>
      <c r="N512" t="s">
        <v>1886</v>
      </c>
    </row>
    <row r="513" spans="1:14" x14ac:dyDescent="0.35">
      <c r="A513">
        <v>1624680</v>
      </c>
      <c r="B513" t="s">
        <v>392</v>
      </c>
      <c r="C513" t="s">
        <v>347</v>
      </c>
      <c r="D513" t="s">
        <v>824</v>
      </c>
      <c r="F513" t="s">
        <v>1609</v>
      </c>
      <c r="G513" t="s">
        <v>824</v>
      </c>
      <c r="H513" s="234">
        <v>41245</v>
      </c>
      <c r="I513" s="237" t="str">
        <f t="shared" si="28"/>
        <v>02</v>
      </c>
      <c r="J513" s="237" t="str">
        <f t="shared" si="29"/>
        <v>12</v>
      </c>
      <c r="K513" s="237" t="str">
        <f t="shared" si="30"/>
        <v>2012</v>
      </c>
      <c r="L513" s="237" t="str">
        <f t="shared" si="31"/>
        <v>021212</v>
      </c>
      <c r="M513" t="str">
        <f>_xlfn.IFNA((VLOOKUP($C513,Lookups!$A$2:$B$6,2,FALSE)),"")</f>
        <v>M</v>
      </c>
      <c r="N513" t="s">
        <v>1886</v>
      </c>
    </row>
    <row r="514" spans="1:14" x14ac:dyDescent="0.35">
      <c r="A514">
        <v>1625927</v>
      </c>
      <c r="B514" t="s">
        <v>392</v>
      </c>
      <c r="C514" t="s">
        <v>347</v>
      </c>
      <c r="D514" t="s">
        <v>1633</v>
      </c>
      <c r="F514" t="s">
        <v>1634</v>
      </c>
      <c r="G514" t="s">
        <v>1633</v>
      </c>
      <c r="H514" s="234">
        <v>41008</v>
      </c>
      <c r="I514" s="237" t="str">
        <f t="shared" si="28"/>
        <v>09</v>
      </c>
      <c r="J514" s="237" t="str">
        <f t="shared" si="29"/>
        <v>04</v>
      </c>
      <c r="K514" s="237" t="str">
        <f t="shared" si="30"/>
        <v>2012</v>
      </c>
      <c r="L514" s="237" t="str">
        <f t="shared" si="31"/>
        <v>090412</v>
      </c>
      <c r="M514" t="str">
        <f>_xlfn.IFNA((VLOOKUP($C514,Lookups!$A$2:$B$6,2,FALSE)),"")</f>
        <v>M</v>
      </c>
      <c r="N514" t="s">
        <v>1886</v>
      </c>
    </row>
    <row r="515" spans="1:14" x14ac:dyDescent="0.35">
      <c r="A515">
        <v>1625928</v>
      </c>
      <c r="B515" t="s">
        <v>392</v>
      </c>
      <c r="C515" t="s">
        <v>347</v>
      </c>
      <c r="D515" t="s">
        <v>601</v>
      </c>
      <c r="F515" t="s">
        <v>1634</v>
      </c>
      <c r="G515" t="s">
        <v>601</v>
      </c>
      <c r="H515" s="234">
        <v>40090</v>
      </c>
      <c r="I515" s="237" t="str">
        <f t="shared" ref="I515:I578" si="32">TEXT(DAY(H515),"00")</f>
        <v>04</v>
      </c>
      <c r="J515" s="237" t="str">
        <f t="shared" ref="J515:J578" si="33">TEXT(MONTH(H515),"00")</f>
        <v>10</v>
      </c>
      <c r="K515" s="237" t="str">
        <f t="shared" ref="K515:K578" si="34">TEXT(YEAR(H515),"00")</f>
        <v>2009</v>
      </c>
      <c r="L515" s="237" t="str">
        <f t="shared" ref="L515:L578" si="35">I515&amp;J515&amp;RIGHT(K515,2)</f>
        <v>041009</v>
      </c>
      <c r="M515" t="str">
        <f>_xlfn.IFNA((VLOOKUP($C515,Lookups!$A$2:$B$6,2,FALSE)),"")</f>
        <v>M</v>
      </c>
      <c r="N515" t="s">
        <v>1886</v>
      </c>
    </row>
    <row r="516" spans="1:14" x14ac:dyDescent="0.35">
      <c r="A516">
        <v>1625929</v>
      </c>
      <c r="B516" t="s">
        <v>392</v>
      </c>
      <c r="C516" t="s">
        <v>358</v>
      </c>
      <c r="D516" t="s">
        <v>1637</v>
      </c>
      <c r="F516" t="s">
        <v>1638</v>
      </c>
      <c r="G516" t="s">
        <v>1637</v>
      </c>
      <c r="H516" s="234">
        <v>41238</v>
      </c>
      <c r="I516" s="237" t="str">
        <f t="shared" si="32"/>
        <v>25</v>
      </c>
      <c r="J516" s="237" t="str">
        <f t="shared" si="33"/>
        <v>11</v>
      </c>
      <c r="K516" s="237" t="str">
        <f t="shared" si="34"/>
        <v>2012</v>
      </c>
      <c r="L516" s="237" t="str">
        <f t="shared" si="35"/>
        <v>251112</v>
      </c>
      <c r="M516" t="str">
        <f>_xlfn.IFNA((VLOOKUP($C516,Lookups!$A$2:$B$6,2,FALSE)),"")</f>
        <v>F</v>
      </c>
      <c r="N516" t="s">
        <v>1886</v>
      </c>
    </row>
    <row r="517" spans="1:14" x14ac:dyDescent="0.35">
      <c r="A517">
        <v>1627910</v>
      </c>
      <c r="B517" t="s">
        <v>346</v>
      </c>
      <c r="C517" t="s">
        <v>358</v>
      </c>
      <c r="D517" t="s">
        <v>687</v>
      </c>
      <c r="F517" t="s">
        <v>688</v>
      </c>
      <c r="G517" t="s">
        <v>687</v>
      </c>
      <c r="H517" s="234">
        <v>40690</v>
      </c>
      <c r="I517" s="237" t="str">
        <f t="shared" si="32"/>
        <v>27</v>
      </c>
      <c r="J517" s="237" t="str">
        <f t="shared" si="33"/>
        <v>05</v>
      </c>
      <c r="K517" s="237" t="str">
        <f t="shared" si="34"/>
        <v>2011</v>
      </c>
      <c r="L517" s="237" t="str">
        <f t="shared" si="35"/>
        <v>270511</v>
      </c>
      <c r="M517" t="str">
        <f>_xlfn.IFNA((VLOOKUP($C517,Lookups!$A$2:$B$6,2,FALSE)),"")</f>
        <v>F</v>
      </c>
      <c r="N517" t="s">
        <v>1886</v>
      </c>
    </row>
    <row r="518" spans="1:14" x14ac:dyDescent="0.35">
      <c r="A518">
        <v>1627911</v>
      </c>
      <c r="B518" t="s">
        <v>346</v>
      </c>
      <c r="C518" t="s">
        <v>358</v>
      </c>
      <c r="D518" t="s">
        <v>689</v>
      </c>
      <c r="F518" t="s">
        <v>688</v>
      </c>
      <c r="G518" t="s">
        <v>689</v>
      </c>
      <c r="H518" s="234">
        <v>41325</v>
      </c>
      <c r="I518" s="237" t="str">
        <f t="shared" si="32"/>
        <v>20</v>
      </c>
      <c r="J518" s="237" t="str">
        <f t="shared" si="33"/>
        <v>02</v>
      </c>
      <c r="K518" s="237" t="str">
        <f t="shared" si="34"/>
        <v>2013</v>
      </c>
      <c r="L518" s="237" t="str">
        <f t="shared" si="35"/>
        <v>200213</v>
      </c>
      <c r="M518" t="str">
        <f>_xlfn.IFNA((VLOOKUP($C518,Lookups!$A$2:$B$6,2,FALSE)),"")</f>
        <v>F</v>
      </c>
      <c r="N518" t="s">
        <v>1886</v>
      </c>
    </row>
    <row r="519" spans="1:14" x14ac:dyDescent="0.35">
      <c r="A519">
        <v>1627912</v>
      </c>
      <c r="B519" t="s">
        <v>346</v>
      </c>
      <c r="C519" t="s">
        <v>347</v>
      </c>
      <c r="D519" t="s">
        <v>384</v>
      </c>
      <c r="F519" t="s">
        <v>690</v>
      </c>
      <c r="G519" t="s">
        <v>384</v>
      </c>
      <c r="H519" s="234">
        <v>41203</v>
      </c>
      <c r="I519" s="237" t="str">
        <f t="shared" si="32"/>
        <v>21</v>
      </c>
      <c r="J519" s="237" t="str">
        <f t="shared" si="33"/>
        <v>10</v>
      </c>
      <c r="K519" s="237" t="str">
        <f t="shared" si="34"/>
        <v>2012</v>
      </c>
      <c r="L519" s="237" t="str">
        <f t="shared" si="35"/>
        <v>211012</v>
      </c>
      <c r="M519" t="str">
        <f>_xlfn.IFNA((VLOOKUP($C519,Lookups!$A$2:$B$6,2,FALSE)),"")</f>
        <v>M</v>
      </c>
      <c r="N519" t="s">
        <v>1886</v>
      </c>
    </row>
    <row r="520" spans="1:14" x14ac:dyDescent="0.35">
      <c r="A520">
        <v>1631974</v>
      </c>
      <c r="B520" t="s">
        <v>461</v>
      </c>
      <c r="C520" t="s">
        <v>347</v>
      </c>
      <c r="D520" t="s">
        <v>405</v>
      </c>
      <c r="F520" t="s">
        <v>847</v>
      </c>
      <c r="H520" s="234">
        <v>29131</v>
      </c>
      <c r="I520" s="237" t="str">
        <f t="shared" si="32"/>
        <v>03</v>
      </c>
      <c r="J520" s="237" t="str">
        <f t="shared" si="33"/>
        <v>10</v>
      </c>
      <c r="K520" s="237" t="str">
        <f t="shared" si="34"/>
        <v>1979</v>
      </c>
      <c r="L520" s="237" t="str">
        <f t="shared" si="35"/>
        <v>031079</v>
      </c>
      <c r="M520" t="str">
        <f>_xlfn.IFNA((VLOOKUP($C520,Lookups!$A$2:$B$6,2,FALSE)),"")</f>
        <v>M</v>
      </c>
      <c r="N520" t="s">
        <v>1886</v>
      </c>
    </row>
    <row r="521" spans="1:14" x14ac:dyDescent="0.35">
      <c r="A521">
        <v>1631975</v>
      </c>
      <c r="B521" t="s">
        <v>392</v>
      </c>
      <c r="C521" t="s">
        <v>358</v>
      </c>
      <c r="D521" t="s">
        <v>379</v>
      </c>
      <c r="F521" t="s">
        <v>848</v>
      </c>
      <c r="G521" t="s">
        <v>379</v>
      </c>
      <c r="H521" s="234">
        <v>40248</v>
      </c>
      <c r="I521" s="237" t="str">
        <f t="shared" si="32"/>
        <v>11</v>
      </c>
      <c r="J521" s="237" t="str">
        <f t="shared" si="33"/>
        <v>03</v>
      </c>
      <c r="K521" s="237" t="str">
        <f t="shared" si="34"/>
        <v>2010</v>
      </c>
      <c r="L521" s="237" t="str">
        <f t="shared" si="35"/>
        <v>110310</v>
      </c>
      <c r="M521" t="str">
        <f>_xlfn.IFNA((VLOOKUP($C521,Lookups!$A$2:$B$6,2,FALSE)),"")</f>
        <v>F</v>
      </c>
      <c r="N521" t="s">
        <v>1886</v>
      </c>
    </row>
    <row r="522" spans="1:14" x14ac:dyDescent="0.35">
      <c r="A522">
        <v>1631976</v>
      </c>
      <c r="B522" t="s">
        <v>346</v>
      </c>
      <c r="C522" t="s">
        <v>358</v>
      </c>
      <c r="D522" t="s">
        <v>478</v>
      </c>
      <c r="F522" t="s">
        <v>487</v>
      </c>
      <c r="G522" t="s">
        <v>478</v>
      </c>
      <c r="H522" s="234">
        <v>40614</v>
      </c>
      <c r="I522" s="237" t="str">
        <f t="shared" si="32"/>
        <v>12</v>
      </c>
      <c r="J522" s="237" t="str">
        <f t="shared" si="33"/>
        <v>03</v>
      </c>
      <c r="K522" s="237" t="str">
        <f t="shared" si="34"/>
        <v>2011</v>
      </c>
      <c r="L522" s="237" t="str">
        <f t="shared" si="35"/>
        <v>120311</v>
      </c>
      <c r="M522" t="str">
        <f>_xlfn.IFNA((VLOOKUP($C522,Lookups!$A$2:$B$6,2,FALSE)),"")</f>
        <v>F</v>
      </c>
      <c r="N522" t="s">
        <v>1886</v>
      </c>
    </row>
    <row r="523" spans="1:14" x14ac:dyDescent="0.35">
      <c r="A523">
        <v>1631977</v>
      </c>
      <c r="B523" t="s">
        <v>392</v>
      </c>
      <c r="C523" t="s">
        <v>358</v>
      </c>
      <c r="D523" t="s">
        <v>707</v>
      </c>
      <c r="F523" t="s">
        <v>653</v>
      </c>
      <c r="G523" t="s">
        <v>707</v>
      </c>
      <c r="H523" s="234">
        <v>42042</v>
      </c>
      <c r="I523" s="237" t="str">
        <f t="shared" si="32"/>
        <v>07</v>
      </c>
      <c r="J523" s="237" t="str">
        <f t="shared" si="33"/>
        <v>02</v>
      </c>
      <c r="K523" s="237" t="str">
        <f t="shared" si="34"/>
        <v>2015</v>
      </c>
      <c r="L523" s="237" t="str">
        <f t="shared" si="35"/>
        <v>070215</v>
      </c>
      <c r="M523" t="str">
        <f>_xlfn.IFNA((VLOOKUP($C523,Lookups!$A$2:$B$6,2,FALSE)),"")</f>
        <v>F</v>
      </c>
      <c r="N523" t="s">
        <v>1886</v>
      </c>
    </row>
    <row r="524" spans="1:14" x14ac:dyDescent="0.35">
      <c r="A524">
        <v>1633532</v>
      </c>
      <c r="B524" t="s">
        <v>392</v>
      </c>
      <c r="C524" t="s">
        <v>358</v>
      </c>
      <c r="D524" t="s">
        <v>894</v>
      </c>
      <c r="F524" t="s">
        <v>522</v>
      </c>
      <c r="G524" t="s">
        <v>894</v>
      </c>
      <c r="H524" s="234">
        <v>40017</v>
      </c>
      <c r="I524" s="237" t="str">
        <f t="shared" si="32"/>
        <v>23</v>
      </c>
      <c r="J524" s="237" t="str">
        <f t="shared" si="33"/>
        <v>07</v>
      </c>
      <c r="K524" s="237" t="str">
        <f t="shared" si="34"/>
        <v>2009</v>
      </c>
      <c r="L524" s="237" t="str">
        <f t="shared" si="35"/>
        <v>230709</v>
      </c>
      <c r="M524" t="str">
        <f>_xlfn.IFNA((VLOOKUP($C524,Lookups!$A$2:$B$6,2,FALSE)),"")</f>
        <v>F</v>
      </c>
      <c r="N524" t="s">
        <v>1886</v>
      </c>
    </row>
    <row r="525" spans="1:14" x14ac:dyDescent="0.35">
      <c r="A525">
        <v>1633533</v>
      </c>
      <c r="B525" t="s">
        <v>346</v>
      </c>
      <c r="C525" t="s">
        <v>358</v>
      </c>
      <c r="D525" t="s">
        <v>366</v>
      </c>
      <c r="E525" t="s">
        <v>543</v>
      </c>
      <c r="F525" t="s">
        <v>487</v>
      </c>
      <c r="G525" t="s">
        <v>366</v>
      </c>
      <c r="H525" s="234">
        <v>41050</v>
      </c>
      <c r="I525" s="237" t="str">
        <f t="shared" si="32"/>
        <v>21</v>
      </c>
      <c r="J525" s="237" t="str">
        <f t="shared" si="33"/>
        <v>05</v>
      </c>
      <c r="K525" s="237" t="str">
        <f t="shared" si="34"/>
        <v>2012</v>
      </c>
      <c r="L525" s="237" t="str">
        <f t="shared" si="35"/>
        <v>210512</v>
      </c>
      <c r="M525" t="str">
        <f>_xlfn.IFNA((VLOOKUP($C525,Lookups!$A$2:$B$6,2,FALSE)),"")</f>
        <v>F</v>
      </c>
      <c r="N525" t="s">
        <v>1886</v>
      </c>
    </row>
    <row r="526" spans="1:14" x14ac:dyDescent="0.35">
      <c r="A526">
        <v>1633534</v>
      </c>
      <c r="B526" t="s">
        <v>392</v>
      </c>
      <c r="C526" t="s">
        <v>347</v>
      </c>
      <c r="D526" t="s">
        <v>430</v>
      </c>
      <c r="F526" t="s">
        <v>522</v>
      </c>
      <c r="G526" t="s">
        <v>430</v>
      </c>
      <c r="H526" s="234">
        <v>40635</v>
      </c>
      <c r="I526" s="237" t="str">
        <f t="shared" si="32"/>
        <v>02</v>
      </c>
      <c r="J526" s="237" t="str">
        <f t="shared" si="33"/>
        <v>04</v>
      </c>
      <c r="K526" s="237" t="str">
        <f t="shared" si="34"/>
        <v>2011</v>
      </c>
      <c r="L526" s="237" t="str">
        <f t="shared" si="35"/>
        <v>020411</v>
      </c>
      <c r="M526" t="str">
        <f>_xlfn.IFNA((VLOOKUP($C526,Lookups!$A$2:$B$6,2,FALSE)),"")</f>
        <v>M</v>
      </c>
      <c r="N526" t="s">
        <v>1886</v>
      </c>
    </row>
    <row r="527" spans="1:14" x14ac:dyDescent="0.35">
      <c r="A527">
        <v>1633535</v>
      </c>
      <c r="B527" t="s">
        <v>346</v>
      </c>
      <c r="C527" t="s">
        <v>347</v>
      </c>
      <c r="D527" t="s">
        <v>1642</v>
      </c>
      <c r="F527" t="s">
        <v>1643</v>
      </c>
      <c r="G527" t="s">
        <v>1642</v>
      </c>
      <c r="H527" s="234">
        <v>40474</v>
      </c>
      <c r="I527" s="237" t="str">
        <f t="shared" si="32"/>
        <v>23</v>
      </c>
      <c r="J527" s="237" t="str">
        <f t="shared" si="33"/>
        <v>10</v>
      </c>
      <c r="K527" s="237" t="str">
        <f t="shared" si="34"/>
        <v>2010</v>
      </c>
      <c r="L527" s="237" t="str">
        <f t="shared" si="35"/>
        <v>231010</v>
      </c>
      <c r="M527" t="str">
        <f>_xlfn.IFNA((VLOOKUP($C527,Lookups!$A$2:$B$6,2,FALSE)),"")</f>
        <v>M</v>
      </c>
      <c r="N527" t="s">
        <v>1886</v>
      </c>
    </row>
    <row r="528" spans="1:14" x14ac:dyDescent="0.35">
      <c r="A528">
        <v>1633536</v>
      </c>
      <c r="B528" t="s">
        <v>392</v>
      </c>
      <c r="C528" t="s">
        <v>358</v>
      </c>
      <c r="D528" t="s">
        <v>373</v>
      </c>
      <c r="F528" t="s">
        <v>1566</v>
      </c>
      <c r="G528" t="s">
        <v>373</v>
      </c>
      <c r="H528" s="234">
        <v>41343</v>
      </c>
      <c r="I528" s="237" t="str">
        <f t="shared" si="32"/>
        <v>10</v>
      </c>
      <c r="J528" s="237" t="str">
        <f t="shared" si="33"/>
        <v>03</v>
      </c>
      <c r="K528" s="237" t="str">
        <f t="shared" si="34"/>
        <v>2013</v>
      </c>
      <c r="L528" s="237" t="str">
        <f t="shared" si="35"/>
        <v>100313</v>
      </c>
      <c r="M528" t="str">
        <f>_xlfn.IFNA((VLOOKUP($C528,Lookups!$A$2:$B$6,2,FALSE)),"")</f>
        <v>F</v>
      </c>
      <c r="N528" t="s">
        <v>1886</v>
      </c>
    </row>
    <row r="529" spans="1:14" x14ac:dyDescent="0.35">
      <c r="A529">
        <v>1633537</v>
      </c>
      <c r="B529" t="s">
        <v>392</v>
      </c>
      <c r="C529" t="s">
        <v>347</v>
      </c>
      <c r="D529" t="s">
        <v>361</v>
      </c>
      <c r="F529" t="s">
        <v>862</v>
      </c>
      <c r="G529" t="s">
        <v>361</v>
      </c>
      <c r="H529" s="234">
        <v>39878</v>
      </c>
      <c r="I529" s="237" t="str">
        <f t="shared" si="32"/>
        <v>06</v>
      </c>
      <c r="J529" s="237" t="str">
        <f t="shared" si="33"/>
        <v>03</v>
      </c>
      <c r="K529" s="237" t="str">
        <f t="shared" si="34"/>
        <v>2009</v>
      </c>
      <c r="L529" s="237" t="str">
        <f t="shared" si="35"/>
        <v>060309</v>
      </c>
      <c r="M529" t="str">
        <f>_xlfn.IFNA((VLOOKUP($C529,Lookups!$A$2:$B$6,2,FALSE)),"")</f>
        <v>M</v>
      </c>
      <c r="N529" t="s">
        <v>1886</v>
      </c>
    </row>
    <row r="530" spans="1:14" x14ac:dyDescent="0.35">
      <c r="A530">
        <v>1633538</v>
      </c>
      <c r="B530" t="s">
        <v>392</v>
      </c>
      <c r="C530" t="s">
        <v>347</v>
      </c>
      <c r="D530" t="s">
        <v>988</v>
      </c>
      <c r="F530" t="s">
        <v>1647</v>
      </c>
      <c r="G530" t="s">
        <v>988</v>
      </c>
      <c r="H530" s="234">
        <v>39980</v>
      </c>
      <c r="I530" s="237" t="str">
        <f t="shared" si="32"/>
        <v>16</v>
      </c>
      <c r="J530" s="237" t="str">
        <f t="shared" si="33"/>
        <v>06</v>
      </c>
      <c r="K530" s="237" t="str">
        <f t="shared" si="34"/>
        <v>2009</v>
      </c>
      <c r="L530" s="237" t="str">
        <f t="shared" si="35"/>
        <v>160609</v>
      </c>
      <c r="M530" t="str">
        <f>_xlfn.IFNA((VLOOKUP($C530,Lookups!$A$2:$B$6,2,FALSE)),"")</f>
        <v>M</v>
      </c>
      <c r="N530" t="s">
        <v>1886</v>
      </c>
    </row>
    <row r="531" spans="1:14" x14ac:dyDescent="0.35">
      <c r="A531">
        <v>1633539</v>
      </c>
      <c r="B531" t="s">
        <v>392</v>
      </c>
      <c r="C531" t="s">
        <v>358</v>
      </c>
      <c r="D531" t="s">
        <v>1649</v>
      </c>
      <c r="F531" t="s">
        <v>475</v>
      </c>
      <c r="G531" t="s">
        <v>1649</v>
      </c>
      <c r="H531" s="234">
        <v>40963</v>
      </c>
      <c r="I531" s="237" t="str">
        <f t="shared" si="32"/>
        <v>24</v>
      </c>
      <c r="J531" s="237" t="str">
        <f t="shared" si="33"/>
        <v>02</v>
      </c>
      <c r="K531" s="237" t="str">
        <f t="shared" si="34"/>
        <v>2012</v>
      </c>
      <c r="L531" s="237" t="str">
        <f t="shared" si="35"/>
        <v>240212</v>
      </c>
      <c r="M531" t="str">
        <f>_xlfn.IFNA((VLOOKUP($C531,Lookups!$A$2:$B$6,2,FALSE)),"")</f>
        <v>F</v>
      </c>
      <c r="N531" t="s">
        <v>1886</v>
      </c>
    </row>
    <row r="532" spans="1:14" x14ac:dyDescent="0.35">
      <c r="A532">
        <v>1633546</v>
      </c>
      <c r="B532" t="s">
        <v>392</v>
      </c>
      <c r="C532" t="s">
        <v>358</v>
      </c>
      <c r="D532" t="s">
        <v>868</v>
      </c>
      <c r="F532" t="s">
        <v>1651</v>
      </c>
      <c r="G532" t="s">
        <v>868</v>
      </c>
      <c r="H532" s="234">
        <v>40059</v>
      </c>
      <c r="I532" s="237" t="str">
        <f t="shared" si="32"/>
        <v>03</v>
      </c>
      <c r="J532" s="237" t="str">
        <f t="shared" si="33"/>
        <v>09</v>
      </c>
      <c r="K532" s="237" t="str">
        <f t="shared" si="34"/>
        <v>2009</v>
      </c>
      <c r="L532" s="237" t="str">
        <f t="shared" si="35"/>
        <v>030909</v>
      </c>
      <c r="M532" t="str">
        <f>_xlfn.IFNA((VLOOKUP($C532,Lookups!$A$2:$B$6,2,FALSE)),"")</f>
        <v>F</v>
      </c>
      <c r="N532" t="s">
        <v>1886</v>
      </c>
    </row>
    <row r="533" spans="1:14" x14ac:dyDescent="0.35">
      <c r="A533">
        <v>1636243</v>
      </c>
      <c r="B533" t="s">
        <v>392</v>
      </c>
      <c r="C533" t="s">
        <v>347</v>
      </c>
      <c r="D533" t="s">
        <v>1508</v>
      </c>
      <c r="F533" t="s">
        <v>417</v>
      </c>
      <c r="G533" t="s">
        <v>1508</v>
      </c>
      <c r="H533" s="234">
        <v>40997</v>
      </c>
      <c r="I533" s="237" t="str">
        <f t="shared" si="32"/>
        <v>29</v>
      </c>
      <c r="J533" s="237" t="str">
        <f t="shared" si="33"/>
        <v>03</v>
      </c>
      <c r="K533" s="237" t="str">
        <f t="shared" si="34"/>
        <v>2012</v>
      </c>
      <c r="L533" s="237" t="str">
        <f t="shared" si="35"/>
        <v>290312</v>
      </c>
      <c r="M533" t="str">
        <f>_xlfn.IFNA((VLOOKUP($C533,Lookups!$A$2:$B$6,2,FALSE)),"")</f>
        <v>M</v>
      </c>
      <c r="N533" t="s">
        <v>1886</v>
      </c>
    </row>
    <row r="534" spans="1:14" x14ac:dyDescent="0.35">
      <c r="A534">
        <v>1636244</v>
      </c>
      <c r="B534" t="s">
        <v>392</v>
      </c>
      <c r="C534" t="s">
        <v>358</v>
      </c>
      <c r="D534" t="s">
        <v>416</v>
      </c>
      <c r="F534" t="s">
        <v>417</v>
      </c>
      <c r="G534" t="s">
        <v>416</v>
      </c>
      <c r="H534" s="234">
        <v>41786</v>
      </c>
      <c r="I534" s="237" t="str">
        <f t="shared" si="32"/>
        <v>27</v>
      </c>
      <c r="J534" s="237" t="str">
        <f t="shared" si="33"/>
        <v>05</v>
      </c>
      <c r="K534" s="237" t="str">
        <f t="shared" si="34"/>
        <v>2014</v>
      </c>
      <c r="L534" s="237" t="str">
        <f t="shared" si="35"/>
        <v>270514</v>
      </c>
      <c r="M534" t="str">
        <f>_xlfn.IFNA((VLOOKUP($C534,Lookups!$A$2:$B$6,2,FALSE)),"")</f>
        <v>F</v>
      </c>
      <c r="N534" t="s">
        <v>1886</v>
      </c>
    </row>
    <row r="535" spans="1:14" x14ac:dyDescent="0.35">
      <c r="A535">
        <v>1636309</v>
      </c>
      <c r="B535" t="s">
        <v>346</v>
      </c>
      <c r="C535" t="s">
        <v>358</v>
      </c>
      <c r="D535" t="s">
        <v>418</v>
      </c>
      <c r="F535" t="s">
        <v>419</v>
      </c>
      <c r="G535" t="s">
        <v>418</v>
      </c>
      <c r="H535" s="234">
        <v>41178</v>
      </c>
      <c r="I535" s="237" t="str">
        <f t="shared" si="32"/>
        <v>26</v>
      </c>
      <c r="J535" s="237" t="str">
        <f t="shared" si="33"/>
        <v>09</v>
      </c>
      <c r="K535" s="237" t="str">
        <f t="shared" si="34"/>
        <v>2012</v>
      </c>
      <c r="L535" s="237" t="str">
        <f t="shared" si="35"/>
        <v>260912</v>
      </c>
      <c r="M535" t="str">
        <f>_xlfn.IFNA((VLOOKUP($C535,Lookups!$A$2:$B$6,2,FALSE)),"")</f>
        <v>F</v>
      </c>
      <c r="N535" t="s">
        <v>1886</v>
      </c>
    </row>
    <row r="536" spans="1:14" x14ac:dyDescent="0.35">
      <c r="A536">
        <v>1636310</v>
      </c>
      <c r="B536" t="s">
        <v>346</v>
      </c>
      <c r="C536" t="s">
        <v>358</v>
      </c>
      <c r="D536" t="s">
        <v>420</v>
      </c>
      <c r="F536" t="s">
        <v>421</v>
      </c>
      <c r="G536" t="s">
        <v>420</v>
      </c>
      <c r="H536" s="234">
        <v>41475</v>
      </c>
      <c r="I536" s="237" t="str">
        <f t="shared" si="32"/>
        <v>20</v>
      </c>
      <c r="J536" s="237" t="str">
        <f t="shared" si="33"/>
        <v>07</v>
      </c>
      <c r="K536" s="237" t="str">
        <f t="shared" si="34"/>
        <v>2013</v>
      </c>
      <c r="L536" s="237" t="str">
        <f t="shared" si="35"/>
        <v>200713</v>
      </c>
      <c r="M536" t="str">
        <f>_xlfn.IFNA((VLOOKUP($C536,Lookups!$A$2:$B$6,2,FALSE)),"")</f>
        <v>F</v>
      </c>
      <c r="N536" t="s">
        <v>1886</v>
      </c>
    </row>
    <row r="537" spans="1:14" x14ac:dyDescent="0.35">
      <c r="A537">
        <v>1636311</v>
      </c>
      <c r="B537" t="s">
        <v>346</v>
      </c>
      <c r="C537" t="s">
        <v>358</v>
      </c>
      <c r="D537" t="s">
        <v>369</v>
      </c>
      <c r="F537" t="s">
        <v>398</v>
      </c>
      <c r="G537" t="s">
        <v>369</v>
      </c>
      <c r="H537" s="234">
        <v>41347</v>
      </c>
      <c r="I537" s="237" t="str">
        <f t="shared" si="32"/>
        <v>14</v>
      </c>
      <c r="J537" s="237" t="str">
        <f t="shared" si="33"/>
        <v>03</v>
      </c>
      <c r="K537" s="237" t="str">
        <f t="shared" si="34"/>
        <v>2013</v>
      </c>
      <c r="L537" s="237" t="str">
        <f t="shared" si="35"/>
        <v>140313</v>
      </c>
      <c r="M537" t="str">
        <f>_xlfn.IFNA((VLOOKUP($C537,Lookups!$A$2:$B$6,2,FALSE)),"")</f>
        <v>F</v>
      </c>
      <c r="N537" t="s">
        <v>1886</v>
      </c>
    </row>
    <row r="538" spans="1:14" x14ac:dyDescent="0.35">
      <c r="A538">
        <v>1636316</v>
      </c>
      <c r="B538" t="s">
        <v>346</v>
      </c>
      <c r="C538" t="s">
        <v>358</v>
      </c>
      <c r="D538" t="s">
        <v>702</v>
      </c>
      <c r="F538" t="s">
        <v>982</v>
      </c>
      <c r="G538" t="s">
        <v>702</v>
      </c>
      <c r="H538" s="234">
        <v>41776</v>
      </c>
      <c r="I538" s="237" t="str">
        <f t="shared" si="32"/>
        <v>17</v>
      </c>
      <c r="J538" s="237" t="str">
        <f t="shared" si="33"/>
        <v>05</v>
      </c>
      <c r="K538" s="237" t="str">
        <f t="shared" si="34"/>
        <v>2014</v>
      </c>
      <c r="L538" s="237" t="str">
        <f t="shared" si="35"/>
        <v>170514</v>
      </c>
      <c r="M538" t="str">
        <f>_xlfn.IFNA((VLOOKUP($C538,Lookups!$A$2:$B$6,2,FALSE)),"")</f>
        <v>F</v>
      </c>
      <c r="N538" t="s">
        <v>1886</v>
      </c>
    </row>
    <row r="539" spans="1:14" x14ac:dyDescent="0.35">
      <c r="A539">
        <v>1638069</v>
      </c>
      <c r="B539" t="s">
        <v>392</v>
      </c>
      <c r="C539" t="s">
        <v>347</v>
      </c>
      <c r="D539" t="s">
        <v>708</v>
      </c>
      <c r="F539" t="s">
        <v>709</v>
      </c>
      <c r="G539" t="s">
        <v>708</v>
      </c>
      <c r="H539" s="234">
        <v>41449</v>
      </c>
      <c r="I539" s="237" t="str">
        <f t="shared" si="32"/>
        <v>24</v>
      </c>
      <c r="J539" s="237" t="str">
        <f t="shared" si="33"/>
        <v>06</v>
      </c>
      <c r="K539" s="237" t="str">
        <f t="shared" si="34"/>
        <v>2013</v>
      </c>
      <c r="L539" s="237" t="str">
        <f t="shared" si="35"/>
        <v>240613</v>
      </c>
      <c r="M539" t="str">
        <f>_xlfn.IFNA((VLOOKUP($C539,Lookups!$A$2:$B$6,2,FALSE)),"")</f>
        <v>M</v>
      </c>
      <c r="N539" t="s">
        <v>1886</v>
      </c>
    </row>
    <row r="540" spans="1:14" x14ac:dyDescent="0.35">
      <c r="A540">
        <v>1640890</v>
      </c>
      <c r="B540" t="s">
        <v>346</v>
      </c>
      <c r="C540" t="s">
        <v>358</v>
      </c>
      <c r="D540" t="s">
        <v>380</v>
      </c>
      <c r="F540" t="s">
        <v>522</v>
      </c>
      <c r="G540" t="s">
        <v>523</v>
      </c>
      <c r="H540" s="234">
        <v>41012</v>
      </c>
      <c r="I540" s="237" t="str">
        <f t="shared" si="32"/>
        <v>13</v>
      </c>
      <c r="J540" s="237" t="str">
        <f t="shared" si="33"/>
        <v>04</v>
      </c>
      <c r="K540" s="237" t="str">
        <f t="shared" si="34"/>
        <v>2012</v>
      </c>
      <c r="L540" s="237" t="str">
        <f t="shared" si="35"/>
        <v>130412</v>
      </c>
      <c r="M540" t="str">
        <f>_xlfn.IFNA((VLOOKUP($C540,Lookups!$A$2:$B$6,2,FALSE)),"")</f>
        <v>F</v>
      </c>
      <c r="N540" t="s">
        <v>1886</v>
      </c>
    </row>
    <row r="541" spans="1:14" x14ac:dyDescent="0.35">
      <c r="A541">
        <v>1640891</v>
      </c>
      <c r="B541" t="s">
        <v>346</v>
      </c>
      <c r="C541" t="s">
        <v>347</v>
      </c>
      <c r="D541" t="s">
        <v>524</v>
      </c>
      <c r="F541" t="s">
        <v>525</v>
      </c>
      <c r="G541" t="s">
        <v>524</v>
      </c>
      <c r="H541" s="234">
        <v>40899</v>
      </c>
      <c r="I541" s="237" t="str">
        <f t="shared" si="32"/>
        <v>22</v>
      </c>
      <c r="J541" s="237" t="str">
        <f t="shared" si="33"/>
        <v>12</v>
      </c>
      <c r="K541" s="237" t="str">
        <f t="shared" si="34"/>
        <v>2011</v>
      </c>
      <c r="L541" s="237" t="str">
        <f t="shared" si="35"/>
        <v>221211</v>
      </c>
      <c r="M541" t="str">
        <f>_xlfn.IFNA((VLOOKUP($C541,Lookups!$A$2:$B$6,2,FALSE)),"")</f>
        <v>M</v>
      </c>
      <c r="N541" t="s">
        <v>1886</v>
      </c>
    </row>
    <row r="542" spans="1:14" x14ac:dyDescent="0.35">
      <c r="A542">
        <v>1640892</v>
      </c>
      <c r="B542" t="s">
        <v>346</v>
      </c>
      <c r="C542" t="s">
        <v>347</v>
      </c>
      <c r="D542" t="s">
        <v>526</v>
      </c>
      <c r="E542" t="s">
        <v>527</v>
      </c>
      <c r="F542" t="s">
        <v>528</v>
      </c>
      <c r="G542" t="s">
        <v>529</v>
      </c>
      <c r="H542" s="234">
        <v>41502</v>
      </c>
      <c r="I542" s="237" t="str">
        <f t="shared" si="32"/>
        <v>16</v>
      </c>
      <c r="J542" s="237" t="str">
        <f t="shared" si="33"/>
        <v>08</v>
      </c>
      <c r="K542" s="237" t="str">
        <f t="shared" si="34"/>
        <v>2013</v>
      </c>
      <c r="L542" s="237" t="str">
        <f t="shared" si="35"/>
        <v>160813</v>
      </c>
      <c r="M542" t="str">
        <f>_xlfn.IFNA((VLOOKUP($C542,Lookups!$A$2:$B$6,2,FALSE)),"")</f>
        <v>M</v>
      </c>
      <c r="N542" t="s">
        <v>1886</v>
      </c>
    </row>
    <row r="543" spans="1:14" x14ac:dyDescent="0.35">
      <c r="A543">
        <v>1640894</v>
      </c>
      <c r="B543" t="s">
        <v>346</v>
      </c>
      <c r="C543" t="s">
        <v>358</v>
      </c>
      <c r="D543" t="s">
        <v>369</v>
      </c>
      <c r="E543" t="s">
        <v>530</v>
      </c>
      <c r="F543" t="s">
        <v>531</v>
      </c>
      <c r="H543" s="234">
        <v>41360</v>
      </c>
      <c r="I543" s="237" t="str">
        <f t="shared" si="32"/>
        <v>27</v>
      </c>
      <c r="J543" s="237" t="str">
        <f t="shared" si="33"/>
        <v>03</v>
      </c>
      <c r="K543" s="237" t="str">
        <f t="shared" si="34"/>
        <v>2013</v>
      </c>
      <c r="L543" s="237" t="str">
        <f t="shared" si="35"/>
        <v>270313</v>
      </c>
      <c r="M543" t="str">
        <f>_xlfn.IFNA((VLOOKUP($C543,Lookups!$A$2:$B$6,2,FALSE)),"")</f>
        <v>F</v>
      </c>
      <c r="N543" t="s">
        <v>1886</v>
      </c>
    </row>
    <row r="544" spans="1:14" x14ac:dyDescent="0.35">
      <c r="A544">
        <v>1640895</v>
      </c>
      <c r="B544" t="s">
        <v>346</v>
      </c>
      <c r="C544" t="s">
        <v>347</v>
      </c>
      <c r="D544" t="s">
        <v>532</v>
      </c>
      <c r="E544" t="s">
        <v>448</v>
      </c>
      <c r="F544" t="s">
        <v>533</v>
      </c>
      <c r="G544" t="s">
        <v>532</v>
      </c>
      <c r="H544" s="234">
        <v>41446</v>
      </c>
      <c r="I544" s="237" t="str">
        <f t="shared" si="32"/>
        <v>21</v>
      </c>
      <c r="J544" s="237" t="str">
        <f t="shared" si="33"/>
        <v>06</v>
      </c>
      <c r="K544" s="237" t="str">
        <f t="shared" si="34"/>
        <v>2013</v>
      </c>
      <c r="L544" s="237" t="str">
        <f t="shared" si="35"/>
        <v>210613</v>
      </c>
      <c r="M544" t="str">
        <f>_xlfn.IFNA((VLOOKUP($C544,Lookups!$A$2:$B$6,2,FALSE)),"")</f>
        <v>M</v>
      </c>
      <c r="N544" t="s">
        <v>1886</v>
      </c>
    </row>
    <row r="545" spans="1:14" x14ac:dyDescent="0.35">
      <c r="A545">
        <v>1640896</v>
      </c>
      <c r="B545" t="s">
        <v>346</v>
      </c>
      <c r="C545" t="s">
        <v>358</v>
      </c>
      <c r="D545" t="s">
        <v>534</v>
      </c>
      <c r="E545" t="s">
        <v>535</v>
      </c>
      <c r="F545" t="s">
        <v>518</v>
      </c>
      <c r="G545" t="s">
        <v>534</v>
      </c>
      <c r="H545" s="234">
        <v>40700</v>
      </c>
      <c r="I545" s="237" t="str">
        <f t="shared" si="32"/>
        <v>06</v>
      </c>
      <c r="J545" s="237" t="str">
        <f t="shared" si="33"/>
        <v>06</v>
      </c>
      <c r="K545" s="237" t="str">
        <f t="shared" si="34"/>
        <v>2011</v>
      </c>
      <c r="L545" s="237" t="str">
        <f t="shared" si="35"/>
        <v>060611</v>
      </c>
      <c r="M545" t="str">
        <f>_xlfn.IFNA((VLOOKUP($C545,Lookups!$A$2:$B$6,2,FALSE)),"")</f>
        <v>F</v>
      </c>
      <c r="N545" t="s">
        <v>1886</v>
      </c>
    </row>
    <row r="546" spans="1:14" x14ac:dyDescent="0.35">
      <c r="A546">
        <v>1640897</v>
      </c>
      <c r="B546" t="s">
        <v>346</v>
      </c>
      <c r="C546" t="s">
        <v>347</v>
      </c>
      <c r="D546" t="s">
        <v>384</v>
      </c>
      <c r="E546" t="s">
        <v>536</v>
      </c>
      <c r="F546" t="s">
        <v>537</v>
      </c>
      <c r="G546" t="s">
        <v>384</v>
      </c>
      <c r="H546" s="234">
        <v>41518</v>
      </c>
      <c r="I546" s="237" t="str">
        <f t="shared" si="32"/>
        <v>01</v>
      </c>
      <c r="J546" s="237" t="str">
        <f t="shared" si="33"/>
        <v>09</v>
      </c>
      <c r="K546" s="237" t="str">
        <f t="shared" si="34"/>
        <v>2013</v>
      </c>
      <c r="L546" s="237" t="str">
        <f t="shared" si="35"/>
        <v>010913</v>
      </c>
      <c r="M546" t="str">
        <f>_xlfn.IFNA((VLOOKUP($C546,Lookups!$A$2:$B$6,2,FALSE)),"")</f>
        <v>M</v>
      </c>
      <c r="N546" t="s">
        <v>1886</v>
      </c>
    </row>
    <row r="547" spans="1:14" x14ac:dyDescent="0.35">
      <c r="A547">
        <v>1640898</v>
      </c>
      <c r="B547" t="s">
        <v>346</v>
      </c>
      <c r="C547" t="s">
        <v>358</v>
      </c>
      <c r="D547" t="s">
        <v>538</v>
      </c>
      <c r="E547" t="s">
        <v>539</v>
      </c>
      <c r="F547" t="s">
        <v>540</v>
      </c>
      <c r="G547" t="s">
        <v>538</v>
      </c>
      <c r="H547" s="234">
        <v>41386</v>
      </c>
      <c r="I547" s="237" t="str">
        <f t="shared" si="32"/>
        <v>22</v>
      </c>
      <c r="J547" s="237" t="str">
        <f t="shared" si="33"/>
        <v>04</v>
      </c>
      <c r="K547" s="237" t="str">
        <f t="shared" si="34"/>
        <v>2013</v>
      </c>
      <c r="L547" s="237" t="str">
        <f t="shared" si="35"/>
        <v>220413</v>
      </c>
      <c r="M547" t="str">
        <f>_xlfn.IFNA((VLOOKUP($C547,Lookups!$A$2:$B$6,2,FALSE)),"")</f>
        <v>F</v>
      </c>
      <c r="N547" t="s">
        <v>1886</v>
      </c>
    </row>
    <row r="548" spans="1:14" x14ac:dyDescent="0.35">
      <c r="A548">
        <v>1642507</v>
      </c>
      <c r="B548" t="s">
        <v>392</v>
      </c>
      <c r="C548" t="s">
        <v>347</v>
      </c>
      <c r="D548" t="s">
        <v>447</v>
      </c>
      <c r="F548" t="s">
        <v>1653</v>
      </c>
      <c r="G548" t="s">
        <v>447</v>
      </c>
      <c r="H548" s="234">
        <v>41173</v>
      </c>
      <c r="I548" s="237" t="str">
        <f t="shared" si="32"/>
        <v>21</v>
      </c>
      <c r="J548" s="237" t="str">
        <f t="shared" si="33"/>
        <v>09</v>
      </c>
      <c r="K548" s="237" t="str">
        <f t="shared" si="34"/>
        <v>2012</v>
      </c>
      <c r="L548" s="237" t="str">
        <f t="shared" si="35"/>
        <v>210912</v>
      </c>
      <c r="M548" t="str">
        <f>_xlfn.IFNA((VLOOKUP($C548,Lookups!$A$2:$B$6,2,FALSE)),"")</f>
        <v>M</v>
      </c>
      <c r="N548" t="s">
        <v>1886</v>
      </c>
    </row>
    <row r="549" spans="1:14" x14ac:dyDescent="0.35">
      <c r="A549">
        <v>1642509</v>
      </c>
      <c r="B549" t="s">
        <v>346</v>
      </c>
      <c r="C549" t="s">
        <v>347</v>
      </c>
      <c r="D549" t="s">
        <v>1655</v>
      </c>
      <c r="F549" t="s">
        <v>1656</v>
      </c>
      <c r="G549" t="s">
        <v>1655</v>
      </c>
      <c r="H549" s="234">
        <v>40524</v>
      </c>
      <c r="I549" s="237" t="str">
        <f t="shared" si="32"/>
        <v>12</v>
      </c>
      <c r="J549" s="237" t="str">
        <f t="shared" si="33"/>
        <v>12</v>
      </c>
      <c r="K549" s="237" t="str">
        <f t="shared" si="34"/>
        <v>2010</v>
      </c>
      <c r="L549" s="237" t="str">
        <f t="shared" si="35"/>
        <v>121210</v>
      </c>
      <c r="M549" t="str">
        <f>_xlfn.IFNA((VLOOKUP($C549,Lookups!$A$2:$B$6,2,FALSE)),"")</f>
        <v>M</v>
      </c>
      <c r="N549" t="s">
        <v>1886</v>
      </c>
    </row>
    <row r="550" spans="1:14" x14ac:dyDescent="0.35">
      <c r="A550">
        <v>1642702</v>
      </c>
      <c r="B550" t="s">
        <v>392</v>
      </c>
      <c r="C550" t="s">
        <v>347</v>
      </c>
      <c r="D550" t="s">
        <v>600</v>
      </c>
      <c r="F550" t="s">
        <v>1658</v>
      </c>
      <c r="G550" t="s">
        <v>600</v>
      </c>
      <c r="H550" s="234">
        <v>40704</v>
      </c>
      <c r="I550" s="237" t="str">
        <f t="shared" si="32"/>
        <v>10</v>
      </c>
      <c r="J550" s="237" t="str">
        <f t="shared" si="33"/>
        <v>06</v>
      </c>
      <c r="K550" s="237" t="str">
        <f t="shared" si="34"/>
        <v>2011</v>
      </c>
      <c r="L550" s="237" t="str">
        <f t="shared" si="35"/>
        <v>100611</v>
      </c>
      <c r="M550" t="str">
        <f>_xlfn.IFNA((VLOOKUP($C550,Lookups!$A$2:$B$6,2,FALSE)),"")</f>
        <v>M</v>
      </c>
      <c r="N550" t="s">
        <v>1886</v>
      </c>
    </row>
    <row r="551" spans="1:14" x14ac:dyDescent="0.35">
      <c r="A551">
        <v>1643694</v>
      </c>
      <c r="B551" t="s">
        <v>346</v>
      </c>
      <c r="C551" t="s">
        <v>358</v>
      </c>
      <c r="D551" t="s">
        <v>541</v>
      </c>
      <c r="E551" t="s">
        <v>542</v>
      </c>
      <c r="F551" t="s">
        <v>518</v>
      </c>
      <c r="G551" t="s">
        <v>541</v>
      </c>
      <c r="H551" s="234">
        <v>42008</v>
      </c>
      <c r="I551" s="237" t="str">
        <f t="shared" si="32"/>
        <v>04</v>
      </c>
      <c r="J551" s="237" t="str">
        <f t="shared" si="33"/>
        <v>01</v>
      </c>
      <c r="K551" s="237" t="str">
        <f t="shared" si="34"/>
        <v>2015</v>
      </c>
      <c r="L551" s="237" t="str">
        <f t="shared" si="35"/>
        <v>040115</v>
      </c>
      <c r="M551" t="str">
        <f>_xlfn.IFNA((VLOOKUP($C551,Lookups!$A$2:$B$6,2,FALSE)),"")</f>
        <v>F</v>
      </c>
      <c r="N551" t="s">
        <v>1886</v>
      </c>
    </row>
    <row r="552" spans="1:14" x14ac:dyDescent="0.35">
      <c r="A552">
        <v>1646183</v>
      </c>
      <c r="B552" t="s">
        <v>346</v>
      </c>
      <c r="C552" t="s">
        <v>358</v>
      </c>
      <c r="D552" t="s">
        <v>995</v>
      </c>
      <c r="F552" t="s">
        <v>994</v>
      </c>
      <c r="G552" t="s">
        <v>995</v>
      </c>
      <c r="H552" s="234">
        <v>41473</v>
      </c>
      <c r="I552" s="237" t="str">
        <f t="shared" si="32"/>
        <v>18</v>
      </c>
      <c r="J552" s="237" t="str">
        <f t="shared" si="33"/>
        <v>07</v>
      </c>
      <c r="K552" s="237" t="str">
        <f t="shared" si="34"/>
        <v>2013</v>
      </c>
      <c r="L552" s="237" t="str">
        <f t="shared" si="35"/>
        <v>180713</v>
      </c>
      <c r="M552" t="str">
        <f>_xlfn.IFNA((VLOOKUP($C552,Lookups!$A$2:$B$6,2,FALSE)),"")</f>
        <v>F</v>
      </c>
      <c r="N552" t="s">
        <v>1886</v>
      </c>
    </row>
    <row r="553" spans="1:14" x14ac:dyDescent="0.35">
      <c r="A553">
        <v>1646219</v>
      </c>
      <c r="B553" t="s">
        <v>346</v>
      </c>
      <c r="C553" t="s">
        <v>351</v>
      </c>
      <c r="D553" t="s">
        <v>432</v>
      </c>
      <c r="E553" t="s">
        <v>543</v>
      </c>
      <c r="F553" t="s">
        <v>544</v>
      </c>
      <c r="G553" t="s">
        <v>480</v>
      </c>
      <c r="H553" s="234">
        <v>41060</v>
      </c>
      <c r="I553" s="237" t="str">
        <f t="shared" si="32"/>
        <v>31</v>
      </c>
      <c r="J553" s="237" t="str">
        <f t="shared" si="33"/>
        <v>05</v>
      </c>
      <c r="K553" s="237" t="str">
        <f t="shared" si="34"/>
        <v>2012</v>
      </c>
      <c r="L553" s="237" t="str">
        <f t="shared" si="35"/>
        <v>310512</v>
      </c>
      <c r="M553" t="str">
        <f>_xlfn.IFNA((VLOOKUP($C553,Lookups!$A$2:$B$6,2,FALSE)),"")</f>
        <v>F</v>
      </c>
      <c r="N553" t="s">
        <v>1886</v>
      </c>
    </row>
    <row r="554" spans="1:14" x14ac:dyDescent="0.35">
      <c r="A554">
        <v>1646905</v>
      </c>
      <c r="B554" t="s">
        <v>346</v>
      </c>
      <c r="C554" t="s">
        <v>347</v>
      </c>
      <c r="D554" t="s">
        <v>456</v>
      </c>
      <c r="E554" t="s">
        <v>382</v>
      </c>
      <c r="F554" t="s">
        <v>458</v>
      </c>
      <c r="G554" t="s">
        <v>456</v>
      </c>
      <c r="H554" s="234">
        <v>41321</v>
      </c>
      <c r="I554" s="237" t="str">
        <f t="shared" si="32"/>
        <v>16</v>
      </c>
      <c r="J554" s="237" t="str">
        <f t="shared" si="33"/>
        <v>02</v>
      </c>
      <c r="K554" s="237" t="str">
        <f t="shared" si="34"/>
        <v>2013</v>
      </c>
      <c r="L554" s="237" t="str">
        <f t="shared" si="35"/>
        <v>160213</v>
      </c>
      <c r="M554" t="str">
        <f>_xlfn.IFNA((VLOOKUP($C554,Lookups!$A$2:$B$6,2,FALSE)),"")</f>
        <v>M</v>
      </c>
      <c r="N554" t="s">
        <v>1886</v>
      </c>
    </row>
    <row r="555" spans="1:14" x14ac:dyDescent="0.35">
      <c r="A555">
        <v>1647747</v>
      </c>
      <c r="B555" t="s">
        <v>392</v>
      </c>
      <c r="C555" t="s">
        <v>347</v>
      </c>
      <c r="D555" t="s">
        <v>529</v>
      </c>
      <c r="F555" t="s">
        <v>1575</v>
      </c>
      <c r="G555" t="s">
        <v>529</v>
      </c>
      <c r="H555" s="234">
        <v>41634</v>
      </c>
      <c r="I555" s="237" t="str">
        <f t="shared" si="32"/>
        <v>26</v>
      </c>
      <c r="J555" s="237" t="str">
        <f t="shared" si="33"/>
        <v>12</v>
      </c>
      <c r="K555" s="237" t="str">
        <f t="shared" si="34"/>
        <v>2013</v>
      </c>
      <c r="L555" s="237" t="str">
        <f t="shared" si="35"/>
        <v>261213</v>
      </c>
      <c r="M555" t="str">
        <f>_xlfn.IFNA((VLOOKUP($C555,Lookups!$A$2:$B$6,2,FALSE)),"")</f>
        <v>M</v>
      </c>
      <c r="N555" t="s">
        <v>1886</v>
      </c>
    </row>
    <row r="556" spans="1:14" x14ac:dyDescent="0.35">
      <c r="A556">
        <v>1648156</v>
      </c>
      <c r="B556" t="s">
        <v>346</v>
      </c>
      <c r="C556" t="s">
        <v>347</v>
      </c>
      <c r="D556" t="s">
        <v>691</v>
      </c>
      <c r="F556" t="s">
        <v>692</v>
      </c>
      <c r="H556" s="234">
        <v>41676</v>
      </c>
      <c r="I556" s="237" t="str">
        <f t="shared" si="32"/>
        <v>06</v>
      </c>
      <c r="J556" s="237" t="str">
        <f t="shared" si="33"/>
        <v>02</v>
      </c>
      <c r="K556" s="237" t="str">
        <f t="shared" si="34"/>
        <v>2014</v>
      </c>
      <c r="L556" s="237" t="str">
        <f t="shared" si="35"/>
        <v>060214</v>
      </c>
      <c r="M556" t="str">
        <f>_xlfn.IFNA((VLOOKUP($C556,Lookups!$A$2:$B$6,2,FALSE)),"")</f>
        <v>M</v>
      </c>
      <c r="N556" t="s">
        <v>1886</v>
      </c>
    </row>
    <row r="557" spans="1:14" x14ac:dyDescent="0.35">
      <c r="A557">
        <v>1648248</v>
      </c>
      <c r="B557" t="s">
        <v>392</v>
      </c>
      <c r="C557" t="s">
        <v>347</v>
      </c>
      <c r="D557" t="s">
        <v>511</v>
      </c>
      <c r="F557" t="s">
        <v>657</v>
      </c>
      <c r="H557" s="234">
        <v>40983</v>
      </c>
      <c r="I557" s="237" t="str">
        <f t="shared" si="32"/>
        <v>15</v>
      </c>
      <c r="J557" s="237" t="str">
        <f t="shared" si="33"/>
        <v>03</v>
      </c>
      <c r="K557" s="237" t="str">
        <f t="shared" si="34"/>
        <v>2012</v>
      </c>
      <c r="L557" s="237" t="str">
        <f t="shared" si="35"/>
        <v>150312</v>
      </c>
      <c r="M557" t="str">
        <f>_xlfn.IFNA((VLOOKUP($C557,Lookups!$A$2:$B$6,2,FALSE)),"")</f>
        <v>M</v>
      </c>
      <c r="N557" t="s">
        <v>1886</v>
      </c>
    </row>
    <row r="558" spans="1:14" x14ac:dyDescent="0.35">
      <c r="A558">
        <v>1649026</v>
      </c>
      <c r="B558" t="s">
        <v>346</v>
      </c>
      <c r="C558" t="s">
        <v>347</v>
      </c>
      <c r="D558" t="s">
        <v>511</v>
      </c>
      <c r="F558" t="s">
        <v>675</v>
      </c>
      <c r="G558" t="s">
        <v>511</v>
      </c>
      <c r="H558" s="234">
        <v>41328</v>
      </c>
      <c r="I558" s="237" t="str">
        <f t="shared" si="32"/>
        <v>23</v>
      </c>
      <c r="J558" s="237" t="str">
        <f t="shared" si="33"/>
        <v>02</v>
      </c>
      <c r="K558" s="237" t="str">
        <f t="shared" si="34"/>
        <v>2013</v>
      </c>
      <c r="L558" s="237" t="str">
        <f t="shared" si="35"/>
        <v>230213</v>
      </c>
      <c r="M558" t="str">
        <f>_xlfn.IFNA((VLOOKUP($C558,Lookups!$A$2:$B$6,2,FALSE)),"")</f>
        <v>M</v>
      </c>
      <c r="N558" t="s">
        <v>1886</v>
      </c>
    </row>
    <row r="559" spans="1:14" x14ac:dyDescent="0.35">
      <c r="A559">
        <v>1649027</v>
      </c>
      <c r="B559" t="s">
        <v>392</v>
      </c>
      <c r="C559" t="s">
        <v>347</v>
      </c>
      <c r="D559" t="s">
        <v>691</v>
      </c>
      <c r="F559" t="s">
        <v>710</v>
      </c>
      <c r="G559" t="s">
        <v>691</v>
      </c>
      <c r="H559" s="234">
        <v>40839</v>
      </c>
      <c r="I559" s="237" t="str">
        <f t="shared" si="32"/>
        <v>23</v>
      </c>
      <c r="J559" s="237" t="str">
        <f t="shared" si="33"/>
        <v>10</v>
      </c>
      <c r="K559" s="237" t="str">
        <f t="shared" si="34"/>
        <v>2011</v>
      </c>
      <c r="L559" s="237" t="str">
        <f t="shared" si="35"/>
        <v>231011</v>
      </c>
      <c r="M559" t="str">
        <f>_xlfn.IFNA((VLOOKUP($C559,Lookups!$A$2:$B$6,2,FALSE)),"")</f>
        <v>M</v>
      </c>
      <c r="N559" t="s">
        <v>1886</v>
      </c>
    </row>
    <row r="560" spans="1:14" x14ac:dyDescent="0.35">
      <c r="A560">
        <v>1649028</v>
      </c>
      <c r="B560" t="s">
        <v>392</v>
      </c>
      <c r="C560" t="s">
        <v>347</v>
      </c>
      <c r="D560" t="s">
        <v>711</v>
      </c>
      <c r="F560" t="s">
        <v>666</v>
      </c>
      <c r="G560" t="s">
        <v>711</v>
      </c>
      <c r="H560" s="234">
        <v>41607</v>
      </c>
      <c r="I560" s="237" t="str">
        <f t="shared" si="32"/>
        <v>29</v>
      </c>
      <c r="J560" s="237" t="str">
        <f t="shared" si="33"/>
        <v>11</v>
      </c>
      <c r="K560" s="237" t="str">
        <f t="shared" si="34"/>
        <v>2013</v>
      </c>
      <c r="L560" s="237" t="str">
        <f t="shared" si="35"/>
        <v>291113</v>
      </c>
      <c r="M560" t="str">
        <f>_xlfn.IFNA((VLOOKUP($C560,Lookups!$A$2:$B$6,2,FALSE)),"")</f>
        <v>M</v>
      </c>
      <c r="N560" t="s">
        <v>1886</v>
      </c>
    </row>
    <row r="561" spans="1:14" x14ac:dyDescent="0.35">
      <c r="A561">
        <v>1649674</v>
      </c>
      <c r="B561" t="s">
        <v>346</v>
      </c>
      <c r="C561" t="s">
        <v>358</v>
      </c>
      <c r="D561" t="s">
        <v>545</v>
      </c>
      <c r="F561" t="s">
        <v>514</v>
      </c>
      <c r="G561" t="s">
        <v>545</v>
      </c>
      <c r="H561" s="234">
        <v>41867</v>
      </c>
      <c r="I561" s="237" t="str">
        <f t="shared" si="32"/>
        <v>16</v>
      </c>
      <c r="J561" s="237" t="str">
        <f t="shared" si="33"/>
        <v>08</v>
      </c>
      <c r="K561" s="237" t="str">
        <f t="shared" si="34"/>
        <v>2014</v>
      </c>
      <c r="L561" s="237" t="str">
        <f t="shared" si="35"/>
        <v>160814</v>
      </c>
      <c r="M561" t="str">
        <f>_xlfn.IFNA((VLOOKUP($C561,Lookups!$A$2:$B$6,2,FALSE)),"")</f>
        <v>F</v>
      </c>
      <c r="N561" t="s">
        <v>1886</v>
      </c>
    </row>
    <row r="562" spans="1:14" x14ac:dyDescent="0.35">
      <c r="A562">
        <v>1650139</v>
      </c>
      <c r="B562" t="s">
        <v>346</v>
      </c>
      <c r="C562" t="s">
        <v>347</v>
      </c>
      <c r="D562" t="s">
        <v>546</v>
      </c>
      <c r="F562" t="s">
        <v>547</v>
      </c>
      <c r="G562" t="s">
        <v>546</v>
      </c>
      <c r="H562" s="234">
        <v>41175</v>
      </c>
      <c r="I562" s="237" t="str">
        <f t="shared" si="32"/>
        <v>23</v>
      </c>
      <c r="J562" s="237" t="str">
        <f t="shared" si="33"/>
        <v>09</v>
      </c>
      <c r="K562" s="237" t="str">
        <f t="shared" si="34"/>
        <v>2012</v>
      </c>
      <c r="L562" s="237" t="str">
        <f t="shared" si="35"/>
        <v>230912</v>
      </c>
      <c r="M562" t="str">
        <f>_xlfn.IFNA((VLOOKUP($C562,Lookups!$A$2:$B$6,2,FALSE)),"")</f>
        <v>M</v>
      </c>
      <c r="N562" t="s">
        <v>1886</v>
      </c>
    </row>
    <row r="563" spans="1:14" x14ac:dyDescent="0.35">
      <c r="A563">
        <v>1652845</v>
      </c>
      <c r="B563" t="s">
        <v>392</v>
      </c>
      <c r="C563" t="s">
        <v>347</v>
      </c>
      <c r="D563" t="s">
        <v>369</v>
      </c>
      <c r="F563" t="s">
        <v>684</v>
      </c>
      <c r="H563" s="234">
        <v>41918</v>
      </c>
      <c r="I563" s="237" t="str">
        <f t="shared" si="32"/>
        <v>06</v>
      </c>
      <c r="J563" s="237" t="str">
        <f t="shared" si="33"/>
        <v>10</v>
      </c>
      <c r="K563" s="237" t="str">
        <f t="shared" si="34"/>
        <v>2014</v>
      </c>
      <c r="L563" s="237" t="str">
        <f t="shared" si="35"/>
        <v>061014</v>
      </c>
      <c r="M563" t="str">
        <f>_xlfn.IFNA((VLOOKUP($C563,Lookups!$A$2:$B$6,2,FALSE)),"")</f>
        <v>M</v>
      </c>
      <c r="N563" t="s">
        <v>1886</v>
      </c>
    </row>
    <row r="564" spans="1:14" x14ac:dyDescent="0.35">
      <c r="A564">
        <v>1654840</v>
      </c>
      <c r="B564" t="s">
        <v>392</v>
      </c>
      <c r="C564" t="s">
        <v>347</v>
      </c>
      <c r="D564" t="s">
        <v>712</v>
      </c>
      <c r="F564" t="s">
        <v>682</v>
      </c>
      <c r="H564" s="234">
        <v>41862</v>
      </c>
      <c r="I564" s="237" t="str">
        <f t="shared" si="32"/>
        <v>11</v>
      </c>
      <c r="J564" s="237" t="str">
        <f t="shared" si="33"/>
        <v>08</v>
      </c>
      <c r="K564" s="237" t="str">
        <f t="shared" si="34"/>
        <v>2014</v>
      </c>
      <c r="L564" s="237" t="str">
        <f t="shared" si="35"/>
        <v>110814</v>
      </c>
      <c r="M564" t="str">
        <f>_xlfn.IFNA((VLOOKUP($C564,Lookups!$A$2:$B$6,2,FALSE)),"")</f>
        <v>M</v>
      </c>
      <c r="N564" t="s">
        <v>1886</v>
      </c>
    </row>
    <row r="565" spans="1:14" x14ac:dyDescent="0.35">
      <c r="A565">
        <v>1656566</v>
      </c>
      <c r="B565" t="s">
        <v>392</v>
      </c>
      <c r="C565" t="s">
        <v>347</v>
      </c>
      <c r="D565" t="s">
        <v>849</v>
      </c>
      <c r="E565" t="s">
        <v>850</v>
      </c>
      <c r="F565" t="s">
        <v>851</v>
      </c>
      <c r="G565" t="s">
        <v>849</v>
      </c>
      <c r="H565" s="234">
        <v>41331</v>
      </c>
      <c r="I565" s="237" t="str">
        <f t="shared" si="32"/>
        <v>26</v>
      </c>
      <c r="J565" s="237" t="str">
        <f t="shared" si="33"/>
        <v>02</v>
      </c>
      <c r="K565" s="237" t="str">
        <f t="shared" si="34"/>
        <v>2013</v>
      </c>
      <c r="L565" s="237" t="str">
        <f t="shared" si="35"/>
        <v>260213</v>
      </c>
      <c r="M565" t="str">
        <f>_xlfn.IFNA((VLOOKUP($C565,Lookups!$A$2:$B$6,2,FALSE)),"")</f>
        <v>M</v>
      </c>
      <c r="N565" t="s">
        <v>1886</v>
      </c>
    </row>
    <row r="566" spans="1:14" x14ac:dyDescent="0.35">
      <c r="A566">
        <v>1656895</v>
      </c>
      <c r="B566" t="s">
        <v>392</v>
      </c>
      <c r="C566" t="s">
        <v>358</v>
      </c>
      <c r="D566" t="s">
        <v>852</v>
      </c>
      <c r="F566" t="s">
        <v>800</v>
      </c>
      <c r="G566" t="s">
        <v>853</v>
      </c>
      <c r="H566" s="234">
        <v>42283</v>
      </c>
      <c r="I566" s="237" t="str">
        <f t="shared" si="32"/>
        <v>06</v>
      </c>
      <c r="J566" s="237" t="str">
        <f t="shared" si="33"/>
        <v>10</v>
      </c>
      <c r="K566" s="237" t="str">
        <f t="shared" si="34"/>
        <v>2015</v>
      </c>
      <c r="L566" s="237" t="str">
        <f t="shared" si="35"/>
        <v>061015</v>
      </c>
      <c r="M566" t="str">
        <f>_xlfn.IFNA((VLOOKUP($C566,Lookups!$A$2:$B$6,2,FALSE)),"")</f>
        <v>F</v>
      </c>
      <c r="N566" t="s">
        <v>1886</v>
      </c>
    </row>
    <row r="567" spans="1:14" x14ac:dyDescent="0.35">
      <c r="A567">
        <v>1658260</v>
      </c>
      <c r="B567" t="s">
        <v>346</v>
      </c>
      <c r="C567" t="s">
        <v>358</v>
      </c>
      <c r="D567" t="s">
        <v>369</v>
      </c>
      <c r="E567" t="s">
        <v>422</v>
      </c>
      <c r="F567" t="s">
        <v>423</v>
      </c>
      <c r="G567" t="s">
        <v>369</v>
      </c>
      <c r="H567" s="234">
        <v>41229</v>
      </c>
      <c r="I567" s="237" t="str">
        <f t="shared" si="32"/>
        <v>16</v>
      </c>
      <c r="J567" s="237" t="str">
        <f t="shared" si="33"/>
        <v>11</v>
      </c>
      <c r="K567" s="237" t="str">
        <f t="shared" si="34"/>
        <v>2012</v>
      </c>
      <c r="L567" s="237" t="str">
        <f t="shared" si="35"/>
        <v>161112</v>
      </c>
      <c r="M567" t="str">
        <f>_xlfn.IFNA((VLOOKUP($C567,Lookups!$A$2:$B$6,2,FALSE)),"")</f>
        <v>F</v>
      </c>
      <c r="N567" t="s">
        <v>1886</v>
      </c>
    </row>
    <row r="568" spans="1:14" x14ac:dyDescent="0.35">
      <c r="A568">
        <v>1658261</v>
      </c>
      <c r="B568" t="s">
        <v>346</v>
      </c>
      <c r="C568" t="s">
        <v>347</v>
      </c>
      <c r="D568" t="s">
        <v>406</v>
      </c>
      <c r="E568" t="s">
        <v>424</v>
      </c>
      <c r="F568" t="s">
        <v>425</v>
      </c>
      <c r="G568" t="s">
        <v>406</v>
      </c>
      <c r="H568" s="234">
        <v>41252</v>
      </c>
      <c r="I568" s="237" t="str">
        <f t="shared" si="32"/>
        <v>09</v>
      </c>
      <c r="J568" s="237" t="str">
        <f t="shared" si="33"/>
        <v>12</v>
      </c>
      <c r="K568" s="237" t="str">
        <f t="shared" si="34"/>
        <v>2012</v>
      </c>
      <c r="L568" s="237" t="str">
        <f t="shared" si="35"/>
        <v>091212</v>
      </c>
      <c r="M568" t="str">
        <f>_xlfn.IFNA((VLOOKUP($C568,Lookups!$A$2:$B$6,2,FALSE)),"")</f>
        <v>M</v>
      </c>
      <c r="N568" t="s">
        <v>1886</v>
      </c>
    </row>
    <row r="569" spans="1:14" x14ac:dyDescent="0.35">
      <c r="A569">
        <v>1659338</v>
      </c>
      <c r="B569" t="s">
        <v>461</v>
      </c>
      <c r="C569" t="s">
        <v>358</v>
      </c>
      <c r="D569" t="s">
        <v>548</v>
      </c>
      <c r="E569" t="s">
        <v>549</v>
      </c>
      <c r="F569" t="s">
        <v>550</v>
      </c>
      <c r="G569" t="s">
        <v>548</v>
      </c>
      <c r="H569" s="234">
        <v>32267</v>
      </c>
      <c r="I569" s="237" t="str">
        <f t="shared" si="32"/>
        <v>04</v>
      </c>
      <c r="J569" s="237" t="str">
        <f t="shared" si="33"/>
        <v>05</v>
      </c>
      <c r="K569" s="237" t="str">
        <f t="shared" si="34"/>
        <v>1988</v>
      </c>
      <c r="L569" s="237" t="str">
        <f t="shared" si="35"/>
        <v>040588</v>
      </c>
      <c r="M569" t="str">
        <f>_xlfn.IFNA((VLOOKUP($C569,Lookups!$A$2:$B$6,2,FALSE)),"")</f>
        <v>F</v>
      </c>
      <c r="N569" t="s">
        <v>1886</v>
      </c>
    </row>
    <row r="570" spans="1:14" x14ac:dyDescent="0.35">
      <c r="A570">
        <v>1659339</v>
      </c>
      <c r="B570" t="s">
        <v>392</v>
      </c>
      <c r="C570" t="s">
        <v>358</v>
      </c>
      <c r="D570" t="s">
        <v>551</v>
      </c>
      <c r="E570" t="s">
        <v>552</v>
      </c>
      <c r="F570" t="s">
        <v>553</v>
      </c>
      <c r="G570" t="s">
        <v>554</v>
      </c>
      <c r="H570" s="234">
        <v>41253</v>
      </c>
      <c r="I570" s="237" t="str">
        <f t="shared" si="32"/>
        <v>10</v>
      </c>
      <c r="J570" s="237" t="str">
        <f t="shared" si="33"/>
        <v>12</v>
      </c>
      <c r="K570" s="237" t="str">
        <f t="shared" si="34"/>
        <v>2012</v>
      </c>
      <c r="L570" s="237" t="str">
        <f t="shared" si="35"/>
        <v>101212</v>
      </c>
      <c r="M570" t="str">
        <f>_xlfn.IFNA((VLOOKUP($C570,Lookups!$A$2:$B$6,2,FALSE)),"")</f>
        <v>F</v>
      </c>
      <c r="N570" t="s">
        <v>1886</v>
      </c>
    </row>
    <row r="571" spans="1:14" x14ac:dyDescent="0.35">
      <c r="A571">
        <v>1659340</v>
      </c>
      <c r="B571" t="s">
        <v>461</v>
      </c>
      <c r="C571" t="s">
        <v>347</v>
      </c>
      <c r="D571" t="s">
        <v>555</v>
      </c>
      <c r="E571" t="s">
        <v>440</v>
      </c>
      <c r="F571" t="s">
        <v>503</v>
      </c>
      <c r="G571" t="s">
        <v>555</v>
      </c>
      <c r="H571" s="234">
        <v>28865</v>
      </c>
      <c r="I571" s="237" t="str">
        <f t="shared" si="32"/>
        <v>10</v>
      </c>
      <c r="J571" s="237" t="str">
        <f t="shared" si="33"/>
        <v>01</v>
      </c>
      <c r="K571" s="237" t="str">
        <f t="shared" si="34"/>
        <v>1979</v>
      </c>
      <c r="L571" s="237" t="str">
        <f t="shared" si="35"/>
        <v>100179</v>
      </c>
      <c r="M571" t="str">
        <f>_xlfn.IFNA((VLOOKUP($C571,Lookups!$A$2:$B$6,2,FALSE)),"")</f>
        <v>M</v>
      </c>
      <c r="N571" t="s">
        <v>1886</v>
      </c>
    </row>
    <row r="572" spans="1:14" x14ac:dyDescent="0.35">
      <c r="A572">
        <v>1659341</v>
      </c>
      <c r="B572" t="s">
        <v>346</v>
      </c>
      <c r="C572" t="s">
        <v>358</v>
      </c>
      <c r="D572" t="s">
        <v>556</v>
      </c>
      <c r="E572" t="s">
        <v>401</v>
      </c>
      <c r="F572" t="s">
        <v>503</v>
      </c>
      <c r="G572" t="s">
        <v>556</v>
      </c>
      <c r="H572" s="234">
        <v>41779</v>
      </c>
      <c r="I572" s="237" t="str">
        <f t="shared" si="32"/>
        <v>20</v>
      </c>
      <c r="J572" s="237" t="str">
        <f t="shared" si="33"/>
        <v>05</v>
      </c>
      <c r="K572" s="237" t="str">
        <f t="shared" si="34"/>
        <v>2014</v>
      </c>
      <c r="L572" s="237" t="str">
        <f t="shared" si="35"/>
        <v>200514</v>
      </c>
      <c r="M572" t="str">
        <f>_xlfn.IFNA((VLOOKUP($C572,Lookups!$A$2:$B$6,2,FALSE)),"")</f>
        <v>F</v>
      </c>
      <c r="N572" t="s">
        <v>1886</v>
      </c>
    </row>
    <row r="573" spans="1:14" x14ac:dyDescent="0.35">
      <c r="A573">
        <v>1659342</v>
      </c>
      <c r="B573" t="s">
        <v>392</v>
      </c>
      <c r="C573" t="s">
        <v>347</v>
      </c>
      <c r="D573" t="s">
        <v>376</v>
      </c>
      <c r="F573" t="s">
        <v>557</v>
      </c>
      <c r="G573" t="s">
        <v>376</v>
      </c>
      <c r="H573" s="234">
        <v>39579</v>
      </c>
      <c r="I573" s="237" t="str">
        <f t="shared" si="32"/>
        <v>11</v>
      </c>
      <c r="J573" s="237" t="str">
        <f t="shared" si="33"/>
        <v>05</v>
      </c>
      <c r="K573" s="237" t="str">
        <f t="shared" si="34"/>
        <v>2008</v>
      </c>
      <c r="L573" s="237" t="str">
        <f t="shared" si="35"/>
        <v>110508</v>
      </c>
      <c r="M573" t="str">
        <f>_xlfn.IFNA((VLOOKUP($C573,Lookups!$A$2:$B$6,2,FALSE)),"")</f>
        <v>M</v>
      </c>
      <c r="N573" t="s">
        <v>1886</v>
      </c>
    </row>
    <row r="574" spans="1:14" x14ac:dyDescent="0.35">
      <c r="A574">
        <v>1659343</v>
      </c>
      <c r="B574" t="s">
        <v>392</v>
      </c>
      <c r="C574" t="s">
        <v>347</v>
      </c>
      <c r="D574" t="s">
        <v>558</v>
      </c>
      <c r="F574" t="s">
        <v>559</v>
      </c>
      <c r="G574" t="s">
        <v>558</v>
      </c>
      <c r="H574" s="234">
        <v>39945</v>
      </c>
      <c r="I574" s="237" t="str">
        <f t="shared" si="32"/>
        <v>12</v>
      </c>
      <c r="J574" s="237" t="str">
        <f t="shared" si="33"/>
        <v>05</v>
      </c>
      <c r="K574" s="237" t="str">
        <f t="shared" si="34"/>
        <v>2009</v>
      </c>
      <c r="L574" s="237" t="str">
        <f t="shared" si="35"/>
        <v>120509</v>
      </c>
      <c r="M574" t="str">
        <f>_xlfn.IFNA((VLOOKUP($C574,Lookups!$A$2:$B$6,2,FALSE)),"")</f>
        <v>M</v>
      </c>
      <c r="N574" t="s">
        <v>1886</v>
      </c>
    </row>
    <row r="575" spans="1:14" x14ac:dyDescent="0.35">
      <c r="A575">
        <v>1662124</v>
      </c>
      <c r="B575" t="s">
        <v>392</v>
      </c>
      <c r="C575" t="s">
        <v>358</v>
      </c>
      <c r="D575" t="s">
        <v>426</v>
      </c>
      <c r="E575" t="s">
        <v>427</v>
      </c>
      <c r="F575" t="s">
        <v>428</v>
      </c>
      <c r="G575" t="s">
        <v>429</v>
      </c>
      <c r="H575" s="234">
        <v>42000</v>
      </c>
      <c r="I575" s="237" t="str">
        <f t="shared" si="32"/>
        <v>27</v>
      </c>
      <c r="J575" s="237" t="str">
        <f t="shared" si="33"/>
        <v>12</v>
      </c>
      <c r="K575" s="237" t="str">
        <f t="shared" si="34"/>
        <v>2014</v>
      </c>
      <c r="L575" s="237" t="str">
        <f t="shared" si="35"/>
        <v>271214</v>
      </c>
      <c r="M575" t="str">
        <f>_xlfn.IFNA((VLOOKUP($C575,Lookups!$A$2:$B$6,2,FALSE)),"")</f>
        <v>F</v>
      </c>
      <c r="N575" t="s">
        <v>1886</v>
      </c>
    </row>
    <row r="576" spans="1:14" x14ac:dyDescent="0.35">
      <c r="A576">
        <v>1662168</v>
      </c>
      <c r="B576" t="s">
        <v>461</v>
      </c>
      <c r="C576" t="s">
        <v>470</v>
      </c>
      <c r="D576" t="s">
        <v>560</v>
      </c>
      <c r="F576" t="s">
        <v>531</v>
      </c>
      <c r="H576" s="234">
        <v>31954</v>
      </c>
      <c r="I576" s="237" t="str">
        <f t="shared" si="32"/>
        <v>26</v>
      </c>
      <c r="J576" s="237" t="str">
        <f t="shared" si="33"/>
        <v>06</v>
      </c>
      <c r="K576" s="237" t="str">
        <f t="shared" si="34"/>
        <v>1987</v>
      </c>
      <c r="L576" s="237" t="str">
        <f t="shared" si="35"/>
        <v>260687</v>
      </c>
      <c r="M576" t="str">
        <f>_xlfn.IFNA((VLOOKUP($C576,Lookups!$A$2:$B$6,2,FALSE)),"")</f>
        <v>F</v>
      </c>
      <c r="N576" t="s">
        <v>1886</v>
      </c>
    </row>
    <row r="577" spans="1:14" x14ac:dyDescent="0.35">
      <c r="A577">
        <v>1662504</v>
      </c>
      <c r="B577" t="s">
        <v>392</v>
      </c>
      <c r="C577" t="s">
        <v>358</v>
      </c>
      <c r="D577" t="s">
        <v>1001</v>
      </c>
      <c r="E577" t="s">
        <v>574</v>
      </c>
      <c r="F577" t="s">
        <v>1662</v>
      </c>
      <c r="G577" t="s">
        <v>1001</v>
      </c>
      <c r="H577" s="234">
        <v>38911</v>
      </c>
      <c r="I577" s="237" t="str">
        <f t="shared" si="32"/>
        <v>13</v>
      </c>
      <c r="J577" s="237" t="str">
        <f t="shared" si="33"/>
        <v>07</v>
      </c>
      <c r="K577" s="237" t="str">
        <f t="shared" si="34"/>
        <v>2006</v>
      </c>
      <c r="L577" s="237" t="str">
        <f t="shared" si="35"/>
        <v>130706</v>
      </c>
      <c r="M577" t="str">
        <f>_xlfn.IFNA((VLOOKUP($C577,Lookups!$A$2:$B$6,2,FALSE)),"")</f>
        <v>F</v>
      </c>
      <c r="N577" t="s">
        <v>1886</v>
      </c>
    </row>
    <row r="578" spans="1:14" x14ac:dyDescent="0.35">
      <c r="A578">
        <v>1662505</v>
      </c>
      <c r="B578" t="s">
        <v>392</v>
      </c>
      <c r="C578" t="s">
        <v>470</v>
      </c>
      <c r="D578" t="s">
        <v>1664</v>
      </c>
      <c r="F578" t="s">
        <v>1628</v>
      </c>
      <c r="G578" t="s">
        <v>1664</v>
      </c>
      <c r="H578" s="234">
        <v>25204</v>
      </c>
      <c r="I578" s="237" t="str">
        <f t="shared" si="32"/>
        <v>01</v>
      </c>
      <c r="J578" s="237" t="str">
        <f t="shared" si="33"/>
        <v>01</v>
      </c>
      <c r="K578" s="237" t="str">
        <f t="shared" si="34"/>
        <v>1969</v>
      </c>
      <c r="L578" s="237" t="str">
        <f t="shared" si="35"/>
        <v>010169</v>
      </c>
      <c r="M578" t="str">
        <f>_xlfn.IFNA((VLOOKUP($C578,Lookups!$A$2:$B$6,2,FALSE)),"")</f>
        <v>F</v>
      </c>
      <c r="N578" t="s">
        <v>1886</v>
      </c>
    </row>
    <row r="579" spans="1:14" x14ac:dyDescent="0.35">
      <c r="A579">
        <v>1662506</v>
      </c>
      <c r="B579" t="s">
        <v>392</v>
      </c>
      <c r="C579" t="s">
        <v>347</v>
      </c>
      <c r="D579" t="s">
        <v>430</v>
      </c>
      <c r="F579" t="s">
        <v>1666</v>
      </c>
      <c r="G579" t="s">
        <v>430</v>
      </c>
      <c r="H579" s="234">
        <v>39597</v>
      </c>
      <c r="I579" s="237" t="str">
        <f t="shared" ref="I579:I642" si="36">TEXT(DAY(H579),"00")</f>
        <v>29</v>
      </c>
      <c r="J579" s="237" t="str">
        <f t="shared" ref="J579:J642" si="37">TEXT(MONTH(H579),"00")</f>
        <v>05</v>
      </c>
      <c r="K579" s="237" t="str">
        <f t="shared" ref="K579:K642" si="38">TEXT(YEAR(H579),"00")</f>
        <v>2008</v>
      </c>
      <c r="L579" s="237" t="str">
        <f t="shared" ref="L579:L642" si="39">I579&amp;J579&amp;RIGHT(K579,2)</f>
        <v>290508</v>
      </c>
      <c r="M579" t="str">
        <f>_xlfn.IFNA((VLOOKUP($C579,Lookups!$A$2:$B$6,2,FALSE)),"")</f>
        <v>M</v>
      </c>
      <c r="N579" t="s">
        <v>1886</v>
      </c>
    </row>
    <row r="580" spans="1:14" x14ac:dyDescent="0.35">
      <c r="A580">
        <v>1664457</v>
      </c>
      <c r="B580" t="s">
        <v>346</v>
      </c>
      <c r="C580" t="s">
        <v>358</v>
      </c>
      <c r="D580" t="s">
        <v>693</v>
      </c>
      <c r="F580" t="s">
        <v>694</v>
      </c>
      <c r="G580" t="s">
        <v>693</v>
      </c>
      <c r="H580" s="234">
        <v>41373</v>
      </c>
      <c r="I580" s="237" t="str">
        <f t="shared" si="36"/>
        <v>09</v>
      </c>
      <c r="J580" s="237" t="str">
        <f t="shared" si="37"/>
        <v>04</v>
      </c>
      <c r="K580" s="237" t="str">
        <f t="shared" si="38"/>
        <v>2013</v>
      </c>
      <c r="L580" s="237" t="str">
        <f t="shared" si="39"/>
        <v>090413</v>
      </c>
      <c r="M580" t="str">
        <f>_xlfn.IFNA((VLOOKUP($C580,Lookups!$A$2:$B$6,2,FALSE)),"")</f>
        <v>F</v>
      </c>
      <c r="N580" t="s">
        <v>1886</v>
      </c>
    </row>
    <row r="581" spans="1:14" x14ac:dyDescent="0.35">
      <c r="A581">
        <v>1665097</v>
      </c>
      <c r="B581" t="s">
        <v>392</v>
      </c>
      <c r="C581" t="s">
        <v>347</v>
      </c>
      <c r="D581" t="s">
        <v>1007</v>
      </c>
      <c r="F581" t="s">
        <v>1006</v>
      </c>
      <c r="G581" t="s">
        <v>1007</v>
      </c>
      <c r="H581" s="234">
        <v>41728</v>
      </c>
      <c r="I581" s="237" t="str">
        <f t="shared" si="36"/>
        <v>30</v>
      </c>
      <c r="J581" s="237" t="str">
        <f t="shared" si="37"/>
        <v>03</v>
      </c>
      <c r="K581" s="237" t="str">
        <f t="shared" si="38"/>
        <v>2014</v>
      </c>
      <c r="L581" s="237" t="str">
        <f t="shared" si="39"/>
        <v>300314</v>
      </c>
      <c r="M581" t="str">
        <f>_xlfn.IFNA((VLOOKUP($C581,Lookups!$A$2:$B$6,2,FALSE)),"")</f>
        <v>M</v>
      </c>
      <c r="N581" t="s">
        <v>1886</v>
      </c>
    </row>
    <row r="582" spans="1:14" x14ac:dyDescent="0.35">
      <c r="A582">
        <v>1665099</v>
      </c>
      <c r="B582" t="s">
        <v>346</v>
      </c>
      <c r="C582" t="s">
        <v>358</v>
      </c>
      <c r="D582" t="s">
        <v>584</v>
      </c>
      <c r="F582" t="s">
        <v>1006</v>
      </c>
      <c r="G582" t="s">
        <v>584</v>
      </c>
      <c r="H582" s="234">
        <v>40740</v>
      </c>
      <c r="I582" s="237" t="str">
        <f t="shared" si="36"/>
        <v>16</v>
      </c>
      <c r="J582" s="237" t="str">
        <f t="shared" si="37"/>
        <v>07</v>
      </c>
      <c r="K582" s="237" t="str">
        <f t="shared" si="38"/>
        <v>2011</v>
      </c>
      <c r="L582" s="237" t="str">
        <f t="shared" si="39"/>
        <v>160711</v>
      </c>
      <c r="M582" t="str">
        <f>_xlfn.IFNA((VLOOKUP($C582,Lookups!$A$2:$B$6,2,FALSE)),"")</f>
        <v>F</v>
      </c>
      <c r="N582" t="s">
        <v>1886</v>
      </c>
    </row>
    <row r="583" spans="1:14" x14ac:dyDescent="0.35">
      <c r="A583">
        <v>1665102</v>
      </c>
      <c r="B583" t="s">
        <v>392</v>
      </c>
      <c r="C583" t="s">
        <v>358</v>
      </c>
      <c r="D583" t="s">
        <v>1670</v>
      </c>
      <c r="F583" t="s">
        <v>1671</v>
      </c>
      <c r="G583" t="s">
        <v>1670</v>
      </c>
      <c r="H583" s="234">
        <v>41207</v>
      </c>
      <c r="I583" s="237" t="str">
        <f t="shared" si="36"/>
        <v>25</v>
      </c>
      <c r="J583" s="237" t="str">
        <f t="shared" si="37"/>
        <v>10</v>
      </c>
      <c r="K583" s="237" t="str">
        <f t="shared" si="38"/>
        <v>2012</v>
      </c>
      <c r="L583" s="237" t="str">
        <f t="shared" si="39"/>
        <v>251012</v>
      </c>
      <c r="M583" t="str">
        <f>_xlfn.IFNA((VLOOKUP($C583,Lookups!$A$2:$B$6,2,FALSE)),"")</f>
        <v>F</v>
      </c>
      <c r="N583" t="s">
        <v>1886</v>
      </c>
    </row>
    <row r="584" spans="1:14" x14ac:dyDescent="0.35">
      <c r="A584">
        <v>1665103</v>
      </c>
      <c r="B584" t="s">
        <v>392</v>
      </c>
      <c r="C584" t="s">
        <v>347</v>
      </c>
      <c r="D584" t="s">
        <v>705</v>
      </c>
      <c r="F584" t="s">
        <v>1673</v>
      </c>
      <c r="G584" t="s">
        <v>705</v>
      </c>
      <c r="H584" s="234">
        <v>41353</v>
      </c>
      <c r="I584" s="237" t="str">
        <f t="shared" si="36"/>
        <v>20</v>
      </c>
      <c r="J584" s="237" t="str">
        <f t="shared" si="37"/>
        <v>03</v>
      </c>
      <c r="K584" s="237" t="str">
        <f t="shared" si="38"/>
        <v>2013</v>
      </c>
      <c r="L584" s="237" t="str">
        <f t="shared" si="39"/>
        <v>200313</v>
      </c>
      <c r="M584" t="str">
        <f>_xlfn.IFNA((VLOOKUP($C584,Lookups!$A$2:$B$6,2,FALSE)),"")</f>
        <v>M</v>
      </c>
      <c r="N584" t="s">
        <v>1886</v>
      </c>
    </row>
    <row r="585" spans="1:14" x14ac:dyDescent="0.35">
      <c r="A585">
        <v>1665107</v>
      </c>
      <c r="B585" t="s">
        <v>392</v>
      </c>
      <c r="C585" t="s">
        <v>358</v>
      </c>
      <c r="D585" t="s">
        <v>698</v>
      </c>
      <c r="F585" t="s">
        <v>1673</v>
      </c>
      <c r="G585" t="s">
        <v>705</v>
      </c>
      <c r="H585" s="234">
        <v>39980</v>
      </c>
      <c r="I585" s="237" t="str">
        <f t="shared" si="36"/>
        <v>16</v>
      </c>
      <c r="J585" s="237" t="str">
        <f t="shared" si="37"/>
        <v>06</v>
      </c>
      <c r="K585" s="237" t="str">
        <f t="shared" si="38"/>
        <v>2009</v>
      </c>
      <c r="L585" s="237" t="str">
        <f t="shared" si="39"/>
        <v>160609</v>
      </c>
      <c r="M585" t="str">
        <f>_xlfn.IFNA((VLOOKUP($C585,Lookups!$A$2:$B$6,2,FALSE)),"")</f>
        <v>F</v>
      </c>
      <c r="N585" t="s">
        <v>1886</v>
      </c>
    </row>
    <row r="586" spans="1:14" x14ac:dyDescent="0.35">
      <c r="A586">
        <v>1665154</v>
      </c>
      <c r="B586" t="s">
        <v>392</v>
      </c>
      <c r="C586" t="s">
        <v>347</v>
      </c>
      <c r="D586" t="s">
        <v>456</v>
      </c>
      <c r="F586" t="s">
        <v>1017</v>
      </c>
      <c r="G586" t="s">
        <v>456</v>
      </c>
      <c r="H586" s="234">
        <v>41686</v>
      </c>
      <c r="I586" s="237" t="str">
        <f t="shared" si="36"/>
        <v>16</v>
      </c>
      <c r="J586" s="237" t="str">
        <f t="shared" si="37"/>
        <v>02</v>
      </c>
      <c r="K586" s="237" t="str">
        <f t="shared" si="38"/>
        <v>2014</v>
      </c>
      <c r="L586" s="237" t="str">
        <f t="shared" si="39"/>
        <v>160214</v>
      </c>
      <c r="M586" t="str">
        <f>_xlfn.IFNA((VLOOKUP($C586,Lookups!$A$2:$B$6,2,FALSE)),"")</f>
        <v>M</v>
      </c>
      <c r="N586" t="s">
        <v>1886</v>
      </c>
    </row>
    <row r="587" spans="1:14" x14ac:dyDescent="0.35">
      <c r="A587">
        <v>1665155</v>
      </c>
      <c r="B587" t="s">
        <v>346</v>
      </c>
      <c r="C587" t="s">
        <v>358</v>
      </c>
      <c r="D587" t="s">
        <v>496</v>
      </c>
      <c r="F587" t="s">
        <v>1010</v>
      </c>
      <c r="G587" t="s">
        <v>496</v>
      </c>
      <c r="H587" s="234">
        <v>41454</v>
      </c>
      <c r="I587" s="237" t="str">
        <f t="shared" si="36"/>
        <v>29</v>
      </c>
      <c r="J587" s="237" t="str">
        <f t="shared" si="37"/>
        <v>06</v>
      </c>
      <c r="K587" s="237" t="str">
        <f t="shared" si="38"/>
        <v>2013</v>
      </c>
      <c r="L587" s="237" t="str">
        <f t="shared" si="39"/>
        <v>290613</v>
      </c>
      <c r="M587" t="str">
        <f>_xlfn.IFNA((VLOOKUP($C587,Lookups!$A$2:$B$6,2,FALSE)),"")</f>
        <v>F</v>
      </c>
      <c r="N587" t="s">
        <v>1886</v>
      </c>
    </row>
    <row r="588" spans="1:14" x14ac:dyDescent="0.35">
      <c r="A588">
        <v>1665156</v>
      </c>
      <c r="B588" t="s">
        <v>392</v>
      </c>
      <c r="C588" t="s">
        <v>347</v>
      </c>
      <c r="D588" t="s">
        <v>511</v>
      </c>
      <c r="F588" t="s">
        <v>487</v>
      </c>
      <c r="G588" t="s">
        <v>511</v>
      </c>
      <c r="H588" s="234">
        <v>41420</v>
      </c>
      <c r="I588" s="237" t="str">
        <f t="shared" si="36"/>
        <v>26</v>
      </c>
      <c r="J588" s="237" t="str">
        <f t="shared" si="37"/>
        <v>05</v>
      </c>
      <c r="K588" s="237" t="str">
        <f t="shared" si="38"/>
        <v>2013</v>
      </c>
      <c r="L588" s="237" t="str">
        <f t="shared" si="39"/>
        <v>260513</v>
      </c>
      <c r="M588" t="str">
        <f>_xlfn.IFNA((VLOOKUP($C588,Lookups!$A$2:$B$6,2,FALSE)),"")</f>
        <v>M</v>
      </c>
      <c r="N588" t="s">
        <v>1886</v>
      </c>
    </row>
    <row r="589" spans="1:14" x14ac:dyDescent="0.35">
      <c r="A589">
        <v>1665891</v>
      </c>
      <c r="B589" t="s">
        <v>346</v>
      </c>
      <c r="C589" t="s">
        <v>347</v>
      </c>
      <c r="D589" t="s">
        <v>997</v>
      </c>
      <c r="F589" t="s">
        <v>996</v>
      </c>
      <c r="G589" t="s">
        <v>997</v>
      </c>
      <c r="H589" s="234">
        <v>42001</v>
      </c>
      <c r="I589" s="237" t="str">
        <f t="shared" si="36"/>
        <v>28</v>
      </c>
      <c r="J589" s="237" t="str">
        <f t="shared" si="37"/>
        <v>12</v>
      </c>
      <c r="K589" s="237" t="str">
        <f t="shared" si="38"/>
        <v>2014</v>
      </c>
      <c r="L589" s="237" t="str">
        <f t="shared" si="39"/>
        <v>281214</v>
      </c>
      <c r="M589" t="str">
        <f>_xlfn.IFNA((VLOOKUP($C589,Lookups!$A$2:$B$6,2,FALSE)),"")</f>
        <v>M</v>
      </c>
      <c r="N589" t="s">
        <v>1886</v>
      </c>
    </row>
    <row r="590" spans="1:14" x14ac:dyDescent="0.35">
      <c r="A590">
        <v>1666084</v>
      </c>
      <c r="B590" t="s">
        <v>392</v>
      </c>
      <c r="C590" t="s">
        <v>358</v>
      </c>
      <c r="D590" t="s">
        <v>1015</v>
      </c>
      <c r="F590" t="s">
        <v>1016</v>
      </c>
      <c r="G590" t="s">
        <v>1015</v>
      </c>
      <c r="H590" s="234">
        <v>41276</v>
      </c>
      <c r="I590" s="237" t="str">
        <f t="shared" si="36"/>
        <v>02</v>
      </c>
      <c r="J590" s="237" t="str">
        <f t="shared" si="37"/>
        <v>01</v>
      </c>
      <c r="K590" s="237" t="str">
        <f t="shared" si="38"/>
        <v>2013</v>
      </c>
      <c r="L590" s="237" t="str">
        <f t="shared" si="39"/>
        <v>020113</v>
      </c>
      <c r="M590" t="str">
        <f>_xlfn.IFNA((VLOOKUP($C590,Lookups!$A$2:$B$6,2,FALSE)),"")</f>
        <v>F</v>
      </c>
      <c r="N590" t="s">
        <v>1886</v>
      </c>
    </row>
    <row r="591" spans="1:14" x14ac:dyDescent="0.35">
      <c r="A591">
        <v>1667080</v>
      </c>
      <c r="B591" t="s">
        <v>392</v>
      </c>
      <c r="C591" t="s">
        <v>358</v>
      </c>
      <c r="D591" t="s">
        <v>1680</v>
      </c>
      <c r="F591" t="s">
        <v>1681</v>
      </c>
      <c r="G591" t="s">
        <v>1680</v>
      </c>
      <c r="H591" s="234">
        <v>41150</v>
      </c>
      <c r="I591" s="237" t="str">
        <f t="shared" si="36"/>
        <v>29</v>
      </c>
      <c r="J591" s="237" t="str">
        <f t="shared" si="37"/>
        <v>08</v>
      </c>
      <c r="K591" s="237" t="str">
        <f t="shared" si="38"/>
        <v>2012</v>
      </c>
      <c r="L591" s="237" t="str">
        <f t="shared" si="39"/>
        <v>290812</v>
      </c>
      <c r="M591" t="str">
        <f>_xlfn.IFNA((VLOOKUP($C591,Lookups!$A$2:$B$6,2,FALSE)),"")</f>
        <v>F</v>
      </c>
      <c r="N591" t="s">
        <v>1886</v>
      </c>
    </row>
    <row r="592" spans="1:14" x14ac:dyDescent="0.35">
      <c r="A592">
        <v>1667081</v>
      </c>
      <c r="B592" t="s">
        <v>392</v>
      </c>
      <c r="C592" t="s">
        <v>347</v>
      </c>
      <c r="D592" t="s">
        <v>1012</v>
      </c>
      <c r="F592" t="s">
        <v>518</v>
      </c>
      <c r="G592" t="s">
        <v>1012</v>
      </c>
      <c r="H592" s="234">
        <v>42127</v>
      </c>
      <c r="I592" s="237" t="str">
        <f t="shared" si="36"/>
        <v>03</v>
      </c>
      <c r="J592" s="237" t="str">
        <f t="shared" si="37"/>
        <v>05</v>
      </c>
      <c r="K592" s="237" t="str">
        <f t="shared" si="38"/>
        <v>2015</v>
      </c>
      <c r="L592" s="237" t="str">
        <f t="shared" si="39"/>
        <v>030515</v>
      </c>
      <c r="M592" t="str">
        <f>_xlfn.IFNA((VLOOKUP($C592,Lookups!$A$2:$B$6,2,FALSE)),"")</f>
        <v>M</v>
      </c>
      <c r="N592" t="s">
        <v>1886</v>
      </c>
    </row>
    <row r="593" spans="1:14" x14ac:dyDescent="0.35">
      <c r="A593">
        <v>1668754</v>
      </c>
      <c r="B593" t="s">
        <v>346</v>
      </c>
      <c r="C593" t="s">
        <v>358</v>
      </c>
      <c r="D593" t="s">
        <v>561</v>
      </c>
      <c r="F593" t="s">
        <v>562</v>
      </c>
      <c r="H593" s="234">
        <v>41241</v>
      </c>
      <c r="I593" s="237" t="str">
        <f t="shared" si="36"/>
        <v>28</v>
      </c>
      <c r="J593" s="237" t="str">
        <f t="shared" si="37"/>
        <v>11</v>
      </c>
      <c r="K593" s="237" t="str">
        <f t="shared" si="38"/>
        <v>2012</v>
      </c>
      <c r="L593" s="237" t="str">
        <f t="shared" si="39"/>
        <v>281112</v>
      </c>
      <c r="M593" t="str">
        <f>_xlfn.IFNA((VLOOKUP($C593,Lookups!$A$2:$B$6,2,FALSE)),"")</f>
        <v>F</v>
      </c>
      <c r="N593" t="s">
        <v>1886</v>
      </c>
    </row>
    <row r="594" spans="1:14" x14ac:dyDescent="0.35">
      <c r="A594">
        <v>1668755</v>
      </c>
      <c r="B594" t="s">
        <v>346</v>
      </c>
      <c r="C594" t="s">
        <v>347</v>
      </c>
      <c r="D594" t="s">
        <v>563</v>
      </c>
      <c r="F594" t="s">
        <v>564</v>
      </c>
      <c r="H594" s="234">
        <v>40927</v>
      </c>
      <c r="I594" s="237" t="str">
        <f t="shared" si="36"/>
        <v>19</v>
      </c>
      <c r="J594" s="237" t="str">
        <f t="shared" si="37"/>
        <v>01</v>
      </c>
      <c r="K594" s="237" t="str">
        <f t="shared" si="38"/>
        <v>2012</v>
      </c>
      <c r="L594" s="237" t="str">
        <f t="shared" si="39"/>
        <v>190112</v>
      </c>
      <c r="M594" t="str">
        <f>_xlfn.IFNA((VLOOKUP($C594,Lookups!$A$2:$B$6,2,FALSE)),"")</f>
        <v>M</v>
      </c>
      <c r="N594" t="s">
        <v>1886</v>
      </c>
    </row>
    <row r="595" spans="1:14" x14ac:dyDescent="0.35">
      <c r="A595">
        <v>1668757</v>
      </c>
      <c r="B595" t="s">
        <v>346</v>
      </c>
      <c r="C595" t="s">
        <v>358</v>
      </c>
      <c r="D595" t="s">
        <v>565</v>
      </c>
      <c r="E595" t="s">
        <v>566</v>
      </c>
      <c r="F595" t="s">
        <v>368</v>
      </c>
      <c r="G595" t="s">
        <v>565</v>
      </c>
      <c r="H595" s="234">
        <v>41491</v>
      </c>
      <c r="I595" s="237" t="str">
        <f t="shared" si="36"/>
        <v>05</v>
      </c>
      <c r="J595" s="237" t="str">
        <f t="shared" si="37"/>
        <v>08</v>
      </c>
      <c r="K595" s="237" t="str">
        <f t="shared" si="38"/>
        <v>2013</v>
      </c>
      <c r="L595" s="237" t="str">
        <f t="shared" si="39"/>
        <v>050813</v>
      </c>
      <c r="M595" t="str">
        <f>_xlfn.IFNA((VLOOKUP($C595,Lookups!$A$2:$B$6,2,FALSE)),"")</f>
        <v>F</v>
      </c>
      <c r="N595" t="s">
        <v>1886</v>
      </c>
    </row>
    <row r="596" spans="1:14" x14ac:dyDescent="0.35">
      <c r="A596">
        <v>1668760</v>
      </c>
      <c r="B596" t="s">
        <v>346</v>
      </c>
      <c r="C596" t="s">
        <v>347</v>
      </c>
      <c r="D596" t="s">
        <v>567</v>
      </c>
      <c r="F596" t="s">
        <v>568</v>
      </c>
      <c r="H596" s="234">
        <v>41718</v>
      </c>
      <c r="I596" s="237" t="str">
        <f t="shared" si="36"/>
        <v>20</v>
      </c>
      <c r="J596" s="237" t="str">
        <f t="shared" si="37"/>
        <v>03</v>
      </c>
      <c r="K596" s="237" t="str">
        <f t="shared" si="38"/>
        <v>2014</v>
      </c>
      <c r="L596" s="237" t="str">
        <f t="shared" si="39"/>
        <v>200314</v>
      </c>
      <c r="M596" t="str">
        <f>_xlfn.IFNA((VLOOKUP($C596,Lookups!$A$2:$B$6,2,FALSE)),"")</f>
        <v>M</v>
      </c>
      <c r="N596" t="s">
        <v>1886</v>
      </c>
    </row>
    <row r="597" spans="1:14" x14ac:dyDescent="0.35">
      <c r="A597">
        <v>1668763</v>
      </c>
      <c r="B597" t="s">
        <v>346</v>
      </c>
      <c r="C597" t="s">
        <v>347</v>
      </c>
      <c r="D597" t="s">
        <v>501</v>
      </c>
      <c r="F597" t="s">
        <v>569</v>
      </c>
      <c r="G597" t="s">
        <v>501</v>
      </c>
      <c r="H597" s="234">
        <v>41670</v>
      </c>
      <c r="I597" s="237" t="str">
        <f t="shared" si="36"/>
        <v>31</v>
      </c>
      <c r="J597" s="237" t="str">
        <f t="shared" si="37"/>
        <v>01</v>
      </c>
      <c r="K597" s="237" t="str">
        <f t="shared" si="38"/>
        <v>2014</v>
      </c>
      <c r="L597" s="237" t="str">
        <f t="shared" si="39"/>
        <v>310114</v>
      </c>
      <c r="M597" t="str">
        <f>_xlfn.IFNA((VLOOKUP($C597,Lookups!$A$2:$B$6,2,FALSE)),"")</f>
        <v>M</v>
      </c>
      <c r="N597" t="s">
        <v>1886</v>
      </c>
    </row>
    <row r="598" spans="1:14" x14ac:dyDescent="0.35">
      <c r="A598">
        <v>1668764</v>
      </c>
      <c r="B598" t="s">
        <v>346</v>
      </c>
      <c r="C598" t="s">
        <v>347</v>
      </c>
      <c r="D598" t="s">
        <v>445</v>
      </c>
      <c r="F598" t="s">
        <v>570</v>
      </c>
      <c r="G598" t="s">
        <v>445</v>
      </c>
      <c r="H598" s="234">
        <v>41296</v>
      </c>
      <c r="I598" s="237" t="str">
        <f t="shared" si="36"/>
        <v>22</v>
      </c>
      <c r="J598" s="237" t="str">
        <f t="shared" si="37"/>
        <v>01</v>
      </c>
      <c r="K598" s="237" t="str">
        <f t="shared" si="38"/>
        <v>2013</v>
      </c>
      <c r="L598" s="237" t="str">
        <f t="shared" si="39"/>
        <v>220113</v>
      </c>
      <c r="M598" t="str">
        <f>_xlfn.IFNA((VLOOKUP($C598,Lookups!$A$2:$B$6,2,FALSE)),"")</f>
        <v>M</v>
      </c>
      <c r="N598" t="s">
        <v>1886</v>
      </c>
    </row>
    <row r="599" spans="1:14" x14ac:dyDescent="0.35">
      <c r="A599">
        <v>1670183</v>
      </c>
      <c r="B599" t="s">
        <v>392</v>
      </c>
      <c r="C599" t="s">
        <v>358</v>
      </c>
      <c r="D599" t="s">
        <v>604</v>
      </c>
      <c r="F599" t="s">
        <v>1684</v>
      </c>
      <c r="G599" t="s">
        <v>604</v>
      </c>
      <c r="H599" s="234">
        <v>41050</v>
      </c>
      <c r="I599" s="237" t="str">
        <f t="shared" si="36"/>
        <v>21</v>
      </c>
      <c r="J599" s="237" t="str">
        <f t="shared" si="37"/>
        <v>05</v>
      </c>
      <c r="K599" s="237" t="str">
        <f t="shared" si="38"/>
        <v>2012</v>
      </c>
      <c r="L599" s="237" t="str">
        <f t="shared" si="39"/>
        <v>210512</v>
      </c>
      <c r="M599" t="str">
        <f>_xlfn.IFNA((VLOOKUP($C599,Lookups!$A$2:$B$6,2,FALSE)),"")</f>
        <v>F</v>
      </c>
      <c r="N599" t="s">
        <v>1886</v>
      </c>
    </row>
    <row r="600" spans="1:14" x14ac:dyDescent="0.35">
      <c r="A600">
        <v>1671017</v>
      </c>
      <c r="B600" t="s">
        <v>392</v>
      </c>
      <c r="C600" t="s">
        <v>358</v>
      </c>
      <c r="D600" t="s">
        <v>623</v>
      </c>
      <c r="F600" t="s">
        <v>684</v>
      </c>
      <c r="G600" t="s">
        <v>623</v>
      </c>
      <c r="H600" s="234">
        <v>41659</v>
      </c>
      <c r="I600" s="237" t="str">
        <f t="shared" si="36"/>
        <v>20</v>
      </c>
      <c r="J600" s="237" t="str">
        <f t="shared" si="37"/>
        <v>01</v>
      </c>
      <c r="K600" s="237" t="str">
        <f t="shared" si="38"/>
        <v>2014</v>
      </c>
      <c r="L600" s="237" t="str">
        <f t="shared" si="39"/>
        <v>200114</v>
      </c>
      <c r="M600" t="str">
        <f>_xlfn.IFNA((VLOOKUP($C600,Lookups!$A$2:$B$6,2,FALSE)),"")</f>
        <v>F</v>
      </c>
      <c r="N600" t="s">
        <v>1886</v>
      </c>
    </row>
    <row r="601" spans="1:14" x14ac:dyDescent="0.35">
      <c r="A601">
        <v>1672215</v>
      </c>
      <c r="B601" t="s">
        <v>461</v>
      </c>
      <c r="C601" t="s">
        <v>470</v>
      </c>
      <c r="D601" t="s">
        <v>352</v>
      </c>
      <c r="E601" t="s">
        <v>353</v>
      </c>
      <c r="F601" t="s">
        <v>518</v>
      </c>
      <c r="G601" t="s">
        <v>571</v>
      </c>
      <c r="H601" s="234">
        <v>30090</v>
      </c>
      <c r="I601" s="237" t="str">
        <f t="shared" si="36"/>
        <v>19</v>
      </c>
      <c r="J601" s="237" t="str">
        <f t="shared" si="37"/>
        <v>05</v>
      </c>
      <c r="K601" s="237" t="str">
        <f t="shared" si="38"/>
        <v>1982</v>
      </c>
      <c r="L601" s="237" t="str">
        <f t="shared" si="39"/>
        <v>190582</v>
      </c>
      <c r="M601" t="str">
        <f>_xlfn.IFNA((VLOOKUP($C601,Lookups!$A$2:$B$6,2,FALSE)),"")</f>
        <v>F</v>
      </c>
      <c r="N601" t="s">
        <v>1886</v>
      </c>
    </row>
    <row r="602" spans="1:14" x14ac:dyDescent="0.35">
      <c r="A602">
        <v>1672216</v>
      </c>
      <c r="B602" t="s">
        <v>461</v>
      </c>
      <c r="C602" t="s">
        <v>470</v>
      </c>
      <c r="D602" t="s">
        <v>572</v>
      </c>
      <c r="F602" t="s">
        <v>497</v>
      </c>
      <c r="G602" t="s">
        <v>572</v>
      </c>
      <c r="H602" s="234">
        <v>28989</v>
      </c>
      <c r="I602" s="237" t="str">
        <f t="shared" si="36"/>
        <v>14</v>
      </c>
      <c r="J602" s="237" t="str">
        <f t="shared" si="37"/>
        <v>05</v>
      </c>
      <c r="K602" s="237" t="str">
        <f t="shared" si="38"/>
        <v>1979</v>
      </c>
      <c r="L602" s="237" t="str">
        <f t="shared" si="39"/>
        <v>140579</v>
      </c>
      <c r="M602" t="str">
        <f>_xlfn.IFNA((VLOOKUP($C602,Lookups!$A$2:$B$6,2,FALSE)),"")</f>
        <v>F</v>
      </c>
      <c r="N602" t="s">
        <v>1886</v>
      </c>
    </row>
    <row r="603" spans="1:14" x14ac:dyDescent="0.35">
      <c r="A603">
        <v>1672217</v>
      </c>
      <c r="B603" t="s">
        <v>461</v>
      </c>
      <c r="C603" t="s">
        <v>470</v>
      </c>
      <c r="D603" t="s">
        <v>573</v>
      </c>
      <c r="E603" t="s">
        <v>574</v>
      </c>
      <c r="F603" t="s">
        <v>449</v>
      </c>
      <c r="G603" t="s">
        <v>575</v>
      </c>
      <c r="H603" s="234">
        <v>28098</v>
      </c>
      <c r="I603" s="237" t="str">
        <f t="shared" si="36"/>
        <v>04</v>
      </c>
      <c r="J603" s="237" t="str">
        <f t="shared" si="37"/>
        <v>12</v>
      </c>
      <c r="K603" s="237" t="str">
        <f t="shared" si="38"/>
        <v>1976</v>
      </c>
      <c r="L603" s="237" t="str">
        <f t="shared" si="39"/>
        <v>041276</v>
      </c>
      <c r="M603" t="str">
        <f>_xlfn.IFNA((VLOOKUP($C603,Lookups!$A$2:$B$6,2,FALSE)),"")</f>
        <v>F</v>
      </c>
      <c r="N603" t="s">
        <v>1886</v>
      </c>
    </row>
    <row r="604" spans="1:14" x14ac:dyDescent="0.35">
      <c r="A604">
        <v>1673534</v>
      </c>
      <c r="B604" t="s">
        <v>392</v>
      </c>
      <c r="C604" t="s">
        <v>347</v>
      </c>
      <c r="D604" t="s">
        <v>1686</v>
      </c>
      <c r="F604" t="s">
        <v>1673</v>
      </c>
      <c r="G604" t="s">
        <v>1686</v>
      </c>
      <c r="H604" s="234">
        <v>41553</v>
      </c>
      <c r="I604" s="237" t="str">
        <f t="shared" si="36"/>
        <v>06</v>
      </c>
      <c r="J604" s="237" t="str">
        <f t="shared" si="37"/>
        <v>10</v>
      </c>
      <c r="K604" s="237" t="str">
        <f t="shared" si="38"/>
        <v>2013</v>
      </c>
      <c r="L604" s="237" t="str">
        <f t="shared" si="39"/>
        <v>061013</v>
      </c>
      <c r="M604" t="str">
        <f>_xlfn.IFNA((VLOOKUP($C604,Lookups!$A$2:$B$6,2,FALSE)),"")</f>
        <v>M</v>
      </c>
      <c r="N604" t="s">
        <v>1886</v>
      </c>
    </row>
    <row r="605" spans="1:14" x14ac:dyDescent="0.35">
      <c r="A605">
        <v>1673857</v>
      </c>
      <c r="B605" t="s">
        <v>392</v>
      </c>
      <c r="C605" t="s">
        <v>347</v>
      </c>
      <c r="D605" t="s">
        <v>504</v>
      </c>
      <c r="F605" t="s">
        <v>803</v>
      </c>
      <c r="G605" t="s">
        <v>504</v>
      </c>
      <c r="H605" s="234">
        <v>42586</v>
      </c>
      <c r="I605" s="237" t="str">
        <f t="shared" si="36"/>
        <v>04</v>
      </c>
      <c r="J605" s="237" t="str">
        <f t="shared" si="37"/>
        <v>08</v>
      </c>
      <c r="K605" s="237" t="str">
        <f t="shared" si="38"/>
        <v>2016</v>
      </c>
      <c r="L605" s="237" t="str">
        <f t="shared" si="39"/>
        <v>040816</v>
      </c>
      <c r="M605" t="str">
        <f>_xlfn.IFNA((VLOOKUP($C605,Lookups!$A$2:$B$6,2,FALSE)),"")</f>
        <v>M</v>
      </c>
      <c r="N605" t="s">
        <v>1886</v>
      </c>
    </row>
    <row r="606" spans="1:14" x14ac:dyDescent="0.35">
      <c r="A606">
        <v>1673859</v>
      </c>
      <c r="B606" t="s">
        <v>392</v>
      </c>
      <c r="C606" t="s">
        <v>358</v>
      </c>
      <c r="D606" t="s">
        <v>854</v>
      </c>
      <c r="F606" t="s">
        <v>788</v>
      </c>
      <c r="G606" t="s">
        <v>854</v>
      </c>
      <c r="H606" s="234">
        <v>42315</v>
      </c>
      <c r="I606" s="237" t="str">
        <f t="shared" si="36"/>
        <v>07</v>
      </c>
      <c r="J606" s="237" t="str">
        <f t="shared" si="37"/>
        <v>11</v>
      </c>
      <c r="K606" s="237" t="str">
        <f t="shared" si="38"/>
        <v>2015</v>
      </c>
      <c r="L606" s="237" t="str">
        <f t="shared" si="39"/>
        <v>071115</v>
      </c>
      <c r="M606" t="str">
        <f>_xlfn.IFNA((VLOOKUP($C606,Lookups!$A$2:$B$6,2,FALSE)),"")</f>
        <v>F</v>
      </c>
      <c r="N606" t="s">
        <v>1886</v>
      </c>
    </row>
    <row r="607" spans="1:14" x14ac:dyDescent="0.35">
      <c r="A607">
        <v>1673863</v>
      </c>
      <c r="B607" t="s">
        <v>392</v>
      </c>
      <c r="C607" t="s">
        <v>358</v>
      </c>
      <c r="D607" t="s">
        <v>768</v>
      </c>
      <c r="F607" t="s">
        <v>828</v>
      </c>
      <c r="G607" t="s">
        <v>768</v>
      </c>
      <c r="H607" s="234">
        <v>40783</v>
      </c>
      <c r="I607" s="237" t="str">
        <f t="shared" si="36"/>
        <v>28</v>
      </c>
      <c r="J607" s="237" t="str">
        <f t="shared" si="37"/>
        <v>08</v>
      </c>
      <c r="K607" s="237" t="str">
        <f t="shared" si="38"/>
        <v>2011</v>
      </c>
      <c r="L607" s="237" t="str">
        <f t="shared" si="39"/>
        <v>280811</v>
      </c>
      <c r="M607" t="str">
        <f>_xlfn.IFNA((VLOOKUP($C607,Lookups!$A$2:$B$6,2,FALSE)),"")</f>
        <v>F</v>
      </c>
      <c r="N607" t="s">
        <v>1886</v>
      </c>
    </row>
    <row r="608" spans="1:14" x14ac:dyDescent="0.35">
      <c r="A608">
        <v>1673864</v>
      </c>
      <c r="B608" t="s">
        <v>392</v>
      </c>
      <c r="C608" t="s">
        <v>358</v>
      </c>
      <c r="D608" t="s">
        <v>855</v>
      </c>
      <c r="E608" t="s">
        <v>856</v>
      </c>
      <c r="F608" t="s">
        <v>684</v>
      </c>
      <c r="G608" t="s">
        <v>855</v>
      </c>
      <c r="H608" s="234">
        <v>42607</v>
      </c>
      <c r="I608" s="237" t="str">
        <f t="shared" si="36"/>
        <v>25</v>
      </c>
      <c r="J608" s="237" t="str">
        <f t="shared" si="37"/>
        <v>08</v>
      </c>
      <c r="K608" s="237" t="str">
        <f t="shared" si="38"/>
        <v>2016</v>
      </c>
      <c r="L608" s="237" t="str">
        <f t="shared" si="39"/>
        <v>250816</v>
      </c>
      <c r="M608" t="str">
        <f>_xlfn.IFNA((VLOOKUP($C608,Lookups!$A$2:$B$6,2,FALSE)),"")</f>
        <v>F</v>
      </c>
      <c r="N608" t="s">
        <v>1886</v>
      </c>
    </row>
    <row r="609" spans="1:14" x14ac:dyDescent="0.35">
      <c r="A609">
        <v>1673865</v>
      </c>
      <c r="B609" t="s">
        <v>392</v>
      </c>
      <c r="C609" t="s">
        <v>347</v>
      </c>
      <c r="D609" t="s">
        <v>857</v>
      </c>
      <c r="F609" t="s">
        <v>858</v>
      </c>
      <c r="G609" t="s">
        <v>859</v>
      </c>
      <c r="H609" s="234">
        <v>41868</v>
      </c>
      <c r="I609" s="237" t="str">
        <f t="shared" si="36"/>
        <v>17</v>
      </c>
      <c r="J609" s="237" t="str">
        <f t="shared" si="37"/>
        <v>08</v>
      </c>
      <c r="K609" s="237" t="str">
        <f t="shared" si="38"/>
        <v>2014</v>
      </c>
      <c r="L609" s="237" t="str">
        <f t="shared" si="39"/>
        <v>170814</v>
      </c>
      <c r="M609" t="str">
        <f>_xlfn.IFNA((VLOOKUP($C609,Lookups!$A$2:$B$6,2,FALSE)),"")</f>
        <v>M</v>
      </c>
      <c r="N609" t="s">
        <v>1886</v>
      </c>
    </row>
    <row r="610" spans="1:14" x14ac:dyDescent="0.35">
      <c r="A610">
        <v>1673866</v>
      </c>
      <c r="B610" t="s">
        <v>461</v>
      </c>
      <c r="C610" t="s">
        <v>470</v>
      </c>
      <c r="D610" t="s">
        <v>860</v>
      </c>
      <c r="F610" t="s">
        <v>784</v>
      </c>
      <c r="G610" t="s">
        <v>860</v>
      </c>
      <c r="H610" s="234">
        <v>30190</v>
      </c>
      <c r="I610" s="237" t="str">
        <f t="shared" si="36"/>
        <v>27</v>
      </c>
      <c r="J610" s="237" t="str">
        <f t="shared" si="37"/>
        <v>08</v>
      </c>
      <c r="K610" s="237" t="str">
        <f t="shared" si="38"/>
        <v>1982</v>
      </c>
      <c r="L610" s="237" t="str">
        <f t="shared" si="39"/>
        <v>270882</v>
      </c>
      <c r="M610" t="str">
        <f>_xlfn.IFNA((VLOOKUP($C610,Lookups!$A$2:$B$6,2,FALSE)),"")</f>
        <v>F</v>
      </c>
      <c r="N610" t="s">
        <v>1886</v>
      </c>
    </row>
    <row r="611" spans="1:14" x14ac:dyDescent="0.35">
      <c r="A611">
        <v>1674596</v>
      </c>
      <c r="B611" t="s">
        <v>392</v>
      </c>
      <c r="C611" t="s">
        <v>358</v>
      </c>
      <c r="D611" t="s">
        <v>377</v>
      </c>
      <c r="F611" t="s">
        <v>861</v>
      </c>
      <c r="G611" t="s">
        <v>377</v>
      </c>
      <c r="H611" s="234">
        <v>41788</v>
      </c>
      <c r="I611" s="237" t="str">
        <f t="shared" si="36"/>
        <v>29</v>
      </c>
      <c r="J611" s="237" t="str">
        <f t="shared" si="37"/>
        <v>05</v>
      </c>
      <c r="K611" s="237" t="str">
        <f t="shared" si="38"/>
        <v>2014</v>
      </c>
      <c r="L611" s="237" t="str">
        <f t="shared" si="39"/>
        <v>290514</v>
      </c>
      <c r="M611" t="str">
        <f>_xlfn.IFNA((VLOOKUP($C611,Lookups!$A$2:$B$6,2,FALSE)),"")</f>
        <v>F</v>
      </c>
      <c r="N611" t="s">
        <v>1886</v>
      </c>
    </row>
    <row r="612" spans="1:14" x14ac:dyDescent="0.35">
      <c r="A612">
        <v>1675494</v>
      </c>
      <c r="B612" t="s">
        <v>392</v>
      </c>
      <c r="C612" t="s">
        <v>347</v>
      </c>
      <c r="D612" t="s">
        <v>1688</v>
      </c>
      <c r="F612" t="s">
        <v>1689</v>
      </c>
      <c r="G612" t="s">
        <v>1688</v>
      </c>
      <c r="H612" s="234">
        <v>41069</v>
      </c>
      <c r="I612" s="237" t="str">
        <f t="shared" si="36"/>
        <v>09</v>
      </c>
      <c r="J612" s="237" t="str">
        <f t="shared" si="37"/>
        <v>06</v>
      </c>
      <c r="K612" s="237" t="str">
        <f t="shared" si="38"/>
        <v>2012</v>
      </c>
      <c r="L612" s="237" t="str">
        <f t="shared" si="39"/>
        <v>090612</v>
      </c>
      <c r="M612" t="str">
        <f>_xlfn.IFNA((VLOOKUP($C612,Lookups!$A$2:$B$6,2,FALSE)),"")</f>
        <v>M</v>
      </c>
      <c r="N612" t="s">
        <v>1886</v>
      </c>
    </row>
    <row r="613" spans="1:14" x14ac:dyDescent="0.35">
      <c r="A613">
        <v>1676047</v>
      </c>
      <c r="B613" t="s">
        <v>392</v>
      </c>
      <c r="C613" t="s">
        <v>347</v>
      </c>
      <c r="D613" t="s">
        <v>712</v>
      </c>
      <c r="F613" t="s">
        <v>419</v>
      </c>
      <c r="G613" t="s">
        <v>712</v>
      </c>
      <c r="H613" s="234">
        <v>41286</v>
      </c>
      <c r="I613" s="237" t="str">
        <f t="shared" si="36"/>
        <v>12</v>
      </c>
      <c r="J613" s="237" t="str">
        <f t="shared" si="37"/>
        <v>01</v>
      </c>
      <c r="K613" s="237" t="str">
        <f t="shared" si="38"/>
        <v>2013</v>
      </c>
      <c r="L613" s="237" t="str">
        <f t="shared" si="39"/>
        <v>120113</v>
      </c>
      <c r="M613" t="str">
        <f>_xlfn.IFNA((VLOOKUP($C613,Lookups!$A$2:$B$6,2,FALSE)),"")</f>
        <v>M</v>
      </c>
      <c r="N613" t="s">
        <v>1886</v>
      </c>
    </row>
    <row r="614" spans="1:14" x14ac:dyDescent="0.35">
      <c r="A614">
        <v>1676533</v>
      </c>
      <c r="B614" t="s">
        <v>461</v>
      </c>
      <c r="C614" t="s">
        <v>347</v>
      </c>
      <c r="D614" t="s">
        <v>456</v>
      </c>
      <c r="E614" t="s">
        <v>415</v>
      </c>
      <c r="F614" t="s">
        <v>512</v>
      </c>
      <c r="G614" t="s">
        <v>456</v>
      </c>
      <c r="H614" s="234">
        <v>29448</v>
      </c>
      <c r="I614" s="237" t="str">
        <f t="shared" si="36"/>
        <v>15</v>
      </c>
      <c r="J614" s="237" t="str">
        <f t="shared" si="37"/>
        <v>08</v>
      </c>
      <c r="K614" s="237" t="str">
        <f t="shared" si="38"/>
        <v>1980</v>
      </c>
      <c r="L614" s="237" t="str">
        <f t="shared" si="39"/>
        <v>150880</v>
      </c>
      <c r="M614" t="str">
        <f>_xlfn.IFNA((VLOOKUP($C614,Lookups!$A$2:$B$6,2,FALSE)),"")</f>
        <v>M</v>
      </c>
      <c r="N614" t="s">
        <v>1886</v>
      </c>
    </row>
    <row r="615" spans="1:14" x14ac:dyDescent="0.35">
      <c r="A615">
        <v>1676534</v>
      </c>
      <c r="B615" t="s">
        <v>461</v>
      </c>
      <c r="C615" t="s">
        <v>358</v>
      </c>
      <c r="D615" t="s">
        <v>576</v>
      </c>
      <c r="E615" t="s">
        <v>539</v>
      </c>
      <c r="F615" t="s">
        <v>577</v>
      </c>
      <c r="G615" t="s">
        <v>576</v>
      </c>
      <c r="H615" s="234">
        <v>28870</v>
      </c>
      <c r="I615" s="237" t="str">
        <f t="shared" si="36"/>
        <v>15</v>
      </c>
      <c r="J615" s="237" t="str">
        <f t="shared" si="37"/>
        <v>01</v>
      </c>
      <c r="K615" s="237" t="str">
        <f t="shared" si="38"/>
        <v>1979</v>
      </c>
      <c r="L615" s="237" t="str">
        <f t="shared" si="39"/>
        <v>150179</v>
      </c>
      <c r="M615" t="str">
        <f>_xlfn.IFNA((VLOOKUP($C615,Lookups!$A$2:$B$6,2,FALSE)),"")</f>
        <v>F</v>
      </c>
      <c r="N615" t="s">
        <v>1886</v>
      </c>
    </row>
    <row r="616" spans="1:14" x14ac:dyDescent="0.35">
      <c r="A616">
        <v>1676572</v>
      </c>
      <c r="B616" t="s">
        <v>461</v>
      </c>
      <c r="C616" t="s">
        <v>347</v>
      </c>
      <c r="D616" t="s">
        <v>578</v>
      </c>
      <c r="E616" t="s">
        <v>409</v>
      </c>
      <c r="F616" t="s">
        <v>531</v>
      </c>
      <c r="G616" t="s">
        <v>579</v>
      </c>
      <c r="H616" s="234">
        <v>31496</v>
      </c>
      <c r="I616" s="237" t="str">
        <f t="shared" si="36"/>
        <v>25</v>
      </c>
      <c r="J616" s="237" t="str">
        <f t="shared" si="37"/>
        <v>03</v>
      </c>
      <c r="K616" s="237" t="str">
        <f t="shared" si="38"/>
        <v>1986</v>
      </c>
      <c r="L616" s="237" t="str">
        <f t="shared" si="39"/>
        <v>250386</v>
      </c>
      <c r="M616" t="str">
        <f>_xlfn.IFNA((VLOOKUP($C616,Lookups!$A$2:$B$6,2,FALSE)),"")</f>
        <v>M</v>
      </c>
      <c r="N616" t="s">
        <v>1886</v>
      </c>
    </row>
    <row r="617" spans="1:14" x14ac:dyDescent="0.35">
      <c r="A617">
        <v>1676666</v>
      </c>
      <c r="B617" t="s">
        <v>461</v>
      </c>
      <c r="C617" t="s">
        <v>470</v>
      </c>
      <c r="D617" t="s">
        <v>580</v>
      </c>
      <c r="E617" t="s">
        <v>415</v>
      </c>
      <c r="F617" t="s">
        <v>500</v>
      </c>
      <c r="G617" t="s">
        <v>580</v>
      </c>
      <c r="H617" s="234">
        <v>28615</v>
      </c>
      <c r="I617" s="237" t="str">
        <f t="shared" si="36"/>
        <v>05</v>
      </c>
      <c r="J617" s="237" t="str">
        <f t="shared" si="37"/>
        <v>05</v>
      </c>
      <c r="K617" s="237" t="str">
        <f t="shared" si="38"/>
        <v>1978</v>
      </c>
      <c r="L617" s="237" t="str">
        <f t="shared" si="39"/>
        <v>050578</v>
      </c>
      <c r="M617" t="str">
        <f>_xlfn.IFNA((VLOOKUP($C617,Lookups!$A$2:$B$6,2,FALSE)),"")</f>
        <v>F</v>
      </c>
      <c r="N617" t="s">
        <v>1886</v>
      </c>
    </row>
    <row r="618" spans="1:14" x14ac:dyDescent="0.35">
      <c r="A618">
        <v>1676933</v>
      </c>
      <c r="B618" t="s">
        <v>346</v>
      </c>
      <c r="C618" t="s">
        <v>347</v>
      </c>
      <c r="D618" t="s">
        <v>581</v>
      </c>
      <c r="F618" t="s">
        <v>582</v>
      </c>
      <c r="G618" t="s">
        <v>581</v>
      </c>
      <c r="H618" s="234">
        <v>41212</v>
      </c>
      <c r="I618" s="237" t="str">
        <f t="shared" si="36"/>
        <v>30</v>
      </c>
      <c r="J618" s="237" t="str">
        <f t="shared" si="37"/>
        <v>10</v>
      </c>
      <c r="K618" s="237" t="str">
        <f t="shared" si="38"/>
        <v>2012</v>
      </c>
      <c r="L618" s="237" t="str">
        <f t="shared" si="39"/>
        <v>301012</v>
      </c>
      <c r="M618" t="str">
        <f>_xlfn.IFNA((VLOOKUP($C618,Lookups!$A$2:$B$6,2,FALSE)),"")</f>
        <v>M</v>
      </c>
      <c r="N618" t="s">
        <v>1886</v>
      </c>
    </row>
    <row r="619" spans="1:14" x14ac:dyDescent="0.35">
      <c r="A619">
        <v>1676966</v>
      </c>
      <c r="B619" t="s">
        <v>461</v>
      </c>
      <c r="C619" t="s">
        <v>347</v>
      </c>
      <c r="D619" t="s">
        <v>583</v>
      </c>
      <c r="E619" t="s">
        <v>409</v>
      </c>
      <c r="F619" t="s">
        <v>522</v>
      </c>
      <c r="G619" t="s">
        <v>583</v>
      </c>
      <c r="H619" s="234">
        <v>31642</v>
      </c>
      <c r="I619" s="237" t="str">
        <f t="shared" si="36"/>
        <v>18</v>
      </c>
      <c r="J619" s="237" t="str">
        <f t="shared" si="37"/>
        <v>08</v>
      </c>
      <c r="K619" s="237" t="str">
        <f t="shared" si="38"/>
        <v>1986</v>
      </c>
      <c r="L619" s="237" t="str">
        <f t="shared" si="39"/>
        <v>180886</v>
      </c>
      <c r="M619" t="str">
        <f>_xlfn.IFNA((VLOOKUP($C619,Lookups!$A$2:$B$6,2,FALSE)),"")</f>
        <v>M</v>
      </c>
      <c r="N619" t="s">
        <v>1886</v>
      </c>
    </row>
    <row r="620" spans="1:14" x14ac:dyDescent="0.35">
      <c r="A620">
        <v>1677097</v>
      </c>
      <c r="B620" t="s">
        <v>346</v>
      </c>
      <c r="C620" t="s">
        <v>358</v>
      </c>
      <c r="D620" t="s">
        <v>584</v>
      </c>
      <c r="F620" t="s">
        <v>585</v>
      </c>
      <c r="G620" t="s">
        <v>584</v>
      </c>
      <c r="H620" s="234">
        <v>41738</v>
      </c>
      <c r="I620" s="237" t="str">
        <f t="shared" si="36"/>
        <v>09</v>
      </c>
      <c r="J620" s="237" t="str">
        <f t="shared" si="37"/>
        <v>04</v>
      </c>
      <c r="K620" s="237" t="str">
        <f t="shared" si="38"/>
        <v>2014</v>
      </c>
      <c r="L620" s="237" t="str">
        <f t="shared" si="39"/>
        <v>090414</v>
      </c>
      <c r="M620" t="str">
        <f>_xlfn.IFNA((VLOOKUP($C620,Lookups!$A$2:$B$6,2,FALSE)),"")</f>
        <v>F</v>
      </c>
      <c r="N620" t="s">
        <v>1886</v>
      </c>
    </row>
    <row r="621" spans="1:14" x14ac:dyDescent="0.35">
      <c r="A621">
        <v>1677304</v>
      </c>
      <c r="B621" t="s">
        <v>392</v>
      </c>
      <c r="C621" t="s">
        <v>358</v>
      </c>
      <c r="D621" t="s">
        <v>1593</v>
      </c>
      <c r="F621" t="s">
        <v>1692</v>
      </c>
      <c r="G621" t="s">
        <v>1593</v>
      </c>
      <c r="H621" s="234">
        <v>41250</v>
      </c>
      <c r="I621" s="237" t="str">
        <f t="shared" si="36"/>
        <v>07</v>
      </c>
      <c r="J621" s="237" t="str">
        <f t="shared" si="37"/>
        <v>12</v>
      </c>
      <c r="K621" s="237" t="str">
        <f t="shared" si="38"/>
        <v>2012</v>
      </c>
      <c r="L621" s="237" t="str">
        <f t="shared" si="39"/>
        <v>071212</v>
      </c>
      <c r="M621" t="str">
        <f>_xlfn.IFNA((VLOOKUP($C621,Lookups!$A$2:$B$6,2,FALSE)),"")</f>
        <v>F</v>
      </c>
      <c r="N621" t="s">
        <v>1886</v>
      </c>
    </row>
    <row r="622" spans="1:14" x14ac:dyDescent="0.35">
      <c r="A622">
        <v>1678196</v>
      </c>
      <c r="B622" t="s">
        <v>392</v>
      </c>
      <c r="C622" t="s">
        <v>347</v>
      </c>
      <c r="D622" t="s">
        <v>430</v>
      </c>
      <c r="E622" t="s">
        <v>353</v>
      </c>
      <c r="F622" t="s">
        <v>431</v>
      </c>
      <c r="G622" t="s">
        <v>430</v>
      </c>
      <c r="H622" s="234">
        <v>41947</v>
      </c>
      <c r="I622" s="237" t="str">
        <f t="shared" si="36"/>
        <v>04</v>
      </c>
      <c r="J622" s="237" t="str">
        <f t="shared" si="37"/>
        <v>11</v>
      </c>
      <c r="K622" s="237" t="str">
        <f t="shared" si="38"/>
        <v>2014</v>
      </c>
      <c r="L622" s="237" t="str">
        <f t="shared" si="39"/>
        <v>041114</v>
      </c>
      <c r="M622" t="str">
        <f>_xlfn.IFNA((VLOOKUP($C622,Lookups!$A$2:$B$6,2,FALSE)),"")</f>
        <v>M</v>
      </c>
      <c r="N622" t="s">
        <v>1886</v>
      </c>
    </row>
    <row r="623" spans="1:14" x14ac:dyDescent="0.35">
      <c r="A623">
        <v>1678230</v>
      </c>
      <c r="B623" t="s">
        <v>346</v>
      </c>
      <c r="C623" t="s">
        <v>347</v>
      </c>
      <c r="D623" t="s">
        <v>586</v>
      </c>
      <c r="F623" t="s">
        <v>489</v>
      </c>
      <c r="G623" t="s">
        <v>586</v>
      </c>
      <c r="H623" s="234">
        <v>41950</v>
      </c>
      <c r="I623" s="237" t="str">
        <f t="shared" si="36"/>
        <v>07</v>
      </c>
      <c r="J623" s="237" t="str">
        <f t="shared" si="37"/>
        <v>11</v>
      </c>
      <c r="K623" s="237" t="str">
        <f t="shared" si="38"/>
        <v>2014</v>
      </c>
      <c r="L623" s="237" t="str">
        <f t="shared" si="39"/>
        <v>071114</v>
      </c>
      <c r="M623" t="str">
        <f>_xlfn.IFNA((VLOOKUP($C623,Lookups!$A$2:$B$6,2,FALSE)),"")</f>
        <v>M</v>
      </c>
      <c r="N623" t="s">
        <v>1886</v>
      </c>
    </row>
    <row r="624" spans="1:14" x14ac:dyDescent="0.35">
      <c r="A624">
        <v>1678231</v>
      </c>
      <c r="B624" t="s">
        <v>346</v>
      </c>
      <c r="C624" t="s">
        <v>358</v>
      </c>
      <c r="D624" t="s">
        <v>587</v>
      </c>
      <c r="F624" t="s">
        <v>588</v>
      </c>
      <c r="G624" t="s">
        <v>587</v>
      </c>
      <c r="H624" s="234">
        <v>41571</v>
      </c>
      <c r="I624" s="237" t="str">
        <f t="shared" si="36"/>
        <v>24</v>
      </c>
      <c r="J624" s="237" t="str">
        <f t="shared" si="37"/>
        <v>10</v>
      </c>
      <c r="K624" s="237" t="str">
        <f t="shared" si="38"/>
        <v>2013</v>
      </c>
      <c r="L624" s="237" t="str">
        <f t="shared" si="39"/>
        <v>241013</v>
      </c>
      <c r="M624" t="str">
        <f>_xlfn.IFNA((VLOOKUP($C624,Lookups!$A$2:$B$6,2,FALSE)),"")</f>
        <v>F</v>
      </c>
      <c r="N624" t="s">
        <v>1886</v>
      </c>
    </row>
    <row r="625" spans="1:14" x14ac:dyDescent="0.35">
      <c r="A625">
        <v>1678232</v>
      </c>
      <c r="B625" t="s">
        <v>346</v>
      </c>
      <c r="C625" t="s">
        <v>358</v>
      </c>
      <c r="D625" t="s">
        <v>589</v>
      </c>
      <c r="F625" t="s">
        <v>590</v>
      </c>
      <c r="G625" t="s">
        <v>589</v>
      </c>
      <c r="H625" s="234">
        <v>41705</v>
      </c>
      <c r="I625" s="237" t="str">
        <f t="shared" si="36"/>
        <v>07</v>
      </c>
      <c r="J625" s="237" t="str">
        <f t="shared" si="37"/>
        <v>03</v>
      </c>
      <c r="K625" s="237" t="str">
        <f t="shared" si="38"/>
        <v>2014</v>
      </c>
      <c r="L625" s="237" t="str">
        <f t="shared" si="39"/>
        <v>070314</v>
      </c>
      <c r="M625" t="str">
        <f>_xlfn.IFNA((VLOOKUP($C625,Lookups!$A$2:$B$6,2,FALSE)),"")</f>
        <v>F</v>
      </c>
      <c r="N625" t="s">
        <v>1886</v>
      </c>
    </row>
    <row r="626" spans="1:14" x14ac:dyDescent="0.35">
      <c r="A626">
        <v>1678435</v>
      </c>
      <c r="B626" t="s">
        <v>392</v>
      </c>
      <c r="C626" t="s">
        <v>358</v>
      </c>
      <c r="D626" t="s">
        <v>1694</v>
      </c>
      <c r="F626" t="s">
        <v>1695</v>
      </c>
      <c r="G626" t="s">
        <v>1694</v>
      </c>
      <c r="H626" s="234">
        <v>41794</v>
      </c>
      <c r="I626" s="237" t="str">
        <f t="shared" si="36"/>
        <v>04</v>
      </c>
      <c r="J626" s="237" t="str">
        <f t="shared" si="37"/>
        <v>06</v>
      </c>
      <c r="K626" s="237" t="str">
        <f t="shared" si="38"/>
        <v>2014</v>
      </c>
      <c r="L626" s="237" t="str">
        <f t="shared" si="39"/>
        <v>040614</v>
      </c>
      <c r="M626" t="str">
        <f>_xlfn.IFNA((VLOOKUP($C626,Lookups!$A$2:$B$6,2,FALSE)),"")</f>
        <v>F</v>
      </c>
      <c r="N626" t="s">
        <v>1886</v>
      </c>
    </row>
    <row r="627" spans="1:14" x14ac:dyDescent="0.35">
      <c r="A627">
        <v>1678436</v>
      </c>
      <c r="B627" t="s">
        <v>392</v>
      </c>
      <c r="C627" t="s">
        <v>347</v>
      </c>
      <c r="D627" t="s">
        <v>646</v>
      </c>
      <c r="F627" t="s">
        <v>1696</v>
      </c>
      <c r="G627" t="s">
        <v>646</v>
      </c>
      <c r="H627" s="234">
        <v>41326</v>
      </c>
      <c r="I627" s="237" t="str">
        <f t="shared" si="36"/>
        <v>21</v>
      </c>
      <c r="J627" s="237" t="str">
        <f t="shared" si="37"/>
        <v>02</v>
      </c>
      <c r="K627" s="237" t="str">
        <f t="shared" si="38"/>
        <v>2013</v>
      </c>
      <c r="L627" s="237" t="str">
        <f t="shared" si="39"/>
        <v>210213</v>
      </c>
      <c r="M627" t="str">
        <f>_xlfn.IFNA((VLOOKUP($C627,Lookups!$A$2:$B$6,2,FALSE)),"")</f>
        <v>M</v>
      </c>
      <c r="N627" t="s">
        <v>1886</v>
      </c>
    </row>
    <row r="628" spans="1:14" x14ac:dyDescent="0.35">
      <c r="A628">
        <v>1680877</v>
      </c>
      <c r="B628" t="s">
        <v>392</v>
      </c>
      <c r="C628" t="s">
        <v>358</v>
      </c>
      <c r="D628" t="s">
        <v>990</v>
      </c>
      <c r="F628" t="s">
        <v>989</v>
      </c>
      <c r="G628" t="s">
        <v>990</v>
      </c>
      <c r="H628" s="234">
        <v>40654</v>
      </c>
      <c r="I628" s="237" t="str">
        <f t="shared" si="36"/>
        <v>21</v>
      </c>
      <c r="J628" s="237" t="str">
        <f t="shared" si="37"/>
        <v>04</v>
      </c>
      <c r="K628" s="237" t="str">
        <f t="shared" si="38"/>
        <v>2011</v>
      </c>
      <c r="L628" s="237" t="str">
        <f t="shared" si="39"/>
        <v>210411</v>
      </c>
      <c r="M628" t="str">
        <f>_xlfn.IFNA((VLOOKUP($C628,Lookups!$A$2:$B$6,2,FALSE)),"")</f>
        <v>F</v>
      </c>
      <c r="N628" t="s">
        <v>1886</v>
      </c>
    </row>
    <row r="629" spans="1:14" x14ac:dyDescent="0.35">
      <c r="A629">
        <v>1681507</v>
      </c>
      <c r="B629" t="s">
        <v>392</v>
      </c>
      <c r="C629" t="s">
        <v>347</v>
      </c>
      <c r="D629" t="s">
        <v>1699</v>
      </c>
      <c r="F629" t="s">
        <v>1689</v>
      </c>
      <c r="G629" t="s">
        <v>1700</v>
      </c>
      <c r="H629" s="234">
        <v>41840</v>
      </c>
      <c r="I629" s="237" t="str">
        <f t="shared" si="36"/>
        <v>20</v>
      </c>
      <c r="J629" s="237" t="str">
        <f t="shared" si="37"/>
        <v>07</v>
      </c>
      <c r="K629" s="237" t="str">
        <f t="shared" si="38"/>
        <v>2014</v>
      </c>
      <c r="L629" s="237" t="str">
        <f t="shared" si="39"/>
        <v>200714</v>
      </c>
      <c r="M629" t="str">
        <f>_xlfn.IFNA((VLOOKUP($C629,Lookups!$A$2:$B$6,2,FALSE)),"")</f>
        <v>M</v>
      </c>
      <c r="N629" t="s">
        <v>1886</v>
      </c>
    </row>
    <row r="630" spans="1:14" x14ac:dyDescent="0.35">
      <c r="A630">
        <v>1681663</v>
      </c>
      <c r="B630" t="s">
        <v>392</v>
      </c>
      <c r="C630" t="s">
        <v>347</v>
      </c>
      <c r="D630" t="s">
        <v>862</v>
      </c>
      <c r="F630" t="s">
        <v>863</v>
      </c>
      <c r="G630" t="s">
        <v>862</v>
      </c>
      <c r="H630" s="234">
        <v>40182</v>
      </c>
      <c r="I630" s="237" t="str">
        <f t="shared" si="36"/>
        <v>04</v>
      </c>
      <c r="J630" s="237" t="str">
        <f t="shared" si="37"/>
        <v>01</v>
      </c>
      <c r="K630" s="237" t="str">
        <f t="shared" si="38"/>
        <v>2010</v>
      </c>
      <c r="L630" s="237" t="str">
        <f t="shared" si="39"/>
        <v>040110</v>
      </c>
      <c r="M630" t="str">
        <f>_xlfn.IFNA((VLOOKUP($C630,Lookups!$A$2:$B$6,2,FALSE)),"")</f>
        <v>M</v>
      </c>
      <c r="N630" t="s">
        <v>1886</v>
      </c>
    </row>
    <row r="631" spans="1:14" x14ac:dyDescent="0.35">
      <c r="A631">
        <v>1681668</v>
      </c>
      <c r="B631" t="s">
        <v>392</v>
      </c>
      <c r="C631" t="s">
        <v>358</v>
      </c>
      <c r="D631" t="s">
        <v>864</v>
      </c>
      <c r="F631" t="s">
        <v>865</v>
      </c>
      <c r="G631" t="s">
        <v>864</v>
      </c>
      <c r="H631" s="234">
        <v>41399</v>
      </c>
      <c r="I631" s="237" t="str">
        <f t="shared" si="36"/>
        <v>05</v>
      </c>
      <c r="J631" s="237" t="str">
        <f t="shared" si="37"/>
        <v>05</v>
      </c>
      <c r="K631" s="237" t="str">
        <f t="shared" si="38"/>
        <v>2013</v>
      </c>
      <c r="L631" s="237" t="str">
        <f t="shared" si="39"/>
        <v>050513</v>
      </c>
      <c r="M631" t="str">
        <f>_xlfn.IFNA((VLOOKUP($C631,Lookups!$A$2:$B$6,2,FALSE)),"")</f>
        <v>F</v>
      </c>
      <c r="N631" t="s">
        <v>1886</v>
      </c>
    </row>
    <row r="632" spans="1:14" x14ac:dyDescent="0.35">
      <c r="A632">
        <v>1681672</v>
      </c>
      <c r="B632" t="s">
        <v>392</v>
      </c>
      <c r="C632" t="s">
        <v>358</v>
      </c>
      <c r="D632" t="s">
        <v>418</v>
      </c>
      <c r="F632" t="s">
        <v>863</v>
      </c>
      <c r="G632" t="s">
        <v>418</v>
      </c>
      <c r="H632" s="234">
        <v>41201</v>
      </c>
      <c r="I632" s="237" t="str">
        <f t="shared" si="36"/>
        <v>19</v>
      </c>
      <c r="J632" s="237" t="str">
        <f t="shared" si="37"/>
        <v>10</v>
      </c>
      <c r="K632" s="237" t="str">
        <f t="shared" si="38"/>
        <v>2012</v>
      </c>
      <c r="L632" s="237" t="str">
        <f t="shared" si="39"/>
        <v>191012</v>
      </c>
      <c r="M632" t="str">
        <f>_xlfn.IFNA((VLOOKUP($C632,Lookups!$A$2:$B$6,2,FALSE)),"")</f>
        <v>F</v>
      </c>
      <c r="N632" t="s">
        <v>1886</v>
      </c>
    </row>
    <row r="633" spans="1:14" x14ac:dyDescent="0.35">
      <c r="A633">
        <v>1681987</v>
      </c>
      <c r="B633" t="s">
        <v>346</v>
      </c>
      <c r="C633" t="s">
        <v>358</v>
      </c>
      <c r="D633" t="s">
        <v>359</v>
      </c>
      <c r="F633" t="s">
        <v>695</v>
      </c>
      <c r="G633" t="s">
        <v>359</v>
      </c>
      <c r="H633" s="234">
        <v>41197</v>
      </c>
      <c r="I633" s="237" t="str">
        <f t="shared" si="36"/>
        <v>15</v>
      </c>
      <c r="J633" s="237" t="str">
        <f t="shared" si="37"/>
        <v>10</v>
      </c>
      <c r="K633" s="237" t="str">
        <f t="shared" si="38"/>
        <v>2012</v>
      </c>
      <c r="L633" s="237" t="str">
        <f t="shared" si="39"/>
        <v>151012</v>
      </c>
      <c r="M633" t="str">
        <f>_xlfn.IFNA((VLOOKUP($C633,Lookups!$A$2:$B$6,2,FALSE)),"")</f>
        <v>F</v>
      </c>
      <c r="N633" t="s">
        <v>1886</v>
      </c>
    </row>
    <row r="634" spans="1:14" x14ac:dyDescent="0.35">
      <c r="A634">
        <v>1682353</v>
      </c>
      <c r="B634" t="s">
        <v>346</v>
      </c>
      <c r="C634" t="s">
        <v>358</v>
      </c>
      <c r="D634" t="s">
        <v>418</v>
      </c>
      <c r="F634" t="s">
        <v>696</v>
      </c>
      <c r="G634" t="s">
        <v>418</v>
      </c>
      <c r="H634" s="234">
        <v>41131</v>
      </c>
      <c r="I634" s="237" t="str">
        <f t="shared" si="36"/>
        <v>10</v>
      </c>
      <c r="J634" s="237" t="str">
        <f t="shared" si="37"/>
        <v>08</v>
      </c>
      <c r="K634" s="237" t="str">
        <f t="shared" si="38"/>
        <v>2012</v>
      </c>
      <c r="L634" s="237" t="str">
        <f t="shared" si="39"/>
        <v>100812</v>
      </c>
      <c r="M634" t="str">
        <f>_xlfn.IFNA((VLOOKUP($C634,Lookups!$A$2:$B$6,2,FALSE)),"")</f>
        <v>F</v>
      </c>
      <c r="N634" t="s">
        <v>1886</v>
      </c>
    </row>
    <row r="635" spans="1:14" x14ac:dyDescent="0.35">
      <c r="A635">
        <v>1683147</v>
      </c>
      <c r="B635" t="s">
        <v>392</v>
      </c>
      <c r="C635" t="s">
        <v>358</v>
      </c>
      <c r="D635" t="s">
        <v>432</v>
      </c>
      <c r="E635" t="s">
        <v>433</v>
      </c>
      <c r="F635" t="s">
        <v>434</v>
      </c>
      <c r="G635" t="s">
        <v>435</v>
      </c>
      <c r="H635" s="234">
        <v>40468</v>
      </c>
      <c r="I635" s="237" t="str">
        <f t="shared" si="36"/>
        <v>17</v>
      </c>
      <c r="J635" s="237" t="str">
        <f t="shared" si="37"/>
        <v>10</v>
      </c>
      <c r="K635" s="237" t="str">
        <f t="shared" si="38"/>
        <v>2010</v>
      </c>
      <c r="L635" s="237" t="str">
        <f t="shared" si="39"/>
        <v>171010</v>
      </c>
      <c r="M635" t="str">
        <f>_xlfn.IFNA((VLOOKUP($C635,Lookups!$A$2:$B$6,2,FALSE)),"")</f>
        <v>F</v>
      </c>
      <c r="N635" t="s">
        <v>1886</v>
      </c>
    </row>
    <row r="636" spans="1:14" x14ac:dyDescent="0.35">
      <c r="A636">
        <v>1684825</v>
      </c>
      <c r="B636" t="s">
        <v>392</v>
      </c>
      <c r="C636" t="s">
        <v>358</v>
      </c>
      <c r="D636" t="s">
        <v>1702</v>
      </c>
      <c r="F636" t="s">
        <v>1703</v>
      </c>
      <c r="G636" t="s">
        <v>1702</v>
      </c>
      <c r="H636" s="234">
        <v>41527</v>
      </c>
      <c r="I636" s="237" t="str">
        <f t="shared" si="36"/>
        <v>10</v>
      </c>
      <c r="J636" s="237" t="str">
        <f t="shared" si="37"/>
        <v>09</v>
      </c>
      <c r="K636" s="237" t="str">
        <f t="shared" si="38"/>
        <v>2013</v>
      </c>
      <c r="L636" s="237" t="str">
        <f t="shared" si="39"/>
        <v>100913</v>
      </c>
      <c r="M636" t="str">
        <f>_xlfn.IFNA((VLOOKUP($C636,Lookups!$A$2:$B$6,2,FALSE)),"")</f>
        <v>F</v>
      </c>
      <c r="N636" t="s">
        <v>1886</v>
      </c>
    </row>
    <row r="637" spans="1:14" x14ac:dyDescent="0.35">
      <c r="A637">
        <v>1685116</v>
      </c>
      <c r="B637" t="s">
        <v>461</v>
      </c>
      <c r="C637" t="s">
        <v>470</v>
      </c>
      <c r="D637" t="s">
        <v>741</v>
      </c>
      <c r="F637" t="s">
        <v>684</v>
      </c>
      <c r="G637" t="s">
        <v>471</v>
      </c>
      <c r="H637" s="234">
        <v>29966</v>
      </c>
      <c r="I637" s="237" t="str">
        <f t="shared" si="36"/>
        <v>15</v>
      </c>
      <c r="J637" s="237" t="str">
        <f t="shared" si="37"/>
        <v>01</v>
      </c>
      <c r="K637" s="237" t="str">
        <f t="shared" si="38"/>
        <v>1982</v>
      </c>
      <c r="L637" s="237" t="str">
        <f t="shared" si="39"/>
        <v>150182</v>
      </c>
      <c r="M637" t="str">
        <f>_xlfn.IFNA((VLOOKUP($C637,Lookups!$A$2:$B$6,2,FALSE)),"")</f>
        <v>F</v>
      </c>
      <c r="N637" t="s">
        <v>1886</v>
      </c>
    </row>
    <row r="638" spans="1:14" x14ac:dyDescent="0.35">
      <c r="A638">
        <v>1686194</v>
      </c>
      <c r="B638" t="s">
        <v>346</v>
      </c>
      <c r="C638" t="s">
        <v>358</v>
      </c>
      <c r="D638" t="s">
        <v>1705</v>
      </c>
      <c r="F638" t="s">
        <v>998</v>
      </c>
      <c r="G638" t="s">
        <v>1705</v>
      </c>
      <c r="H638" s="234">
        <v>41572</v>
      </c>
      <c r="I638" s="237" t="str">
        <f t="shared" si="36"/>
        <v>25</v>
      </c>
      <c r="J638" s="237" t="str">
        <f t="shared" si="37"/>
        <v>10</v>
      </c>
      <c r="K638" s="237" t="str">
        <f t="shared" si="38"/>
        <v>2013</v>
      </c>
      <c r="L638" s="237" t="str">
        <f t="shared" si="39"/>
        <v>251013</v>
      </c>
      <c r="M638" t="str">
        <f>_xlfn.IFNA((VLOOKUP($C638,Lookups!$A$2:$B$6,2,FALSE)),"")</f>
        <v>F</v>
      </c>
      <c r="N638" t="s">
        <v>1886</v>
      </c>
    </row>
    <row r="639" spans="1:14" x14ac:dyDescent="0.35">
      <c r="A639">
        <v>1686195</v>
      </c>
      <c r="B639" t="s">
        <v>346</v>
      </c>
      <c r="C639" t="s">
        <v>347</v>
      </c>
      <c r="D639" t="s">
        <v>384</v>
      </c>
      <c r="E639" t="s">
        <v>390</v>
      </c>
      <c r="F639" t="s">
        <v>994</v>
      </c>
      <c r="G639" t="s">
        <v>384</v>
      </c>
      <c r="H639" s="234">
        <v>27470</v>
      </c>
      <c r="I639" s="237" t="str">
        <f t="shared" si="36"/>
        <v>17</v>
      </c>
      <c r="J639" s="237" t="str">
        <f t="shared" si="37"/>
        <v>03</v>
      </c>
      <c r="K639" s="237" t="str">
        <f t="shared" si="38"/>
        <v>1975</v>
      </c>
      <c r="L639" s="237" t="str">
        <f t="shared" si="39"/>
        <v>170375</v>
      </c>
      <c r="M639" t="str">
        <f>_xlfn.IFNA((VLOOKUP($C639,Lookups!$A$2:$B$6,2,FALSE)),"")</f>
        <v>M</v>
      </c>
      <c r="N639" t="s">
        <v>1886</v>
      </c>
    </row>
    <row r="640" spans="1:14" x14ac:dyDescent="0.35">
      <c r="A640">
        <v>1688280</v>
      </c>
      <c r="B640" t="s">
        <v>346</v>
      </c>
      <c r="C640" t="s">
        <v>358</v>
      </c>
      <c r="D640" t="s">
        <v>464</v>
      </c>
      <c r="F640" t="s">
        <v>458</v>
      </c>
      <c r="G640" t="s">
        <v>464</v>
      </c>
      <c r="H640" s="234">
        <v>41856</v>
      </c>
      <c r="I640" s="237" t="str">
        <f t="shared" si="36"/>
        <v>05</v>
      </c>
      <c r="J640" s="237" t="str">
        <f t="shared" si="37"/>
        <v>08</v>
      </c>
      <c r="K640" s="237" t="str">
        <f t="shared" si="38"/>
        <v>2014</v>
      </c>
      <c r="L640" s="237" t="str">
        <f t="shared" si="39"/>
        <v>050814</v>
      </c>
      <c r="M640" t="str">
        <f>_xlfn.IFNA((VLOOKUP($C640,Lookups!$A$2:$B$6,2,FALSE)),"")</f>
        <v>F</v>
      </c>
      <c r="N640" t="s">
        <v>1886</v>
      </c>
    </row>
    <row r="641" spans="1:14" x14ac:dyDescent="0.35">
      <c r="A641">
        <v>1688281</v>
      </c>
      <c r="B641" t="s">
        <v>346</v>
      </c>
      <c r="C641" t="s">
        <v>358</v>
      </c>
      <c r="D641" t="s">
        <v>591</v>
      </c>
      <c r="F641" t="s">
        <v>592</v>
      </c>
      <c r="G641" t="s">
        <v>591</v>
      </c>
      <c r="H641" s="234">
        <v>41989</v>
      </c>
      <c r="I641" s="237" t="str">
        <f t="shared" si="36"/>
        <v>16</v>
      </c>
      <c r="J641" s="237" t="str">
        <f t="shared" si="37"/>
        <v>12</v>
      </c>
      <c r="K641" s="237" t="str">
        <f t="shared" si="38"/>
        <v>2014</v>
      </c>
      <c r="L641" s="237" t="str">
        <f t="shared" si="39"/>
        <v>161214</v>
      </c>
      <c r="M641" t="str">
        <f>_xlfn.IFNA((VLOOKUP($C641,Lookups!$A$2:$B$6,2,FALSE)),"")</f>
        <v>F</v>
      </c>
      <c r="N641" t="s">
        <v>1886</v>
      </c>
    </row>
    <row r="642" spans="1:14" x14ac:dyDescent="0.35">
      <c r="A642">
        <v>1688282</v>
      </c>
      <c r="B642" t="s">
        <v>346</v>
      </c>
      <c r="C642" t="s">
        <v>347</v>
      </c>
      <c r="D642" t="s">
        <v>504</v>
      </c>
      <c r="F642" t="s">
        <v>564</v>
      </c>
      <c r="G642" t="s">
        <v>504</v>
      </c>
      <c r="H642" s="234">
        <v>41665</v>
      </c>
      <c r="I642" s="237" t="str">
        <f t="shared" si="36"/>
        <v>26</v>
      </c>
      <c r="J642" s="237" t="str">
        <f t="shared" si="37"/>
        <v>01</v>
      </c>
      <c r="K642" s="237" t="str">
        <f t="shared" si="38"/>
        <v>2014</v>
      </c>
      <c r="L642" s="237" t="str">
        <f t="shared" si="39"/>
        <v>260114</v>
      </c>
      <c r="M642" t="str">
        <f>_xlfn.IFNA((VLOOKUP($C642,Lookups!$A$2:$B$6,2,FALSE)),"")</f>
        <v>M</v>
      </c>
      <c r="N642" t="s">
        <v>1886</v>
      </c>
    </row>
    <row r="643" spans="1:14" x14ac:dyDescent="0.35">
      <c r="A643">
        <v>1688284</v>
      </c>
      <c r="B643" t="s">
        <v>346</v>
      </c>
      <c r="C643" t="s">
        <v>347</v>
      </c>
      <c r="D643" t="s">
        <v>593</v>
      </c>
      <c r="F643" t="s">
        <v>594</v>
      </c>
      <c r="G643" t="s">
        <v>593</v>
      </c>
      <c r="H643" s="234">
        <v>42248</v>
      </c>
      <c r="I643" s="237" t="str">
        <f t="shared" ref="I643:I706" si="40">TEXT(DAY(H643),"00")</f>
        <v>01</v>
      </c>
      <c r="J643" s="237" t="str">
        <f t="shared" ref="J643:J706" si="41">TEXT(MONTH(H643),"00")</f>
        <v>09</v>
      </c>
      <c r="K643" s="237" t="str">
        <f t="shared" ref="K643:K706" si="42">TEXT(YEAR(H643),"00")</f>
        <v>2015</v>
      </c>
      <c r="L643" s="237" t="str">
        <f t="shared" ref="L643:L706" si="43">I643&amp;J643&amp;RIGHT(K643,2)</f>
        <v>010915</v>
      </c>
      <c r="M643" t="str">
        <f>_xlfn.IFNA((VLOOKUP($C643,Lookups!$A$2:$B$6,2,FALSE)),"")</f>
        <v>M</v>
      </c>
      <c r="N643" t="s">
        <v>1886</v>
      </c>
    </row>
    <row r="644" spans="1:14" x14ac:dyDescent="0.35">
      <c r="A644">
        <v>1688514</v>
      </c>
      <c r="B644" t="s">
        <v>346</v>
      </c>
      <c r="C644" t="s">
        <v>347</v>
      </c>
      <c r="D644" t="s">
        <v>430</v>
      </c>
      <c r="F644" t="s">
        <v>697</v>
      </c>
      <c r="G644" t="s">
        <v>430</v>
      </c>
      <c r="H644" s="234">
        <v>40216</v>
      </c>
      <c r="I644" s="237" t="str">
        <f t="shared" si="40"/>
        <v>07</v>
      </c>
      <c r="J644" s="237" t="str">
        <f t="shared" si="41"/>
        <v>02</v>
      </c>
      <c r="K644" s="237" t="str">
        <f t="shared" si="42"/>
        <v>2010</v>
      </c>
      <c r="L644" s="237" t="str">
        <f t="shared" si="43"/>
        <v>070210</v>
      </c>
      <c r="M644" t="str">
        <f>_xlfn.IFNA((VLOOKUP($C644,Lookups!$A$2:$B$6,2,FALSE)),"")</f>
        <v>M</v>
      </c>
      <c r="N644" t="s">
        <v>1886</v>
      </c>
    </row>
    <row r="645" spans="1:14" x14ac:dyDescent="0.35">
      <c r="A645">
        <v>1688518</v>
      </c>
      <c r="B645" t="s">
        <v>392</v>
      </c>
      <c r="C645" t="s">
        <v>358</v>
      </c>
      <c r="D645" t="s">
        <v>713</v>
      </c>
      <c r="F645" t="s">
        <v>677</v>
      </c>
      <c r="G645" t="s">
        <v>713</v>
      </c>
      <c r="H645" s="234">
        <v>41749</v>
      </c>
      <c r="I645" s="237" t="str">
        <f t="shared" si="40"/>
        <v>20</v>
      </c>
      <c r="J645" s="237" t="str">
        <f t="shared" si="41"/>
        <v>04</v>
      </c>
      <c r="K645" s="237" t="str">
        <f t="shared" si="42"/>
        <v>2014</v>
      </c>
      <c r="L645" s="237" t="str">
        <f t="shared" si="43"/>
        <v>200414</v>
      </c>
      <c r="M645" t="str">
        <f>_xlfn.IFNA((VLOOKUP($C645,Lookups!$A$2:$B$6,2,FALSE)),"")</f>
        <v>F</v>
      </c>
      <c r="N645" t="s">
        <v>1886</v>
      </c>
    </row>
    <row r="646" spans="1:14" x14ac:dyDescent="0.35">
      <c r="A646">
        <v>1688678</v>
      </c>
      <c r="B646" t="s">
        <v>346</v>
      </c>
      <c r="C646" t="s">
        <v>347</v>
      </c>
      <c r="D646" t="s">
        <v>595</v>
      </c>
      <c r="F646" t="s">
        <v>570</v>
      </c>
      <c r="G646" t="s">
        <v>595</v>
      </c>
      <c r="H646" s="234">
        <v>41802</v>
      </c>
      <c r="I646" s="237" t="str">
        <f t="shared" si="40"/>
        <v>12</v>
      </c>
      <c r="J646" s="237" t="str">
        <f t="shared" si="41"/>
        <v>06</v>
      </c>
      <c r="K646" s="237" t="str">
        <f t="shared" si="42"/>
        <v>2014</v>
      </c>
      <c r="L646" s="237" t="str">
        <f t="shared" si="43"/>
        <v>120614</v>
      </c>
      <c r="M646" t="str">
        <f>_xlfn.IFNA((VLOOKUP($C646,Lookups!$A$2:$B$6,2,FALSE)),"")</f>
        <v>M</v>
      </c>
      <c r="N646" t="s">
        <v>1886</v>
      </c>
    </row>
    <row r="647" spans="1:14" x14ac:dyDescent="0.35">
      <c r="A647">
        <v>1689392</v>
      </c>
      <c r="B647" t="s">
        <v>346</v>
      </c>
      <c r="C647" t="s">
        <v>347</v>
      </c>
      <c r="D647" t="s">
        <v>596</v>
      </c>
      <c r="F647" t="s">
        <v>597</v>
      </c>
      <c r="G647" t="s">
        <v>596</v>
      </c>
      <c r="H647" s="234">
        <v>42285</v>
      </c>
      <c r="I647" s="237" t="str">
        <f t="shared" si="40"/>
        <v>08</v>
      </c>
      <c r="J647" s="237" t="str">
        <f t="shared" si="41"/>
        <v>10</v>
      </c>
      <c r="K647" s="237" t="str">
        <f t="shared" si="42"/>
        <v>2015</v>
      </c>
      <c r="L647" s="237" t="str">
        <f t="shared" si="43"/>
        <v>081015</v>
      </c>
      <c r="M647" t="str">
        <f>_xlfn.IFNA((VLOOKUP($C647,Lookups!$A$2:$B$6,2,FALSE)),"")</f>
        <v>M</v>
      </c>
      <c r="N647" t="s">
        <v>1886</v>
      </c>
    </row>
    <row r="648" spans="1:14" x14ac:dyDescent="0.35">
      <c r="A648">
        <v>1689512</v>
      </c>
      <c r="B648" t="s">
        <v>392</v>
      </c>
      <c r="C648" t="s">
        <v>358</v>
      </c>
      <c r="D648" t="s">
        <v>793</v>
      </c>
      <c r="F648" t="s">
        <v>866</v>
      </c>
      <c r="G648" t="s">
        <v>793</v>
      </c>
      <c r="H648" s="234">
        <v>41427</v>
      </c>
      <c r="I648" s="237" t="str">
        <f t="shared" si="40"/>
        <v>02</v>
      </c>
      <c r="J648" s="237" t="str">
        <f t="shared" si="41"/>
        <v>06</v>
      </c>
      <c r="K648" s="237" t="str">
        <f t="shared" si="42"/>
        <v>2013</v>
      </c>
      <c r="L648" s="237" t="str">
        <f t="shared" si="43"/>
        <v>020613</v>
      </c>
      <c r="M648" t="str">
        <f>_xlfn.IFNA((VLOOKUP($C648,Lookups!$A$2:$B$6,2,FALSE)),"")</f>
        <v>F</v>
      </c>
      <c r="N648" t="s">
        <v>1886</v>
      </c>
    </row>
    <row r="649" spans="1:14" x14ac:dyDescent="0.35">
      <c r="A649">
        <v>1689513</v>
      </c>
      <c r="B649" t="s">
        <v>392</v>
      </c>
      <c r="C649" t="s">
        <v>358</v>
      </c>
      <c r="D649" t="s">
        <v>366</v>
      </c>
      <c r="F649" t="s">
        <v>781</v>
      </c>
      <c r="G649" t="s">
        <v>366</v>
      </c>
      <c r="H649" s="234">
        <v>42272</v>
      </c>
      <c r="I649" s="237" t="str">
        <f t="shared" si="40"/>
        <v>25</v>
      </c>
      <c r="J649" s="237" t="str">
        <f t="shared" si="41"/>
        <v>09</v>
      </c>
      <c r="K649" s="237" t="str">
        <f t="shared" si="42"/>
        <v>2015</v>
      </c>
      <c r="L649" s="237" t="str">
        <f t="shared" si="43"/>
        <v>250915</v>
      </c>
      <c r="M649" t="str">
        <f>_xlfn.IFNA((VLOOKUP($C649,Lookups!$A$2:$B$6,2,FALSE)),"")</f>
        <v>F</v>
      </c>
      <c r="N649" t="s">
        <v>1886</v>
      </c>
    </row>
    <row r="650" spans="1:14" x14ac:dyDescent="0.35">
      <c r="A650">
        <v>1689514</v>
      </c>
      <c r="B650" t="s">
        <v>392</v>
      </c>
      <c r="C650" t="s">
        <v>358</v>
      </c>
      <c r="D650" t="s">
        <v>702</v>
      </c>
      <c r="F650" t="s">
        <v>810</v>
      </c>
      <c r="G650" t="s">
        <v>702</v>
      </c>
      <c r="H650" s="234">
        <v>42078</v>
      </c>
      <c r="I650" s="237" t="str">
        <f t="shared" si="40"/>
        <v>15</v>
      </c>
      <c r="J650" s="237" t="str">
        <f t="shared" si="41"/>
        <v>03</v>
      </c>
      <c r="K650" s="237" t="str">
        <f t="shared" si="42"/>
        <v>2015</v>
      </c>
      <c r="L650" s="237" t="str">
        <f t="shared" si="43"/>
        <v>150315</v>
      </c>
      <c r="M650" t="str">
        <f>_xlfn.IFNA((VLOOKUP($C650,Lookups!$A$2:$B$6,2,FALSE)),"")</f>
        <v>F</v>
      </c>
      <c r="N650" t="s">
        <v>1886</v>
      </c>
    </row>
    <row r="651" spans="1:14" x14ac:dyDescent="0.35">
      <c r="A651">
        <v>1689515</v>
      </c>
      <c r="B651" t="s">
        <v>346</v>
      </c>
      <c r="C651" t="s">
        <v>358</v>
      </c>
      <c r="D651" t="s">
        <v>371</v>
      </c>
      <c r="F651" t="s">
        <v>867</v>
      </c>
      <c r="G651" t="s">
        <v>371</v>
      </c>
      <c r="H651" s="234">
        <v>39912</v>
      </c>
      <c r="I651" s="237" t="str">
        <f t="shared" si="40"/>
        <v>09</v>
      </c>
      <c r="J651" s="237" t="str">
        <f t="shared" si="41"/>
        <v>04</v>
      </c>
      <c r="K651" s="237" t="str">
        <f t="shared" si="42"/>
        <v>2009</v>
      </c>
      <c r="L651" s="237" t="str">
        <f t="shared" si="43"/>
        <v>090409</v>
      </c>
      <c r="M651" t="str">
        <f>_xlfn.IFNA((VLOOKUP($C651,Lookups!$A$2:$B$6,2,FALSE)),"")</f>
        <v>F</v>
      </c>
      <c r="N651" t="s">
        <v>1886</v>
      </c>
    </row>
    <row r="652" spans="1:14" x14ac:dyDescent="0.35">
      <c r="A652">
        <v>1689516</v>
      </c>
      <c r="B652" t="s">
        <v>461</v>
      </c>
      <c r="C652" t="s">
        <v>358</v>
      </c>
      <c r="D652" t="s">
        <v>656</v>
      </c>
      <c r="F652" t="s">
        <v>633</v>
      </c>
      <c r="G652" t="s">
        <v>656</v>
      </c>
      <c r="H652" s="234">
        <v>31826</v>
      </c>
      <c r="I652" s="237" t="str">
        <f t="shared" si="40"/>
        <v>18</v>
      </c>
      <c r="J652" s="237" t="str">
        <f t="shared" si="41"/>
        <v>02</v>
      </c>
      <c r="K652" s="237" t="str">
        <f t="shared" si="42"/>
        <v>1987</v>
      </c>
      <c r="L652" s="237" t="str">
        <f t="shared" si="43"/>
        <v>180287</v>
      </c>
      <c r="M652" t="str">
        <f>_xlfn.IFNA((VLOOKUP($C652,Lookups!$A$2:$B$6,2,FALSE)),"")</f>
        <v>F</v>
      </c>
      <c r="N652" t="s">
        <v>1886</v>
      </c>
    </row>
    <row r="653" spans="1:14" x14ac:dyDescent="0.35">
      <c r="A653">
        <v>1689517</v>
      </c>
      <c r="B653" t="s">
        <v>461</v>
      </c>
      <c r="C653" t="s">
        <v>358</v>
      </c>
      <c r="D653" t="s">
        <v>780</v>
      </c>
      <c r="F653" t="s">
        <v>795</v>
      </c>
      <c r="G653" t="s">
        <v>780</v>
      </c>
      <c r="H653" s="234">
        <v>30085</v>
      </c>
      <c r="I653" s="237" t="str">
        <f t="shared" si="40"/>
        <v>14</v>
      </c>
      <c r="J653" s="237" t="str">
        <f t="shared" si="41"/>
        <v>05</v>
      </c>
      <c r="K653" s="237" t="str">
        <f t="shared" si="42"/>
        <v>1982</v>
      </c>
      <c r="L653" s="237" t="str">
        <f t="shared" si="43"/>
        <v>140582</v>
      </c>
      <c r="M653" t="str">
        <f>_xlfn.IFNA((VLOOKUP($C653,Lookups!$A$2:$B$6,2,FALSE)),"")</f>
        <v>F</v>
      </c>
      <c r="N653" t="s">
        <v>1886</v>
      </c>
    </row>
    <row r="654" spans="1:14" x14ac:dyDescent="0.35">
      <c r="A654">
        <v>1689518</v>
      </c>
      <c r="B654" t="s">
        <v>392</v>
      </c>
      <c r="C654" t="s">
        <v>358</v>
      </c>
      <c r="D654" t="s">
        <v>868</v>
      </c>
      <c r="F654" t="s">
        <v>869</v>
      </c>
      <c r="G654" t="s">
        <v>868</v>
      </c>
      <c r="H654" s="234">
        <v>42013</v>
      </c>
      <c r="I654" s="237" t="str">
        <f t="shared" si="40"/>
        <v>09</v>
      </c>
      <c r="J654" s="237" t="str">
        <f t="shared" si="41"/>
        <v>01</v>
      </c>
      <c r="K654" s="237" t="str">
        <f t="shared" si="42"/>
        <v>2015</v>
      </c>
      <c r="L654" s="237" t="str">
        <f t="shared" si="43"/>
        <v>090115</v>
      </c>
      <c r="M654" t="str">
        <f>_xlfn.IFNA((VLOOKUP($C654,Lookups!$A$2:$B$6,2,FALSE)),"")</f>
        <v>F</v>
      </c>
      <c r="N654" t="s">
        <v>1886</v>
      </c>
    </row>
    <row r="655" spans="1:14" x14ac:dyDescent="0.35">
      <c r="A655">
        <v>1689519</v>
      </c>
      <c r="B655" t="s">
        <v>392</v>
      </c>
      <c r="C655" t="s">
        <v>347</v>
      </c>
      <c r="D655" t="s">
        <v>393</v>
      </c>
      <c r="F655" t="s">
        <v>870</v>
      </c>
      <c r="G655" t="s">
        <v>393</v>
      </c>
      <c r="H655" s="234">
        <v>41176</v>
      </c>
      <c r="I655" s="237" t="str">
        <f t="shared" si="40"/>
        <v>24</v>
      </c>
      <c r="J655" s="237" t="str">
        <f t="shared" si="41"/>
        <v>09</v>
      </c>
      <c r="K655" s="237" t="str">
        <f t="shared" si="42"/>
        <v>2012</v>
      </c>
      <c r="L655" s="237" t="str">
        <f t="shared" si="43"/>
        <v>240912</v>
      </c>
      <c r="M655" t="str">
        <f>_xlfn.IFNA((VLOOKUP($C655,Lookups!$A$2:$B$6,2,FALSE)),"")</f>
        <v>M</v>
      </c>
      <c r="N655" t="s">
        <v>1886</v>
      </c>
    </row>
    <row r="656" spans="1:14" x14ac:dyDescent="0.35">
      <c r="A656">
        <v>1689520</v>
      </c>
      <c r="B656" t="s">
        <v>346</v>
      </c>
      <c r="C656" t="s">
        <v>347</v>
      </c>
      <c r="D656" t="s">
        <v>430</v>
      </c>
      <c r="F656" t="s">
        <v>871</v>
      </c>
      <c r="G656" t="s">
        <v>430</v>
      </c>
      <c r="H656" s="234">
        <v>41843</v>
      </c>
      <c r="I656" s="237" t="str">
        <f t="shared" si="40"/>
        <v>23</v>
      </c>
      <c r="J656" s="237" t="str">
        <f t="shared" si="41"/>
        <v>07</v>
      </c>
      <c r="K656" s="237" t="str">
        <f t="shared" si="42"/>
        <v>2014</v>
      </c>
      <c r="L656" s="237" t="str">
        <f t="shared" si="43"/>
        <v>230714</v>
      </c>
      <c r="M656" t="str">
        <f>_xlfn.IFNA((VLOOKUP($C656,Lookups!$A$2:$B$6,2,FALSE)),"")</f>
        <v>M</v>
      </c>
      <c r="N656" t="s">
        <v>1886</v>
      </c>
    </row>
    <row r="657" spans="1:14" x14ac:dyDescent="0.35">
      <c r="A657">
        <v>1689521</v>
      </c>
      <c r="B657" t="s">
        <v>392</v>
      </c>
      <c r="C657" t="s">
        <v>358</v>
      </c>
      <c r="D657" t="s">
        <v>872</v>
      </c>
      <c r="F657" t="s">
        <v>873</v>
      </c>
      <c r="G657" t="s">
        <v>872</v>
      </c>
      <c r="H657" s="234">
        <v>41631</v>
      </c>
      <c r="I657" s="237" t="str">
        <f t="shared" si="40"/>
        <v>23</v>
      </c>
      <c r="J657" s="237" t="str">
        <f t="shared" si="41"/>
        <v>12</v>
      </c>
      <c r="K657" s="237" t="str">
        <f t="shared" si="42"/>
        <v>2013</v>
      </c>
      <c r="L657" s="237" t="str">
        <f t="shared" si="43"/>
        <v>231213</v>
      </c>
      <c r="M657" t="str">
        <f>_xlfn.IFNA((VLOOKUP($C657,Lookups!$A$2:$B$6,2,FALSE)),"")</f>
        <v>F</v>
      </c>
      <c r="N657" t="s">
        <v>1886</v>
      </c>
    </row>
    <row r="658" spans="1:14" x14ac:dyDescent="0.35">
      <c r="A658">
        <v>1689522</v>
      </c>
      <c r="B658" t="s">
        <v>461</v>
      </c>
      <c r="C658" t="s">
        <v>347</v>
      </c>
      <c r="D658" t="s">
        <v>874</v>
      </c>
      <c r="E658" t="s">
        <v>748</v>
      </c>
      <c r="F658" t="s">
        <v>816</v>
      </c>
      <c r="G658" t="s">
        <v>874</v>
      </c>
      <c r="H658" s="234">
        <v>31575</v>
      </c>
      <c r="I658" s="237" t="str">
        <f t="shared" si="40"/>
        <v>12</v>
      </c>
      <c r="J658" s="237" t="str">
        <f t="shared" si="41"/>
        <v>06</v>
      </c>
      <c r="K658" s="237" t="str">
        <f t="shared" si="42"/>
        <v>1986</v>
      </c>
      <c r="L658" s="237" t="str">
        <f t="shared" si="43"/>
        <v>120686</v>
      </c>
      <c r="M658" t="str">
        <f>_xlfn.IFNA((VLOOKUP($C658,Lookups!$A$2:$B$6,2,FALSE)),"")</f>
        <v>M</v>
      </c>
      <c r="N658" t="s">
        <v>1886</v>
      </c>
    </row>
    <row r="659" spans="1:14" x14ac:dyDescent="0.35">
      <c r="A659">
        <v>1689523</v>
      </c>
      <c r="B659" t="s">
        <v>392</v>
      </c>
      <c r="C659" t="s">
        <v>347</v>
      </c>
      <c r="D659" t="s">
        <v>517</v>
      </c>
      <c r="F659" t="s">
        <v>875</v>
      </c>
      <c r="G659" t="s">
        <v>517</v>
      </c>
      <c r="H659" s="234">
        <v>42318</v>
      </c>
      <c r="I659" s="237" t="str">
        <f t="shared" si="40"/>
        <v>10</v>
      </c>
      <c r="J659" s="237" t="str">
        <f t="shared" si="41"/>
        <v>11</v>
      </c>
      <c r="K659" s="237" t="str">
        <f t="shared" si="42"/>
        <v>2015</v>
      </c>
      <c r="L659" s="237" t="str">
        <f t="shared" si="43"/>
        <v>101115</v>
      </c>
      <c r="M659" t="str">
        <f>_xlfn.IFNA((VLOOKUP($C659,Lookups!$A$2:$B$6,2,FALSE)),"")</f>
        <v>M</v>
      </c>
      <c r="N659" t="s">
        <v>1886</v>
      </c>
    </row>
    <row r="660" spans="1:14" x14ac:dyDescent="0.35">
      <c r="A660">
        <v>1689524</v>
      </c>
      <c r="B660" t="s">
        <v>461</v>
      </c>
      <c r="C660" t="s">
        <v>470</v>
      </c>
      <c r="D660" t="s">
        <v>876</v>
      </c>
      <c r="F660" t="s">
        <v>877</v>
      </c>
      <c r="G660" t="s">
        <v>876</v>
      </c>
      <c r="H660" s="234">
        <v>40921</v>
      </c>
      <c r="I660" s="237" t="str">
        <f t="shared" si="40"/>
        <v>13</v>
      </c>
      <c r="J660" s="237" t="str">
        <f t="shared" si="41"/>
        <v>01</v>
      </c>
      <c r="K660" s="237" t="str">
        <f t="shared" si="42"/>
        <v>2012</v>
      </c>
      <c r="L660" s="237" t="str">
        <f t="shared" si="43"/>
        <v>130112</v>
      </c>
      <c r="M660" t="str">
        <f>_xlfn.IFNA((VLOOKUP($C660,Lookups!$A$2:$B$6,2,FALSE)),"")</f>
        <v>F</v>
      </c>
      <c r="N660" t="s">
        <v>1886</v>
      </c>
    </row>
    <row r="661" spans="1:14" x14ac:dyDescent="0.35">
      <c r="A661">
        <v>1689525</v>
      </c>
      <c r="B661" t="s">
        <v>392</v>
      </c>
      <c r="C661" t="s">
        <v>347</v>
      </c>
      <c r="D661" t="s">
        <v>878</v>
      </c>
      <c r="F661" t="s">
        <v>879</v>
      </c>
      <c r="G661" t="s">
        <v>878</v>
      </c>
      <c r="H661" s="234">
        <v>40986</v>
      </c>
      <c r="I661" s="237" t="str">
        <f t="shared" si="40"/>
        <v>18</v>
      </c>
      <c r="J661" s="237" t="str">
        <f t="shared" si="41"/>
        <v>03</v>
      </c>
      <c r="K661" s="237" t="str">
        <f t="shared" si="42"/>
        <v>2012</v>
      </c>
      <c r="L661" s="237" t="str">
        <f t="shared" si="43"/>
        <v>180312</v>
      </c>
      <c r="M661" t="str">
        <f>_xlfn.IFNA((VLOOKUP($C661,Lookups!$A$2:$B$6,2,FALSE)),"")</f>
        <v>M</v>
      </c>
      <c r="N661" t="s">
        <v>1886</v>
      </c>
    </row>
    <row r="662" spans="1:14" x14ac:dyDescent="0.35">
      <c r="A662">
        <v>1689526</v>
      </c>
      <c r="B662" t="s">
        <v>461</v>
      </c>
      <c r="C662" t="s">
        <v>347</v>
      </c>
      <c r="D662" t="s">
        <v>880</v>
      </c>
      <c r="F662" t="s">
        <v>803</v>
      </c>
      <c r="G662" t="s">
        <v>880</v>
      </c>
      <c r="H662" s="234">
        <v>29182</v>
      </c>
      <c r="I662" s="237" t="str">
        <f t="shared" si="40"/>
        <v>23</v>
      </c>
      <c r="J662" s="237" t="str">
        <f t="shared" si="41"/>
        <v>11</v>
      </c>
      <c r="K662" s="237" t="str">
        <f t="shared" si="42"/>
        <v>1979</v>
      </c>
      <c r="L662" s="237" t="str">
        <f t="shared" si="43"/>
        <v>231179</v>
      </c>
      <c r="M662" t="str">
        <f>_xlfn.IFNA((VLOOKUP($C662,Lookups!$A$2:$B$6,2,FALSE)),"")</f>
        <v>M</v>
      </c>
      <c r="N662" t="s">
        <v>1886</v>
      </c>
    </row>
    <row r="663" spans="1:14" x14ac:dyDescent="0.35">
      <c r="A663">
        <v>1689527</v>
      </c>
      <c r="B663" t="s">
        <v>392</v>
      </c>
      <c r="C663" t="s">
        <v>358</v>
      </c>
      <c r="D663" t="s">
        <v>881</v>
      </c>
      <c r="F663" t="s">
        <v>875</v>
      </c>
      <c r="G663" t="s">
        <v>881</v>
      </c>
      <c r="H663" s="234">
        <v>41534</v>
      </c>
      <c r="I663" s="237" t="str">
        <f t="shared" si="40"/>
        <v>17</v>
      </c>
      <c r="J663" s="237" t="str">
        <f t="shared" si="41"/>
        <v>09</v>
      </c>
      <c r="K663" s="237" t="str">
        <f t="shared" si="42"/>
        <v>2013</v>
      </c>
      <c r="L663" s="237" t="str">
        <f t="shared" si="43"/>
        <v>170913</v>
      </c>
      <c r="M663" t="str">
        <f>_xlfn.IFNA((VLOOKUP($C663,Lookups!$A$2:$B$6,2,FALSE)),"")</f>
        <v>F</v>
      </c>
      <c r="N663" t="s">
        <v>1886</v>
      </c>
    </row>
    <row r="664" spans="1:14" x14ac:dyDescent="0.35">
      <c r="A664">
        <v>1689933</v>
      </c>
      <c r="B664" t="s">
        <v>392</v>
      </c>
      <c r="C664" t="s">
        <v>347</v>
      </c>
      <c r="D664" t="s">
        <v>436</v>
      </c>
      <c r="F664" t="s">
        <v>437</v>
      </c>
      <c r="G664" t="s">
        <v>436</v>
      </c>
      <c r="H664" s="234">
        <v>41270</v>
      </c>
      <c r="I664" s="237" t="str">
        <f t="shared" si="40"/>
        <v>27</v>
      </c>
      <c r="J664" s="237" t="str">
        <f t="shared" si="41"/>
        <v>12</v>
      </c>
      <c r="K664" s="237" t="str">
        <f t="shared" si="42"/>
        <v>2012</v>
      </c>
      <c r="L664" s="237" t="str">
        <f t="shared" si="43"/>
        <v>271212</v>
      </c>
      <c r="M664" t="str">
        <f>_xlfn.IFNA((VLOOKUP($C664,Lookups!$A$2:$B$6,2,FALSE)),"")</f>
        <v>M</v>
      </c>
      <c r="N664" t="s">
        <v>1886</v>
      </c>
    </row>
    <row r="665" spans="1:14" x14ac:dyDescent="0.35">
      <c r="A665">
        <v>1689934</v>
      </c>
      <c r="B665" t="s">
        <v>346</v>
      </c>
      <c r="C665" t="s">
        <v>347</v>
      </c>
      <c r="D665" t="s">
        <v>438</v>
      </c>
      <c r="E665" t="s">
        <v>415</v>
      </c>
      <c r="F665" t="s">
        <v>439</v>
      </c>
      <c r="G665" t="s">
        <v>438</v>
      </c>
      <c r="H665" s="234">
        <v>41471</v>
      </c>
      <c r="I665" s="237" t="str">
        <f t="shared" si="40"/>
        <v>16</v>
      </c>
      <c r="J665" s="237" t="str">
        <f t="shared" si="41"/>
        <v>07</v>
      </c>
      <c r="K665" s="237" t="str">
        <f t="shared" si="42"/>
        <v>2013</v>
      </c>
      <c r="L665" s="237" t="str">
        <f t="shared" si="43"/>
        <v>160713</v>
      </c>
      <c r="M665" t="str">
        <f>_xlfn.IFNA((VLOOKUP($C665,Lookups!$A$2:$B$6,2,FALSE)),"")</f>
        <v>M</v>
      </c>
      <c r="N665" t="s">
        <v>1886</v>
      </c>
    </row>
    <row r="666" spans="1:14" x14ac:dyDescent="0.35">
      <c r="A666">
        <v>1689935</v>
      </c>
      <c r="B666" t="s">
        <v>392</v>
      </c>
      <c r="C666" t="s">
        <v>347</v>
      </c>
      <c r="D666" t="s">
        <v>406</v>
      </c>
      <c r="E666" t="s">
        <v>440</v>
      </c>
      <c r="F666" t="s">
        <v>441</v>
      </c>
      <c r="G666" t="s">
        <v>406</v>
      </c>
      <c r="H666" s="234">
        <v>41211</v>
      </c>
      <c r="I666" s="237" t="str">
        <f t="shared" si="40"/>
        <v>29</v>
      </c>
      <c r="J666" s="237" t="str">
        <f t="shared" si="41"/>
        <v>10</v>
      </c>
      <c r="K666" s="237" t="str">
        <f t="shared" si="42"/>
        <v>2012</v>
      </c>
      <c r="L666" s="237" t="str">
        <f t="shared" si="43"/>
        <v>291012</v>
      </c>
      <c r="M666" t="str">
        <f>_xlfn.IFNA((VLOOKUP($C666,Lookups!$A$2:$B$6,2,FALSE)),"")</f>
        <v>M</v>
      </c>
      <c r="N666" t="s">
        <v>1886</v>
      </c>
    </row>
    <row r="667" spans="1:14" x14ac:dyDescent="0.35">
      <c r="A667">
        <v>1689936</v>
      </c>
      <c r="B667" t="s">
        <v>346</v>
      </c>
      <c r="C667" t="s">
        <v>347</v>
      </c>
      <c r="D667" t="s">
        <v>529</v>
      </c>
      <c r="E667" t="s">
        <v>390</v>
      </c>
      <c r="F667" t="s">
        <v>1785</v>
      </c>
      <c r="G667" t="s">
        <v>529</v>
      </c>
      <c r="H667" s="234">
        <v>40730</v>
      </c>
      <c r="I667" s="237" t="str">
        <f t="shared" si="40"/>
        <v>06</v>
      </c>
      <c r="J667" s="237" t="str">
        <f t="shared" si="41"/>
        <v>07</v>
      </c>
      <c r="K667" s="237" t="str">
        <f t="shared" si="42"/>
        <v>2011</v>
      </c>
      <c r="L667" s="237" t="str">
        <f t="shared" si="43"/>
        <v>060711</v>
      </c>
      <c r="M667" t="str">
        <f>_xlfn.IFNA((VLOOKUP($C667,Lookups!$A$2:$B$6,2,FALSE)),"")</f>
        <v>M</v>
      </c>
      <c r="N667" t="s">
        <v>1886</v>
      </c>
    </row>
    <row r="668" spans="1:14" x14ac:dyDescent="0.35">
      <c r="A668">
        <v>1689937</v>
      </c>
      <c r="B668" t="s">
        <v>346</v>
      </c>
      <c r="C668" t="s">
        <v>347</v>
      </c>
      <c r="D668" t="s">
        <v>442</v>
      </c>
      <c r="E668" t="s">
        <v>443</v>
      </c>
      <c r="F668" t="s">
        <v>425</v>
      </c>
      <c r="G668" t="s">
        <v>376</v>
      </c>
      <c r="H668" s="234">
        <v>41683</v>
      </c>
      <c r="I668" s="237" t="str">
        <f t="shared" si="40"/>
        <v>13</v>
      </c>
      <c r="J668" s="237" t="str">
        <f t="shared" si="41"/>
        <v>02</v>
      </c>
      <c r="K668" s="237" t="str">
        <f t="shared" si="42"/>
        <v>2014</v>
      </c>
      <c r="L668" s="237" t="str">
        <f t="shared" si="43"/>
        <v>130214</v>
      </c>
      <c r="M668" t="str">
        <f>_xlfn.IFNA((VLOOKUP($C668,Lookups!$A$2:$B$6,2,FALSE)),"")</f>
        <v>M</v>
      </c>
      <c r="N668" t="s">
        <v>1886</v>
      </c>
    </row>
    <row r="669" spans="1:14" x14ac:dyDescent="0.35">
      <c r="A669">
        <v>1690325</v>
      </c>
      <c r="B669" t="s">
        <v>392</v>
      </c>
      <c r="C669" t="s">
        <v>358</v>
      </c>
      <c r="D669" t="s">
        <v>359</v>
      </c>
      <c r="E669" t="s">
        <v>598</v>
      </c>
      <c r="F669" t="s">
        <v>473</v>
      </c>
      <c r="G669" t="s">
        <v>359</v>
      </c>
      <c r="H669" s="234">
        <v>39629</v>
      </c>
      <c r="I669" s="237" t="str">
        <f t="shared" si="40"/>
        <v>30</v>
      </c>
      <c r="J669" s="237" t="str">
        <f t="shared" si="41"/>
        <v>06</v>
      </c>
      <c r="K669" s="237" t="str">
        <f t="shared" si="42"/>
        <v>2008</v>
      </c>
      <c r="L669" s="237" t="str">
        <f t="shared" si="43"/>
        <v>300608</v>
      </c>
      <c r="M669" t="str">
        <f>_xlfn.IFNA((VLOOKUP($C669,Lookups!$A$2:$B$6,2,FALSE)),"")</f>
        <v>F</v>
      </c>
      <c r="N669" t="s">
        <v>1886</v>
      </c>
    </row>
    <row r="670" spans="1:14" x14ac:dyDescent="0.35">
      <c r="A670">
        <v>1691783</v>
      </c>
      <c r="B670" t="s">
        <v>392</v>
      </c>
      <c r="C670" t="s">
        <v>347</v>
      </c>
      <c r="D670" t="s">
        <v>444</v>
      </c>
      <c r="F670" t="s">
        <v>394</v>
      </c>
      <c r="G670" t="s">
        <v>444</v>
      </c>
      <c r="H670" s="234">
        <v>41340</v>
      </c>
      <c r="I670" s="237" t="str">
        <f t="shared" si="40"/>
        <v>07</v>
      </c>
      <c r="J670" s="237" t="str">
        <f t="shared" si="41"/>
        <v>03</v>
      </c>
      <c r="K670" s="237" t="str">
        <f t="shared" si="42"/>
        <v>2013</v>
      </c>
      <c r="L670" s="237" t="str">
        <f t="shared" si="43"/>
        <v>070313</v>
      </c>
      <c r="M670" t="str">
        <f>_xlfn.IFNA((VLOOKUP($C670,Lookups!$A$2:$B$6,2,FALSE)),"")</f>
        <v>M</v>
      </c>
      <c r="N670" t="s">
        <v>1886</v>
      </c>
    </row>
    <row r="671" spans="1:14" x14ac:dyDescent="0.35">
      <c r="A671">
        <v>1691784</v>
      </c>
      <c r="B671" t="s">
        <v>392</v>
      </c>
      <c r="C671" t="s">
        <v>347</v>
      </c>
      <c r="D671" t="s">
        <v>445</v>
      </c>
      <c r="F671" t="s">
        <v>446</v>
      </c>
      <c r="G671" t="s">
        <v>445</v>
      </c>
      <c r="H671" s="234">
        <v>41648</v>
      </c>
      <c r="I671" s="237" t="str">
        <f t="shared" si="40"/>
        <v>09</v>
      </c>
      <c r="J671" s="237" t="str">
        <f t="shared" si="41"/>
        <v>01</v>
      </c>
      <c r="K671" s="237" t="str">
        <f t="shared" si="42"/>
        <v>2014</v>
      </c>
      <c r="L671" s="237" t="str">
        <f t="shared" si="43"/>
        <v>090114</v>
      </c>
      <c r="M671" t="str">
        <f>_xlfn.IFNA((VLOOKUP($C671,Lookups!$A$2:$B$6,2,FALSE)),"")</f>
        <v>M</v>
      </c>
      <c r="N671" t="s">
        <v>1886</v>
      </c>
    </row>
    <row r="672" spans="1:14" x14ac:dyDescent="0.35">
      <c r="A672">
        <v>1692508</v>
      </c>
      <c r="B672" t="s">
        <v>461</v>
      </c>
      <c r="C672" t="s">
        <v>347</v>
      </c>
      <c r="D672" t="s">
        <v>729</v>
      </c>
      <c r="E672" t="s">
        <v>415</v>
      </c>
      <c r="F672" t="s">
        <v>882</v>
      </c>
      <c r="G672" t="s">
        <v>729</v>
      </c>
      <c r="H672" s="234">
        <v>28826</v>
      </c>
      <c r="I672" s="237" t="str">
        <f t="shared" si="40"/>
        <v>02</v>
      </c>
      <c r="J672" s="237" t="str">
        <f t="shared" si="41"/>
        <v>12</v>
      </c>
      <c r="K672" s="237" t="str">
        <f t="shared" si="42"/>
        <v>1978</v>
      </c>
      <c r="L672" s="237" t="str">
        <f t="shared" si="43"/>
        <v>021278</v>
      </c>
      <c r="M672" t="str">
        <f>_xlfn.IFNA((VLOOKUP($C672,Lookups!$A$2:$B$6,2,FALSE)),"")</f>
        <v>M</v>
      </c>
      <c r="N672" t="s">
        <v>1886</v>
      </c>
    </row>
    <row r="673" spans="1:14" x14ac:dyDescent="0.35">
      <c r="A673">
        <v>1694689</v>
      </c>
      <c r="B673" t="s">
        <v>392</v>
      </c>
      <c r="C673" t="s">
        <v>347</v>
      </c>
      <c r="D673" t="s">
        <v>835</v>
      </c>
      <c r="F673" t="s">
        <v>1708</v>
      </c>
      <c r="G673" t="s">
        <v>835</v>
      </c>
      <c r="H673" s="234">
        <v>40857</v>
      </c>
      <c r="I673" s="237" t="str">
        <f t="shared" si="40"/>
        <v>10</v>
      </c>
      <c r="J673" s="237" t="str">
        <f t="shared" si="41"/>
        <v>11</v>
      </c>
      <c r="K673" s="237" t="str">
        <f t="shared" si="42"/>
        <v>2011</v>
      </c>
      <c r="L673" s="237" t="str">
        <f t="shared" si="43"/>
        <v>101111</v>
      </c>
      <c r="M673" t="str">
        <f>_xlfn.IFNA((VLOOKUP($C673,Lookups!$A$2:$B$6,2,FALSE)),"")</f>
        <v>M</v>
      </c>
      <c r="N673" t="s">
        <v>1886</v>
      </c>
    </row>
    <row r="674" spans="1:14" x14ac:dyDescent="0.35">
      <c r="A674">
        <v>1694692</v>
      </c>
      <c r="B674" t="s">
        <v>392</v>
      </c>
      <c r="C674" t="s">
        <v>358</v>
      </c>
      <c r="D674" t="s">
        <v>667</v>
      </c>
      <c r="F674" t="s">
        <v>1709</v>
      </c>
      <c r="G674" t="s">
        <v>667</v>
      </c>
      <c r="H674" s="234">
        <v>41529</v>
      </c>
      <c r="I674" s="237" t="str">
        <f t="shared" si="40"/>
        <v>12</v>
      </c>
      <c r="J674" s="237" t="str">
        <f t="shared" si="41"/>
        <v>09</v>
      </c>
      <c r="K674" s="237" t="str">
        <f t="shared" si="42"/>
        <v>2013</v>
      </c>
      <c r="L674" s="237" t="str">
        <f t="shared" si="43"/>
        <v>120913</v>
      </c>
      <c r="M674" t="str">
        <f>_xlfn.IFNA((VLOOKUP($C674,Lookups!$A$2:$B$6,2,FALSE)),"")</f>
        <v>F</v>
      </c>
      <c r="N674" t="s">
        <v>1886</v>
      </c>
    </row>
    <row r="675" spans="1:14" x14ac:dyDescent="0.35">
      <c r="A675">
        <v>1694698</v>
      </c>
      <c r="B675" t="s">
        <v>392</v>
      </c>
      <c r="C675" t="s">
        <v>358</v>
      </c>
      <c r="D675" t="s">
        <v>1711</v>
      </c>
      <c r="F675" t="s">
        <v>1708</v>
      </c>
      <c r="G675" t="s">
        <v>1711</v>
      </c>
      <c r="H675" s="234">
        <v>40091</v>
      </c>
      <c r="I675" s="237" t="str">
        <f t="shared" si="40"/>
        <v>05</v>
      </c>
      <c r="J675" s="237" t="str">
        <f t="shared" si="41"/>
        <v>10</v>
      </c>
      <c r="K675" s="237" t="str">
        <f t="shared" si="42"/>
        <v>2009</v>
      </c>
      <c r="L675" s="237" t="str">
        <f t="shared" si="43"/>
        <v>051009</v>
      </c>
      <c r="M675" t="str">
        <f>_xlfn.IFNA((VLOOKUP($C675,Lookups!$A$2:$B$6,2,FALSE)),"")</f>
        <v>F</v>
      </c>
      <c r="N675" t="s">
        <v>1886</v>
      </c>
    </row>
    <row r="676" spans="1:14" x14ac:dyDescent="0.35">
      <c r="A676">
        <v>1694724</v>
      </c>
      <c r="B676" t="s">
        <v>461</v>
      </c>
      <c r="C676" t="s">
        <v>347</v>
      </c>
      <c r="D676" t="s">
        <v>1713</v>
      </c>
      <c r="E676" t="s">
        <v>1714</v>
      </c>
      <c r="F676" t="s">
        <v>987</v>
      </c>
      <c r="G676" t="s">
        <v>1713</v>
      </c>
      <c r="H676" s="234">
        <v>24553</v>
      </c>
      <c r="I676" s="237" t="str">
        <f t="shared" si="40"/>
        <v>22</v>
      </c>
      <c r="J676" s="237" t="str">
        <f t="shared" si="41"/>
        <v>03</v>
      </c>
      <c r="K676" s="237" t="str">
        <f t="shared" si="42"/>
        <v>1967</v>
      </c>
      <c r="L676" s="237" t="str">
        <f t="shared" si="43"/>
        <v>220367</v>
      </c>
      <c r="M676" t="str">
        <f>_xlfn.IFNA((VLOOKUP($C676,Lookups!$A$2:$B$6,2,FALSE)),"")</f>
        <v>M</v>
      </c>
      <c r="N676" t="s">
        <v>1886</v>
      </c>
    </row>
    <row r="677" spans="1:14" x14ac:dyDescent="0.35">
      <c r="A677">
        <v>1694758</v>
      </c>
      <c r="B677" t="s">
        <v>461</v>
      </c>
      <c r="C677" t="s">
        <v>347</v>
      </c>
      <c r="D677" t="s">
        <v>405</v>
      </c>
      <c r="E677" t="s">
        <v>620</v>
      </c>
      <c r="F677" t="s">
        <v>1597</v>
      </c>
      <c r="G677" t="s">
        <v>405</v>
      </c>
      <c r="H677" s="234">
        <v>30348</v>
      </c>
      <c r="I677" s="237" t="str">
        <f t="shared" si="40"/>
        <v>01</v>
      </c>
      <c r="J677" s="237" t="str">
        <f t="shared" si="41"/>
        <v>02</v>
      </c>
      <c r="K677" s="237" t="str">
        <f t="shared" si="42"/>
        <v>1983</v>
      </c>
      <c r="L677" s="237" t="str">
        <f t="shared" si="43"/>
        <v>010283</v>
      </c>
      <c r="M677" t="str">
        <f>_xlfn.IFNA((VLOOKUP($C677,Lookups!$A$2:$B$6,2,FALSE)),"")</f>
        <v>M</v>
      </c>
      <c r="N677" t="s">
        <v>1886</v>
      </c>
    </row>
    <row r="678" spans="1:14" x14ac:dyDescent="0.35">
      <c r="A678">
        <v>1694759</v>
      </c>
      <c r="B678" t="s">
        <v>392</v>
      </c>
      <c r="C678" t="s">
        <v>358</v>
      </c>
      <c r="D678" t="s">
        <v>379</v>
      </c>
      <c r="F678" t="s">
        <v>617</v>
      </c>
      <c r="G678" t="s">
        <v>379</v>
      </c>
      <c r="H678" s="234">
        <v>41639</v>
      </c>
      <c r="I678" s="237" t="str">
        <f t="shared" si="40"/>
        <v>31</v>
      </c>
      <c r="J678" s="237" t="str">
        <f t="shared" si="41"/>
        <v>12</v>
      </c>
      <c r="K678" s="237" t="str">
        <f t="shared" si="42"/>
        <v>2013</v>
      </c>
      <c r="L678" s="237" t="str">
        <f t="shared" si="43"/>
        <v>311213</v>
      </c>
      <c r="M678" t="str">
        <f>_xlfn.IFNA((VLOOKUP($C678,Lookups!$A$2:$B$6,2,FALSE)),"")</f>
        <v>F</v>
      </c>
      <c r="N678" t="s">
        <v>1886</v>
      </c>
    </row>
    <row r="679" spans="1:14" x14ac:dyDescent="0.35">
      <c r="A679">
        <v>1694760</v>
      </c>
      <c r="B679" t="s">
        <v>392</v>
      </c>
      <c r="C679" t="s">
        <v>358</v>
      </c>
      <c r="D679" t="s">
        <v>1719</v>
      </c>
      <c r="F679" t="s">
        <v>1658</v>
      </c>
      <c r="G679" t="s">
        <v>1719</v>
      </c>
      <c r="H679" s="234">
        <v>41505</v>
      </c>
      <c r="I679" s="237" t="str">
        <f t="shared" si="40"/>
        <v>19</v>
      </c>
      <c r="J679" s="237" t="str">
        <f t="shared" si="41"/>
        <v>08</v>
      </c>
      <c r="K679" s="237" t="str">
        <f t="shared" si="42"/>
        <v>2013</v>
      </c>
      <c r="L679" s="237" t="str">
        <f t="shared" si="43"/>
        <v>190813</v>
      </c>
      <c r="M679" t="str">
        <f>_xlfn.IFNA((VLOOKUP($C679,Lookups!$A$2:$B$6,2,FALSE)),"")</f>
        <v>F</v>
      </c>
      <c r="N679" t="s">
        <v>1886</v>
      </c>
    </row>
    <row r="680" spans="1:14" x14ac:dyDescent="0.35">
      <c r="A680">
        <v>1694761</v>
      </c>
      <c r="B680" t="s">
        <v>392</v>
      </c>
      <c r="C680" t="s">
        <v>347</v>
      </c>
      <c r="D680" t="s">
        <v>627</v>
      </c>
      <c r="F680" t="s">
        <v>1720</v>
      </c>
      <c r="G680" t="s">
        <v>627</v>
      </c>
      <c r="H680" s="234">
        <v>41646</v>
      </c>
      <c r="I680" s="237" t="str">
        <f t="shared" si="40"/>
        <v>07</v>
      </c>
      <c r="J680" s="237" t="str">
        <f t="shared" si="41"/>
        <v>01</v>
      </c>
      <c r="K680" s="237" t="str">
        <f t="shared" si="42"/>
        <v>2014</v>
      </c>
      <c r="L680" s="237" t="str">
        <f t="shared" si="43"/>
        <v>070114</v>
      </c>
      <c r="M680" t="str">
        <f>_xlfn.IFNA((VLOOKUP($C680,Lookups!$A$2:$B$6,2,FALSE)),"")</f>
        <v>M</v>
      </c>
      <c r="N680" t="s">
        <v>1886</v>
      </c>
    </row>
    <row r="681" spans="1:14" x14ac:dyDescent="0.35">
      <c r="A681">
        <v>1694762</v>
      </c>
      <c r="B681" t="s">
        <v>392</v>
      </c>
      <c r="C681" t="s">
        <v>358</v>
      </c>
      <c r="D681" t="s">
        <v>1722</v>
      </c>
      <c r="F681" t="s">
        <v>764</v>
      </c>
      <c r="G681" t="s">
        <v>1722</v>
      </c>
      <c r="H681" s="234">
        <v>39647</v>
      </c>
      <c r="I681" s="237" t="str">
        <f t="shared" si="40"/>
        <v>18</v>
      </c>
      <c r="J681" s="237" t="str">
        <f t="shared" si="41"/>
        <v>07</v>
      </c>
      <c r="K681" s="237" t="str">
        <f t="shared" si="42"/>
        <v>2008</v>
      </c>
      <c r="L681" s="237" t="str">
        <f t="shared" si="43"/>
        <v>180708</v>
      </c>
      <c r="M681" t="str">
        <f>_xlfn.IFNA((VLOOKUP($C681,Lookups!$A$2:$B$6,2,FALSE)),"")</f>
        <v>F</v>
      </c>
      <c r="N681" t="s">
        <v>1886</v>
      </c>
    </row>
    <row r="682" spans="1:14" x14ac:dyDescent="0.35">
      <c r="A682">
        <v>1694763</v>
      </c>
      <c r="B682" t="s">
        <v>392</v>
      </c>
      <c r="C682" t="s">
        <v>358</v>
      </c>
      <c r="D682" t="s">
        <v>634</v>
      </c>
      <c r="F682" t="s">
        <v>1724</v>
      </c>
      <c r="G682" t="s">
        <v>634</v>
      </c>
      <c r="H682" s="234">
        <v>41928</v>
      </c>
      <c r="I682" s="237" t="str">
        <f t="shared" si="40"/>
        <v>16</v>
      </c>
      <c r="J682" s="237" t="str">
        <f t="shared" si="41"/>
        <v>10</v>
      </c>
      <c r="K682" s="237" t="str">
        <f t="shared" si="42"/>
        <v>2014</v>
      </c>
      <c r="L682" s="237" t="str">
        <f t="shared" si="43"/>
        <v>161014</v>
      </c>
      <c r="M682" t="str">
        <f>_xlfn.IFNA((VLOOKUP($C682,Lookups!$A$2:$B$6,2,FALSE)),"")</f>
        <v>F</v>
      </c>
      <c r="N682" t="s">
        <v>1886</v>
      </c>
    </row>
    <row r="683" spans="1:14" x14ac:dyDescent="0.35">
      <c r="A683">
        <v>1694764</v>
      </c>
      <c r="B683" t="s">
        <v>392</v>
      </c>
      <c r="C683" t="s">
        <v>347</v>
      </c>
      <c r="D683" t="s">
        <v>474</v>
      </c>
      <c r="F683" t="s">
        <v>1726</v>
      </c>
      <c r="G683" t="s">
        <v>474</v>
      </c>
      <c r="H683" s="234">
        <v>41033</v>
      </c>
      <c r="I683" s="237" t="str">
        <f t="shared" si="40"/>
        <v>04</v>
      </c>
      <c r="J683" s="237" t="str">
        <f t="shared" si="41"/>
        <v>05</v>
      </c>
      <c r="K683" s="237" t="str">
        <f t="shared" si="42"/>
        <v>2012</v>
      </c>
      <c r="L683" s="237" t="str">
        <f t="shared" si="43"/>
        <v>040512</v>
      </c>
      <c r="M683" t="str">
        <f>_xlfn.IFNA((VLOOKUP($C683,Lookups!$A$2:$B$6,2,FALSE)),"")</f>
        <v>M</v>
      </c>
      <c r="N683" t="s">
        <v>1886</v>
      </c>
    </row>
    <row r="684" spans="1:14" x14ac:dyDescent="0.35">
      <c r="A684">
        <v>1694765</v>
      </c>
      <c r="B684" t="s">
        <v>392</v>
      </c>
      <c r="C684" t="s">
        <v>358</v>
      </c>
      <c r="D684" t="s">
        <v>591</v>
      </c>
      <c r="F684" t="s">
        <v>1728</v>
      </c>
      <c r="G684" t="s">
        <v>591</v>
      </c>
      <c r="H684" s="234">
        <v>39991</v>
      </c>
      <c r="I684" s="237" t="str">
        <f t="shared" si="40"/>
        <v>27</v>
      </c>
      <c r="J684" s="237" t="str">
        <f t="shared" si="41"/>
        <v>06</v>
      </c>
      <c r="K684" s="237" t="str">
        <f t="shared" si="42"/>
        <v>2009</v>
      </c>
      <c r="L684" s="237" t="str">
        <f t="shared" si="43"/>
        <v>270609</v>
      </c>
      <c r="M684" t="str">
        <f>_xlfn.IFNA((VLOOKUP($C684,Lookups!$A$2:$B$6,2,FALSE)),"")</f>
        <v>F</v>
      </c>
      <c r="N684" t="s">
        <v>1886</v>
      </c>
    </row>
    <row r="685" spans="1:14" x14ac:dyDescent="0.35">
      <c r="A685">
        <v>1694766</v>
      </c>
      <c r="B685" t="s">
        <v>461</v>
      </c>
      <c r="C685" t="s">
        <v>347</v>
      </c>
      <c r="D685" t="s">
        <v>1011</v>
      </c>
      <c r="E685" t="s">
        <v>448</v>
      </c>
      <c r="F685" t="s">
        <v>991</v>
      </c>
      <c r="G685" t="s">
        <v>1011</v>
      </c>
      <c r="H685" s="234">
        <v>28041</v>
      </c>
      <c r="I685" s="237" t="str">
        <f t="shared" si="40"/>
        <v>08</v>
      </c>
      <c r="J685" s="237" t="str">
        <f t="shared" si="41"/>
        <v>10</v>
      </c>
      <c r="K685" s="237" t="str">
        <f t="shared" si="42"/>
        <v>1976</v>
      </c>
      <c r="L685" s="237" t="str">
        <f t="shared" si="43"/>
        <v>081076</v>
      </c>
      <c r="M685" t="str">
        <f>_xlfn.IFNA((VLOOKUP($C685,Lookups!$A$2:$B$6,2,FALSE)),"")</f>
        <v>M</v>
      </c>
      <c r="N685" t="s">
        <v>1886</v>
      </c>
    </row>
    <row r="686" spans="1:14" x14ac:dyDescent="0.35">
      <c r="A686">
        <v>1694780</v>
      </c>
      <c r="B686" t="s">
        <v>392</v>
      </c>
      <c r="C686" t="s">
        <v>347</v>
      </c>
      <c r="D686" t="s">
        <v>1531</v>
      </c>
      <c r="F686" t="s">
        <v>1731</v>
      </c>
      <c r="G686" t="s">
        <v>1531</v>
      </c>
      <c r="H686" s="234">
        <v>41826</v>
      </c>
      <c r="I686" s="237" t="str">
        <f t="shared" si="40"/>
        <v>06</v>
      </c>
      <c r="J686" s="237" t="str">
        <f t="shared" si="41"/>
        <v>07</v>
      </c>
      <c r="K686" s="237" t="str">
        <f t="shared" si="42"/>
        <v>2014</v>
      </c>
      <c r="L686" s="237" t="str">
        <f t="shared" si="43"/>
        <v>060714</v>
      </c>
      <c r="M686" t="str">
        <f>_xlfn.IFNA((VLOOKUP($C686,Lookups!$A$2:$B$6,2,FALSE)),"")</f>
        <v>M</v>
      </c>
      <c r="N686" t="s">
        <v>1886</v>
      </c>
    </row>
    <row r="687" spans="1:14" x14ac:dyDescent="0.35">
      <c r="A687">
        <v>1700030</v>
      </c>
      <c r="B687" t="s">
        <v>392</v>
      </c>
      <c r="C687" t="s">
        <v>358</v>
      </c>
      <c r="D687" t="s">
        <v>584</v>
      </c>
      <c r="F687" t="s">
        <v>883</v>
      </c>
      <c r="G687" t="s">
        <v>584</v>
      </c>
      <c r="H687" s="234">
        <v>41000</v>
      </c>
      <c r="I687" s="237" t="str">
        <f t="shared" si="40"/>
        <v>01</v>
      </c>
      <c r="J687" s="237" t="str">
        <f t="shared" si="41"/>
        <v>04</v>
      </c>
      <c r="K687" s="237" t="str">
        <f t="shared" si="42"/>
        <v>2012</v>
      </c>
      <c r="L687" s="237" t="str">
        <f t="shared" si="43"/>
        <v>010412</v>
      </c>
      <c r="M687" t="str">
        <f>_xlfn.IFNA((VLOOKUP($C687,Lookups!$A$2:$B$6,2,FALSE)),"")</f>
        <v>F</v>
      </c>
      <c r="N687" t="s">
        <v>1886</v>
      </c>
    </row>
    <row r="688" spans="1:14" x14ac:dyDescent="0.35">
      <c r="A688">
        <v>1700336</v>
      </c>
      <c r="B688" t="s">
        <v>392</v>
      </c>
      <c r="C688" t="s">
        <v>347</v>
      </c>
      <c r="D688" t="s">
        <v>447</v>
      </c>
      <c r="E688" t="s">
        <v>448</v>
      </c>
      <c r="F688" t="s">
        <v>449</v>
      </c>
      <c r="G688" t="s">
        <v>447</v>
      </c>
      <c r="H688" s="234">
        <v>40721</v>
      </c>
      <c r="I688" s="237" t="str">
        <f t="shared" si="40"/>
        <v>27</v>
      </c>
      <c r="J688" s="237" t="str">
        <f t="shared" si="41"/>
        <v>06</v>
      </c>
      <c r="K688" s="237" t="str">
        <f t="shared" si="42"/>
        <v>2011</v>
      </c>
      <c r="L688" s="237" t="str">
        <f t="shared" si="43"/>
        <v>270611</v>
      </c>
      <c r="M688" t="str">
        <f>_xlfn.IFNA((VLOOKUP($C688,Lookups!$A$2:$B$6,2,FALSE)),"")</f>
        <v>M</v>
      </c>
      <c r="N688" t="s">
        <v>1886</v>
      </c>
    </row>
    <row r="689" spans="1:14" x14ac:dyDescent="0.35">
      <c r="A689">
        <v>1700344</v>
      </c>
      <c r="B689" t="s">
        <v>392</v>
      </c>
      <c r="C689" t="s">
        <v>347</v>
      </c>
      <c r="D689" t="s">
        <v>884</v>
      </c>
      <c r="F689" t="s">
        <v>454</v>
      </c>
      <c r="G689" t="s">
        <v>884</v>
      </c>
      <c r="H689" s="234">
        <v>43952</v>
      </c>
      <c r="I689" s="237" t="str">
        <f t="shared" si="40"/>
        <v>01</v>
      </c>
      <c r="J689" s="237" t="str">
        <f t="shared" si="41"/>
        <v>05</v>
      </c>
      <c r="K689" s="237" t="str">
        <f t="shared" si="42"/>
        <v>2020</v>
      </c>
      <c r="L689" s="237" t="str">
        <f t="shared" si="43"/>
        <v>010520</v>
      </c>
      <c r="M689" t="str">
        <f>_xlfn.IFNA((VLOOKUP($C689,Lookups!$A$2:$B$6,2,FALSE)),"")</f>
        <v>M</v>
      </c>
      <c r="N689" t="s">
        <v>1886</v>
      </c>
    </row>
    <row r="690" spans="1:14" x14ac:dyDescent="0.35">
      <c r="A690">
        <v>1700345</v>
      </c>
      <c r="B690" t="s">
        <v>392</v>
      </c>
      <c r="C690" t="s">
        <v>347</v>
      </c>
      <c r="D690" t="s">
        <v>731</v>
      </c>
      <c r="F690" t="s">
        <v>1643</v>
      </c>
      <c r="G690" t="s">
        <v>731</v>
      </c>
      <c r="H690" s="234">
        <v>40541</v>
      </c>
      <c r="I690" s="237" t="str">
        <f t="shared" si="40"/>
        <v>29</v>
      </c>
      <c r="J690" s="237" t="str">
        <f t="shared" si="41"/>
        <v>12</v>
      </c>
      <c r="K690" s="237" t="str">
        <f t="shared" si="42"/>
        <v>2010</v>
      </c>
      <c r="L690" s="237" t="str">
        <f t="shared" si="43"/>
        <v>291210</v>
      </c>
      <c r="M690" t="str">
        <f>_xlfn.IFNA((VLOOKUP($C690,Lookups!$A$2:$B$6,2,FALSE)),"")</f>
        <v>M</v>
      </c>
      <c r="N690" t="s">
        <v>1886</v>
      </c>
    </row>
    <row r="691" spans="1:14" x14ac:dyDescent="0.35">
      <c r="A691">
        <v>1700716</v>
      </c>
      <c r="B691" t="s">
        <v>461</v>
      </c>
      <c r="C691" t="s">
        <v>470</v>
      </c>
      <c r="D691" t="s">
        <v>656</v>
      </c>
      <c r="F691" t="s">
        <v>749</v>
      </c>
      <c r="G691" t="s">
        <v>656</v>
      </c>
      <c r="H691" s="234">
        <v>29201</v>
      </c>
      <c r="I691" s="237" t="str">
        <f t="shared" si="40"/>
        <v>12</v>
      </c>
      <c r="J691" s="237" t="str">
        <f t="shared" si="41"/>
        <v>12</v>
      </c>
      <c r="K691" s="237" t="str">
        <f t="shared" si="42"/>
        <v>1979</v>
      </c>
      <c r="L691" s="237" t="str">
        <f t="shared" si="43"/>
        <v>121279</v>
      </c>
      <c r="M691" t="str">
        <f>_xlfn.IFNA((VLOOKUP($C691,Lookups!$A$2:$B$6,2,FALSE)),"")</f>
        <v>F</v>
      </c>
      <c r="N691" t="s">
        <v>1886</v>
      </c>
    </row>
    <row r="692" spans="1:14" x14ac:dyDescent="0.35">
      <c r="A692">
        <v>1700886</v>
      </c>
      <c r="B692" t="s">
        <v>392</v>
      </c>
      <c r="C692" t="s">
        <v>358</v>
      </c>
      <c r="D692" t="s">
        <v>799</v>
      </c>
      <c r="E692" t="s">
        <v>433</v>
      </c>
      <c r="F692" t="s">
        <v>487</v>
      </c>
      <c r="G692" t="s">
        <v>799</v>
      </c>
      <c r="H692" s="234">
        <v>41697</v>
      </c>
      <c r="I692" s="237" t="str">
        <f t="shared" si="40"/>
        <v>27</v>
      </c>
      <c r="J692" s="237" t="str">
        <f t="shared" si="41"/>
        <v>02</v>
      </c>
      <c r="K692" s="237" t="str">
        <f t="shared" si="42"/>
        <v>2014</v>
      </c>
      <c r="L692" s="237" t="str">
        <f t="shared" si="43"/>
        <v>270214</v>
      </c>
      <c r="M692" t="str">
        <f>_xlfn.IFNA((VLOOKUP($C692,Lookups!$A$2:$B$6,2,FALSE)),"")</f>
        <v>F</v>
      </c>
      <c r="N692" t="s">
        <v>1886</v>
      </c>
    </row>
    <row r="693" spans="1:14" x14ac:dyDescent="0.35">
      <c r="A693">
        <v>1701196</v>
      </c>
      <c r="B693" t="s">
        <v>392</v>
      </c>
      <c r="C693" t="s">
        <v>347</v>
      </c>
      <c r="D693" t="s">
        <v>412</v>
      </c>
      <c r="F693" t="s">
        <v>1735</v>
      </c>
      <c r="G693" t="s">
        <v>412</v>
      </c>
      <c r="H693" s="234">
        <v>39793</v>
      </c>
      <c r="I693" s="237" t="str">
        <f t="shared" si="40"/>
        <v>11</v>
      </c>
      <c r="J693" s="237" t="str">
        <f t="shared" si="41"/>
        <v>12</v>
      </c>
      <c r="K693" s="237" t="str">
        <f t="shared" si="42"/>
        <v>2008</v>
      </c>
      <c r="L693" s="237" t="str">
        <f t="shared" si="43"/>
        <v>111208</v>
      </c>
      <c r="M693" t="str">
        <f>_xlfn.IFNA((VLOOKUP($C693,Lookups!$A$2:$B$6,2,FALSE)),"")</f>
        <v>M</v>
      </c>
      <c r="N693" t="s">
        <v>1886</v>
      </c>
    </row>
    <row r="694" spans="1:14" x14ac:dyDescent="0.35">
      <c r="A694">
        <v>1701199</v>
      </c>
      <c r="B694" t="s">
        <v>392</v>
      </c>
      <c r="C694" t="s">
        <v>347</v>
      </c>
      <c r="D694" t="s">
        <v>835</v>
      </c>
      <c r="F694" t="s">
        <v>1737</v>
      </c>
      <c r="G694" t="s">
        <v>835</v>
      </c>
      <c r="H694" s="234">
        <v>40168</v>
      </c>
      <c r="I694" s="237" t="str">
        <f t="shared" si="40"/>
        <v>21</v>
      </c>
      <c r="J694" s="237" t="str">
        <f t="shared" si="41"/>
        <v>12</v>
      </c>
      <c r="K694" s="237" t="str">
        <f t="shared" si="42"/>
        <v>2009</v>
      </c>
      <c r="L694" s="237" t="str">
        <f t="shared" si="43"/>
        <v>211209</v>
      </c>
      <c r="M694" t="str">
        <f>_xlfn.IFNA((VLOOKUP($C694,Lookups!$A$2:$B$6,2,FALSE)),"")</f>
        <v>M</v>
      </c>
      <c r="N694" t="s">
        <v>1886</v>
      </c>
    </row>
    <row r="695" spans="1:14" x14ac:dyDescent="0.35">
      <c r="A695">
        <v>1701814</v>
      </c>
      <c r="B695" t="s">
        <v>346</v>
      </c>
      <c r="C695" t="s">
        <v>347</v>
      </c>
      <c r="D695" t="s">
        <v>486</v>
      </c>
      <c r="F695" t="s">
        <v>599</v>
      </c>
      <c r="G695" t="s">
        <v>486</v>
      </c>
      <c r="H695" s="234">
        <v>41658</v>
      </c>
      <c r="I695" s="237" t="str">
        <f t="shared" si="40"/>
        <v>19</v>
      </c>
      <c r="J695" s="237" t="str">
        <f t="shared" si="41"/>
        <v>01</v>
      </c>
      <c r="K695" s="237" t="str">
        <f t="shared" si="42"/>
        <v>2014</v>
      </c>
      <c r="L695" s="237" t="str">
        <f t="shared" si="43"/>
        <v>190114</v>
      </c>
      <c r="M695" t="str">
        <f>_xlfn.IFNA((VLOOKUP($C695,Lookups!$A$2:$B$6,2,FALSE)),"")</f>
        <v>M</v>
      </c>
      <c r="N695" t="s">
        <v>1886</v>
      </c>
    </row>
    <row r="696" spans="1:14" x14ac:dyDescent="0.35">
      <c r="A696">
        <v>1703374</v>
      </c>
      <c r="B696" t="s">
        <v>346</v>
      </c>
      <c r="C696" t="s">
        <v>347</v>
      </c>
      <c r="D696" t="s">
        <v>600</v>
      </c>
      <c r="E696" t="s">
        <v>415</v>
      </c>
      <c r="F696" t="s">
        <v>449</v>
      </c>
      <c r="H696" s="234">
        <v>40089</v>
      </c>
      <c r="I696" s="237" t="str">
        <f t="shared" si="40"/>
        <v>03</v>
      </c>
      <c r="J696" s="237" t="str">
        <f t="shared" si="41"/>
        <v>10</v>
      </c>
      <c r="K696" s="237" t="str">
        <f t="shared" si="42"/>
        <v>2009</v>
      </c>
      <c r="L696" s="237" t="str">
        <f t="shared" si="43"/>
        <v>031009</v>
      </c>
      <c r="M696" t="str">
        <f>_xlfn.IFNA((VLOOKUP($C696,Lookups!$A$2:$B$6,2,FALSE)),"")</f>
        <v>M</v>
      </c>
      <c r="N696" t="s">
        <v>1886</v>
      </c>
    </row>
    <row r="697" spans="1:14" x14ac:dyDescent="0.35">
      <c r="A697">
        <v>1704290</v>
      </c>
      <c r="B697" t="s">
        <v>392</v>
      </c>
      <c r="C697" t="s">
        <v>347</v>
      </c>
      <c r="D697" t="s">
        <v>648</v>
      </c>
      <c r="F697" t="s">
        <v>1739</v>
      </c>
      <c r="G697" t="s">
        <v>648</v>
      </c>
      <c r="H697" s="234">
        <v>41833</v>
      </c>
      <c r="I697" s="237" t="str">
        <f t="shared" si="40"/>
        <v>13</v>
      </c>
      <c r="J697" s="237" t="str">
        <f t="shared" si="41"/>
        <v>07</v>
      </c>
      <c r="K697" s="237" t="str">
        <f t="shared" si="42"/>
        <v>2014</v>
      </c>
      <c r="L697" s="237" t="str">
        <f t="shared" si="43"/>
        <v>130714</v>
      </c>
      <c r="M697" t="str">
        <f>_xlfn.IFNA((VLOOKUP($C697,Lookups!$A$2:$B$6,2,FALSE)),"")</f>
        <v>M</v>
      </c>
      <c r="N697" t="s">
        <v>1886</v>
      </c>
    </row>
    <row r="698" spans="1:14" x14ac:dyDescent="0.35">
      <c r="A698">
        <v>1707719</v>
      </c>
      <c r="B698" t="s">
        <v>392</v>
      </c>
      <c r="C698" t="s">
        <v>347</v>
      </c>
      <c r="D698" t="s">
        <v>361</v>
      </c>
      <c r="F698" t="s">
        <v>1741</v>
      </c>
      <c r="G698" t="s">
        <v>361</v>
      </c>
      <c r="H698" s="234">
        <v>40056</v>
      </c>
      <c r="I698" s="237" t="str">
        <f t="shared" si="40"/>
        <v>31</v>
      </c>
      <c r="J698" s="237" t="str">
        <f t="shared" si="41"/>
        <v>08</v>
      </c>
      <c r="K698" s="237" t="str">
        <f t="shared" si="42"/>
        <v>2009</v>
      </c>
      <c r="L698" s="237" t="str">
        <f t="shared" si="43"/>
        <v>310809</v>
      </c>
      <c r="M698" t="str">
        <f>_xlfn.IFNA((VLOOKUP($C698,Lookups!$A$2:$B$6,2,FALSE)),"")</f>
        <v>M</v>
      </c>
      <c r="N698" t="s">
        <v>1886</v>
      </c>
    </row>
    <row r="699" spans="1:14" x14ac:dyDescent="0.35">
      <c r="A699">
        <v>1708095</v>
      </c>
      <c r="B699" t="s">
        <v>392</v>
      </c>
      <c r="C699" t="s">
        <v>347</v>
      </c>
      <c r="D699" t="s">
        <v>450</v>
      </c>
      <c r="F699" t="s">
        <v>451</v>
      </c>
      <c r="G699" t="s">
        <v>450</v>
      </c>
      <c r="H699" s="234">
        <v>39142</v>
      </c>
      <c r="I699" s="237" t="str">
        <f t="shared" si="40"/>
        <v>01</v>
      </c>
      <c r="J699" s="237" t="str">
        <f t="shared" si="41"/>
        <v>03</v>
      </c>
      <c r="K699" s="237" t="str">
        <f t="shared" si="42"/>
        <v>2007</v>
      </c>
      <c r="L699" s="237" t="str">
        <f t="shared" si="43"/>
        <v>010307</v>
      </c>
      <c r="M699" t="str">
        <f>_xlfn.IFNA((VLOOKUP($C699,Lookups!$A$2:$B$6,2,FALSE)),"")</f>
        <v>M</v>
      </c>
      <c r="N699" t="s">
        <v>1886</v>
      </c>
    </row>
    <row r="700" spans="1:14" x14ac:dyDescent="0.35">
      <c r="A700">
        <v>1708095</v>
      </c>
      <c r="B700" t="s">
        <v>392</v>
      </c>
      <c r="C700" t="s">
        <v>347</v>
      </c>
      <c r="D700" t="s">
        <v>450</v>
      </c>
      <c r="F700" t="s">
        <v>451</v>
      </c>
      <c r="G700" t="s">
        <v>450</v>
      </c>
      <c r="H700" s="234">
        <v>39142</v>
      </c>
      <c r="I700" s="237" t="str">
        <f t="shared" si="40"/>
        <v>01</v>
      </c>
      <c r="J700" s="237" t="str">
        <f t="shared" si="41"/>
        <v>03</v>
      </c>
      <c r="K700" s="237" t="str">
        <f t="shared" si="42"/>
        <v>2007</v>
      </c>
      <c r="L700" s="237" t="str">
        <f t="shared" si="43"/>
        <v>010307</v>
      </c>
      <c r="M700" t="str">
        <f>_xlfn.IFNA((VLOOKUP($C700,Lookups!$A$2:$B$6,2,FALSE)),"")</f>
        <v>M</v>
      </c>
      <c r="N700" t="s">
        <v>1886</v>
      </c>
    </row>
    <row r="701" spans="1:14" x14ac:dyDescent="0.35">
      <c r="A701">
        <v>1708168</v>
      </c>
      <c r="B701" t="s">
        <v>346</v>
      </c>
      <c r="C701" t="s">
        <v>347</v>
      </c>
      <c r="D701" t="s">
        <v>601</v>
      </c>
      <c r="F701" t="s">
        <v>602</v>
      </c>
      <c r="G701" t="s">
        <v>601</v>
      </c>
      <c r="H701" s="234">
        <v>40675</v>
      </c>
      <c r="I701" s="237" t="str">
        <f t="shared" si="40"/>
        <v>12</v>
      </c>
      <c r="J701" s="237" t="str">
        <f t="shared" si="41"/>
        <v>05</v>
      </c>
      <c r="K701" s="237" t="str">
        <f t="shared" si="42"/>
        <v>2011</v>
      </c>
      <c r="L701" s="237" t="str">
        <f t="shared" si="43"/>
        <v>120511</v>
      </c>
      <c r="M701" t="str">
        <f>_xlfn.IFNA((VLOOKUP($C701,Lookups!$A$2:$B$6,2,FALSE)),"")</f>
        <v>M</v>
      </c>
      <c r="N701" t="s">
        <v>1886</v>
      </c>
    </row>
    <row r="702" spans="1:14" x14ac:dyDescent="0.35">
      <c r="A702">
        <v>1708172</v>
      </c>
      <c r="B702" t="s">
        <v>346</v>
      </c>
      <c r="C702" t="s">
        <v>358</v>
      </c>
      <c r="D702" t="s">
        <v>603</v>
      </c>
      <c r="F702" t="s">
        <v>590</v>
      </c>
      <c r="G702" t="s">
        <v>603</v>
      </c>
      <c r="H702" s="234">
        <v>41096</v>
      </c>
      <c r="I702" s="237" t="str">
        <f t="shared" si="40"/>
        <v>06</v>
      </c>
      <c r="J702" s="237" t="str">
        <f t="shared" si="41"/>
        <v>07</v>
      </c>
      <c r="K702" s="237" t="str">
        <f t="shared" si="42"/>
        <v>2012</v>
      </c>
      <c r="L702" s="237" t="str">
        <f t="shared" si="43"/>
        <v>060712</v>
      </c>
      <c r="M702" t="str">
        <f>_xlfn.IFNA((VLOOKUP($C702,Lookups!$A$2:$B$6,2,FALSE)),"")</f>
        <v>F</v>
      </c>
      <c r="N702" t="s">
        <v>1886</v>
      </c>
    </row>
    <row r="703" spans="1:14" x14ac:dyDescent="0.35">
      <c r="A703">
        <v>1708174</v>
      </c>
      <c r="B703" t="s">
        <v>346</v>
      </c>
      <c r="C703" t="s">
        <v>358</v>
      </c>
      <c r="D703" t="s">
        <v>604</v>
      </c>
      <c r="F703" t="s">
        <v>605</v>
      </c>
      <c r="G703" t="s">
        <v>604</v>
      </c>
      <c r="H703" s="234">
        <v>41340</v>
      </c>
      <c r="I703" s="237" t="str">
        <f t="shared" si="40"/>
        <v>07</v>
      </c>
      <c r="J703" s="237" t="str">
        <f t="shared" si="41"/>
        <v>03</v>
      </c>
      <c r="K703" s="237" t="str">
        <f t="shared" si="42"/>
        <v>2013</v>
      </c>
      <c r="L703" s="237" t="str">
        <f t="shared" si="43"/>
        <v>070313</v>
      </c>
      <c r="M703" t="str">
        <f>_xlfn.IFNA((VLOOKUP($C703,Lookups!$A$2:$B$6,2,FALSE)),"")</f>
        <v>F</v>
      </c>
      <c r="N703" t="s">
        <v>1886</v>
      </c>
    </row>
    <row r="704" spans="1:14" x14ac:dyDescent="0.35">
      <c r="A704">
        <v>1708286</v>
      </c>
      <c r="B704" t="s">
        <v>392</v>
      </c>
      <c r="C704" t="s">
        <v>358</v>
      </c>
      <c r="D704" t="s">
        <v>808</v>
      </c>
      <c r="F704" t="s">
        <v>1743</v>
      </c>
      <c r="G704" t="s">
        <v>808</v>
      </c>
      <c r="H704" s="234">
        <v>39899</v>
      </c>
      <c r="I704" s="237" t="str">
        <f t="shared" si="40"/>
        <v>27</v>
      </c>
      <c r="J704" s="237" t="str">
        <f t="shared" si="41"/>
        <v>03</v>
      </c>
      <c r="K704" s="237" t="str">
        <f t="shared" si="42"/>
        <v>2009</v>
      </c>
      <c r="L704" s="237" t="str">
        <f t="shared" si="43"/>
        <v>270309</v>
      </c>
      <c r="M704" t="str">
        <f>_xlfn.IFNA((VLOOKUP($C704,Lookups!$A$2:$B$6,2,FALSE)),"")</f>
        <v>F</v>
      </c>
      <c r="N704" t="s">
        <v>1886</v>
      </c>
    </row>
    <row r="705" spans="1:14" x14ac:dyDescent="0.35">
      <c r="A705">
        <v>1708844</v>
      </c>
      <c r="B705" t="s">
        <v>392</v>
      </c>
      <c r="C705" t="s">
        <v>347</v>
      </c>
      <c r="D705" t="s">
        <v>884</v>
      </c>
      <c r="F705" t="s">
        <v>885</v>
      </c>
      <c r="G705" t="s">
        <v>884</v>
      </c>
      <c r="H705" s="234">
        <v>40032</v>
      </c>
      <c r="I705" s="237" t="str">
        <f t="shared" si="40"/>
        <v>07</v>
      </c>
      <c r="J705" s="237" t="str">
        <f t="shared" si="41"/>
        <v>08</v>
      </c>
      <c r="K705" s="237" t="str">
        <f t="shared" si="42"/>
        <v>2009</v>
      </c>
      <c r="L705" s="237" t="str">
        <f t="shared" si="43"/>
        <v>070809</v>
      </c>
      <c r="M705" t="str">
        <f>_xlfn.IFNA((VLOOKUP($C705,Lookups!$A$2:$B$6,2,FALSE)),"")</f>
        <v>M</v>
      </c>
      <c r="N705" t="s">
        <v>1886</v>
      </c>
    </row>
    <row r="706" spans="1:14" x14ac:dyDescent="0.35">
      <c r="A706">
        <v>1708847</v>
      </c>
      <c r="B706" t="s">
        <v>392</v>
      </c>
      <c r="C706" t="s">
        <v>347</v>
      </c>
      <c r="D706" t="s">
        <v>456</v>
      </c>
      <c r="F706" t="s">
        <v>886</v>
      </c>
      <c r="G706" t="s">
        <v>456</v>
      </c>
      <c r="H706" s="234">
        <v>41152</v>
      </c>
      <c r="I706" s="237" t="str">
        <f t="shared" si="40"/>
        <v>31</v>
      </c>
      <c r="J706" s="237" t="str">
        <f t="shared" si="41"/>
        <v>08</v>
      </c>
      <c r="K706" s="237" t="str">
        <f t="shared" si="42"/>
        <v>2012</v>
      </c>
      <c r="L706" s="237" t="str">
        <f t="shared" si="43"/>
        <v>310812</v>
      </c>
      <c r="M706" t="str">
        <f>_xlfn.IFNA((VLOOKUP($C706,Lookups!$A$2:$B$6,2,FALSE)),"")</f>
        <v>M</v>
      </c>
      <c r="N706" t="s">
        <v>1886</v>
      </c>
    </row>
    <row r="707" spans="1:14" x14ac:dyDescent="0.35">
      <c r="A707">
        <v>1708848</v>
      </c>
      <c r="B707" t="s">
        <v>392</v>
      </c>
      <c r="C707" t="s">
        <v>347</v>
      </c>
      <c r="D707" t="s">
        <v>887</v>
      </c>
      <c r="F707" t="s">
        <v>888</v>
      </c>
      <c r="G707" t="s">
        <v>887</v>
      </c>
      <c r="H707" s="234">
        <v>41431</v>
      </c>
      <c r="I707" s="237" t="str">
        <f t="shared" ref="I707:I770" si="44">TEXT(DAY(H707),"00")</f>
        <v>06</v>
      </c>
      <c r="J707" s="237" t="str">
        <f t="shared" ref="J707:J770" si="45">TEXT(MONTH(H707),"00")</f>
        <v>06</v>
      </c>
      <c r="K707" s="237" t="str">
        <f t="shared" ref="K707:K770" si="46">TEXT(YEAR(H707),"00")</f>
        <v>2013</v>
      </c>
      <c r="L707" s="237" t="str">
        <f t="shared" ref="L707:L770" si="47">I707&amp;J707&amp;RIGHT(K707,2)</f>
        <v>060613</v>
      </c>
      <c r="M707" t="str">
        <f>_xlfn.IFNA((VLOOKUP($C707,Lookups!$A$2:$B$6,2,FALSE)),"")</f>
        <v>M</v>
      </c>
      <c r="N707" t="s">
        <v>1886</v>
      </c>
    </row>
    <row r="708" spans="1:14" x14ac:dyDescent="0.35">
      <c r="A708">
        <v>1708851</v>
      </c>
      <c r="B708" t="s">
        <v>392</v>
      </c>
      <c r="C708" t="s">
        <v>347</v>
      </c>
      <c r="D708" t="s">
        <v>789</v>
      </c>
      <c r="F708" t="s">
        <v>889</v>
      </c>
      <c r="G708" t="s">
        <v>789</v>
      </c>
      <c r="H708" s="234">
        <v>40862</v>
      </c>
      <c r="I708" s="237" t="str">
        <f t="shared" si="44"/>
        <v>15</v>
      </c>
      <c r="J708" s="237" t="str">
        <f t="shared" si="45"/>
        <v>11</v>
      </c>
      <c r="K708" s="237" t="str">
        <f t="shared" si="46"/>
        <v>2011</v>
      </c>
      <c r="L708" s="237" t="str">
        <f t="shared" si="47"/>
        <v>151111</v>
      </c>
      <c r="M708" t="str">
        <f>_xlfn.IFNA((VLOOKUP($C708,Lookups!$A$2:$B$6,2,FALSE)),"")</f>
        <v>M</v>
      </c>
      <c r="N708" t="s">
        <v>1886</v>
      </c>
    </row>
    <row r="709" spans="1:14" x14ac:dyDescent="0.35">
      <c r="A709">
        <v>1708852</v>
      </c>
      <c r="B709" t="s">
        <v>392</v>
      </c>
      <c r="C709" t="s">
        <v>358</v>
      </c>
      <c r="D709" t="s">
        <v>361</v>
      </c>
      <c r="F709" t="s">
        <v>890</v>
      </c>
      <c r="G709" t="s">
        <v>361</v>
      </c>
      <c r="H709" s="234">
        <v>41009</v>
      </c>
      <c r="I709" s="237" t="str">
        <f t="shared" si="44"/>
        <v>10</v>
      </c>
      <c r="J709" s="237" t="str">
        <f t="shared" si="45"/>
        <v>04</v>
      </c>
      <c r="K709" s="237" t="str">
        <f t="shared" si="46"/>
        <v>2012</v>
      </c>
      <c r="L709" s="237" t="str">
        <f t="shared" si="47"/>
        <v>100412</v>
      </c>
      <c r="M709" t="str">
        <f>_xlfn.IFNA((VLOOKUP($C709,Lookups!$A$2:$B$6,2,FALSE)),"")</f>
        <v>F</v>
      </c>
      <c r="N709" t="s">
        <v>1886</v>
      </c>
    </row>
    <row r="710" spans="1:14" x14ac:dyDescent="0.35">
      <c r="A710">
        <v>1710467</v>
      </c>
      <c r="B710" t="s">
        <v>392</v>
      </c>
      <c r="C710" t="s">
        <v>347</v>
      </c>
      <c r="D710" t="s">
        <v>691</v>
      </c>
      <c r="F710" t="s">
        <v>714</v>
      </c>
      <c r="H710" s="234">
        <v>41857</v>
      </c>
      <c r="I710" s="237" t="str">
        <f t="shared" si="44"/>
        <v>06</v>
      </c>
      <c r="J710" s="237" t="str">
        <f t="shared" si="45"/>
        <v>08</v>
      </c>
      <c r="K710" s="237" t="str">
        <f t="shared" si="46"/>
        <v>2014</v>
      </c>
      <c r="L710" s="237" t="str">
        <f t="shared" si="47"/>
        <v>060814</v>
      </c>
      <c r="M710" t="str">
        <f>_xlfn.IFNA((VLOOKUP($C710,Lookups!$A$2:$B$6,2,FALSE)),"")</f>
        <v>M</v>
      </c>
      <c r="N710" t="s">
        <v>1886</v>
      </c>
    </row>
    <row r="711" spans="1:14" x14ac:dyDescent="0.35">
      <c r="A711">
        <v>1711582</v>
      </c>
      <c r="B711" t="s">
        <v>392</v>
      </c>
      <c r="C711" t="s">
        <v>347</v>
      </c>
      <c r="D711" t="s">
        <v>672</v>
      </c>
      <c r="F711" t="s">
        <v>1010</v>
      </c>
      <c r="G711" t="s">
        <v>672</v>
      </c>
      <c r="H711" s="234">
        <v>42287</v>
      </c>
      <c r="I711" s="237" t="str">
        <f t="shared" si="44"/>
        <v>10</v>
      </c>
      <c r="J711" s="237" t="str">
        <f t="shared" si="45"/>
        <v>10</v>
      </c>
      <c r="K711" s="237" t="str">
        <f t="shared" si="46"/>
        <v>2015</v>
      </c>
      <c r="L711" s="237" t="str">
        <f t="shared" si="47"/>
        <v>101015</v>
      </c>
      <c r="M711" t="str">
        <f>_xlfn.IFNA((VLOOKUP($C711,Lookups!$A$2:$B$6,2,FALSE)),"")</f>
        <v>M</v>
      </c>
      <c r="N711" t="s">
        <v>1886</v>
      </c>
    </row>
    <row r="712" spans="1:14" x14ac:dyDescent="0.35">
      <c r="A712">
        <v>1711808</v>
      </c>
      <c r="B712" t="s">
        <v>392</v>
      </c>
      <c r="C712" t="s">
        <v>347</v>
      </c>
      <c r="D712" t="s">
        <v>491</v>
      </c>
      <c r="F712" t="s">
        <v>1745</v>
      </c>
      <c r="G712" t="s">
        <v>491</v>
      </c>
      <c r="H712" s="234">
        <v>40415</v>
      </c>
      <c r="I712" s="237" t="str">
        <f t="shared" si="44"/>
        <v>25</v>
      </c>
      <c r="J712" s="237" t="str">
        <f t="shared" si="45"/>
        <v>08</v>
      </c>
      <c r="K712" s="237" t="str">
        <f t="shared" si="46"/>
        <v>2010</v>
      </c>
      <c r="L712" s="237" t="str">
        <f t="shared" si="47"/>
        <v>250810</v>
      </c>
      <c r="M712" t="str">
        <f>_xlfn.IFNA((VLOOKUP($C712,Lookups!$A$2:$B$6,2,FALSE)),"")</f>
        <v>M</v>
      </c>
      <c r="N712" t="s">
        <v>1886</v>
      </c>
    </row>
    <row r="713" spans="1:14" x14ac:dyDescent="0.35">
      <c r="A713">
        <v>1712659</v>
      </c>
      <c r="B713" t="s">
        <v>392</v>
      </c>
      <c r="C713" t="s">
        <v>347</v>
      </c>
      <c r="D713" t="s">
        <v>491</v>
      </c>
      <c r="F713" t="s">
        <v>1597</v>
      </c>
      <c r="G713" t="s">
        <v>491</v>
      </c>
      <c r="H713" s="234">
        <v>42538</v>
      </c>
      <c r="I713" s="237" t="str">
        <f t="shared" si="44"/>
        <v>17</v>
      </c>
      <c r="J713" s="237" t="str">
        <f t="shared" si="45"/>
        <v>06</v>
      </c>
      <c r="K713" s="237" t="str">
        <f t="shared" si="46"/>
        <v>2016</v>
      </c>
      <c r="L713" s="237" t="str">
        <f t="shared" si="47"/>
        <v>170616</v>
      </c>
      <c r="M713" t="str">
        <f>_xlfn.IFNA((VLOOKUP($C713,Lookups!$A$2:$B$6,2,FALSE)),"")</f>
        <v>M</v>
      </c>
      <c r="N713" t="s">
        <v>1886</v>
      </c>
    </row>
    <row r="714" spans="1:14" x14ac:dyDescent="0.35">
      <c r="A714">
        <v>1712838</v>
      </c>
      <c r="B714" t="s">
        <v>346</v>
      </c>
      <c r="C714" t="s">
        <v>358</v>
      </c>
      <c r="D714" t="s">
        <v>380</v>
      </c>
      <c r="E714" t="s">
        <v>353</v>
      </c>
      <c r="F714" t="s">
        <v>606</v>
      </c>
      <c r="G714" t="s">
        <v>380</v>
      </c>
      <c r="H714" s="234">
        <v>41060</v>
      </c>
      <c r="I714" s="237" t="str">
        <f t="shared" si="44"/>
        <v>31</v>
      </c>
      <c r="J714" s="237" t="str">
        <f t="shared" si="45"/>
        <v>05</v>
      </c>
      <c r="K714" s="237" t="str">
        <f t="shared" si="46"/>
        <v>2012</v>
      </c>
      <c r="L714" s="237" t="str">
        <f t="shared" si="47"/>
        <v>310512</v>
      </c>
      <c r="M714" t="str">
        <f>_xlfn.IFNA((VLOOKUP($C714,Lookups!$A$2:$B$6,2,FALSE)),"")</f>
        <v>F</v>
      </c>
      <c r="N714" t="s">
        <v>1886</v>
      </c>
    </row>
    <row r="715" spans="1:14" x14ac:dyDescent="0.35">
      <c r="A715">
        <v>1712961</v>
      </c>
      <c r="B715" t="s">
        <v>346</v>
      </c>
      <c r="C715" t="s">
        <v>347</v>
      </c>
      <c r="D715" t="s">
        <v>600</v>
      </c>
      <c r="F715" t="s">
        <v>607</v>
      </c>
      <c r="G715" t="s">
        <v>600</v>
      </c>
      <c r="H715" s="234">
        <v>42076</v>
      </c>
      <c r="I715" s="237" t="str">
        <f t="shared" si="44"/>
        <v>13</v>
      </c>
      <c r="J715" s="237" t="str">
        <f t="shared" si="45"/>
        <v>03</v>
      </c>
      <c r="K715" s="237" t="str">
        <f t="shared" si="46"/>
        <v>2015</v>
      </c>
      <c r="L715" s="237" t="str">
        <f t="shared" si="47"/>
        <v>130315</v>
      </c>
      <c r="M715" t="str">
        <f>_xlfn.IFNA((VLOOKUP($C715,Lookups!$A$2:$B$6,2,FALSE)),"")</f>
        <v>M</v>
      </c>
      <c r="N715" t="s">
        <v>1886</v>
      </c>
    </row>
    <row r="716" spans="1:14" x14ac:dyDescent="0.35">
      <c r="A716">
        <v>1713114</v>
      </c>
      <c r="B716" t="s">
        <v>346</v>
      </c>
      <c r="C716" t="s">
        <v>358</v>
      </c>
      <c r="D716" t="s">
        <v>608</v>
      </c>
      <c r="F716" t="s">
        <v>449</v>
      </c>
      <c r="H716" s="234">
        <v>42053</v>
      </c>
      <c r="I716" s="237" t="str">
        <f t="shared" si="44"/>
        <v>18</v>
      </c>
      <c r="J716" s="237" t="str">
        <f t="shared" si="45"/>
        <v>02</v>
      </c>
      <c r="K716" s="237" t="str">
        <f t="shared" si="46"/>
        <v>2015</v>
      </c>
      <c r="L716" s="237" t="str">
        <f t="shared" si="47"/>
        <v>180215</v>
      </c>
      <c r="M716" t="str">
        <f>_xlfn.IFNA((VLOOKUP($C716,Lookups!$A$2:$B$6,2,FALSE)),"")</f>
        <v>F</v>
      </c>
      <c r="N716" t="s">
        <v>1886</v>
      </c>
    </row>
    <row r="717" spans="1:14" x14ac:dyDescent="0.35">
      <c r="A717">
        <v>1713792</v>
      </c>
      <c r="B717" t="s">
        <v>392</v>
      </c>
      <c r="C717" t="s">
        <v>347</v>
      </c>
      <c r="D717" t="s">
        <v>1012</v>
      </c>
      <c r="F717" t="s">
        <v>617</v>
      </c>
      <c r="G717" t="s">
        <v>1012</v>
      </c>
      <c r="H717" s="234">
        <v>41772</v>
      </c>
      <c r="I717" s="237" t="str">
        <f t="shared" si="44"/>
        <v>13</v>
      </c>
      <c r="J717" s="237" t="str">
        <f t="shared" si="45"/>
        <v>05</v>
      </c>
      <c r="K717" s="237" t="str">
        <f t="shared" si="46"/>
        <v>2014</v>
      </c>
      <c r="L717" s="237" t="str">
        <f t="shared" si="47"/>
        <v>130514</v>
      </c>
      <c r="M717" t="str">
        <f>_xlfn.IFNA((VLOOKUP($C717,Lookups!$A$2:$B$6,2,FALSE)),"")</f>
        <v>M</v>
      </c>
      <c r="N717" t="s">
        <v>1886</v>
      </c>
    </row>
    <row r="718" spans="1:14" x14ac:dyDescent="0.35">
      <c r="A718">
        <v>1714037</v>
      </c>
      <c r="B718" t="s">
        <v>346</v>
      </c>
      <c r="C718" t="s">
        <v>347</v>
      </c>
      <c r="D718" t="s">
        <v>393</v>
      </c>
      <c r="F718" t="s">
        <v>452</v>
      </c>
      <c r="G718" t="s">
        <v>393</v>
      </c>
      <c r="H718" s="234">
        <v>40868</v>
      </c>
      <c r="I718" s="237" t="str">
        <f t="shared" si="44"/>
        <v>21</v>
      </c>
      <c r="J718" s="237" t="str">
        <f t="shared" si="45"/>
        <v>11</v>
      </c>
      <c r="K718" s="237" t="str">
        <f t="shared" si="46"/>
        <v>2011</v>
      </c>
      <c r="L718" s="237" t="str">
        <f t="shared" si="47"/>
        <v>211111</v>
      </c>
      <c r="M718" t="str">
        <f>_xlfn.IFNA((VLOOKUP($C718,Lookups!$A$2:$B$6,2,FALSE)),"")</f>
        <v>M</v>
      </c>
      <c r="N718" t="s">
        <v>1886</v>
      </c>
    </row>
    <row r="719" spans="1:14" x14ac:dyDescent="0.35">
      <c r="A719">
        <v>1714490</v>
      </c>
      <c r="B719" t="s">
        <v>392</v>
      </c>
      <c r="C719" t="s">
        <v>358</v>
      </c>
      <c r="D719" t="s">
        <v>1749</v>
      </c>
      <c r="F719" t="s">
        <v>1750</v>
      </c>
      <c r="G719" t="s">
        <v>1749</v>
      </c>
      <c r="H719" s="234">
        <v>42456</v>
      </c>
      <c r="I719" s="237" t="str">
        <f t="shared" si="44"/>
        <v>27</v>
      </c>
      <c r="J719" s="237" t="str">
        <f t="shared" si="45"/>
        <v>03</v>
      </c>
      <c r="K719" s="237" t="str">
        <f t="shared" si="46"/>
        <v>2016</v>
      </c>
      <c r="L719" s="237" t="str">
        <f t="shared" si="47"/>
        <v>270316</v>
      </c>
      <c r="M719" t="str">
        <f>_xlfn.IFNA((VLOOKUP($C719,Lookups!$A$2:$B$6,2,FALSE)),"")</f>
        <v>F</v>
      </c>
      <c r="N719" t="s">
        <v>1886</v>
      </c>
    </row>
    <row r="720" spans="1:14" x14ac:dyDescent="0.35">
      <c r="A720">
        <v>1715581</v>
      </c>
      <c r="B720" t="s">
        <v>392</v>
      </c>
      <c r="C720" t="s">
        <v>347</v>
      </c>
      <c r="D720" t="s">
        <v>715</v>
      </c>
      <c r="F720" t="s">
        <v>716</v>
      </c>
      <c r="G720" t="s">
        <v>717</v>
      </c>
      <c r="H720" s="234">
        <v>41298</v>
      </c>
      <c r="I720" s="237" t="str">
        <f t="shared" si="44"/>
        <v>24</v>
      </c>
      <c r="J720" s="237" t="str">
        <f t="shared" si="45"/>
        <v>01</v>
      </c>
      <c r="K720" s="237" t="str">
        <f t="shared" si="46"/>
        <v>2013</v>
      </c>
      <c r="L720" s="237" t="str">
        <f t="shared" si="47"/>
        <v>240113</v>
      </c>
      <c r="M720" t="str">
        <f>_xlfn.IFNA((VLOOKUP($C720,Lookups!$A$2:$B$6,2,FALSE)),"")</f>
        <v>M</v>
      </c>
      <c r="N720" t="s">
        <v>1886</v>
      </c>
    </row>
    <row r="721" spans="1:14" x14ac:dyDescent="0.35">
      <c r="A721">
        <v>1715653</v>
      </c>
      <c r="B721" t="s">
        <v>392</v>
      </c>
      <c r="C721" t="s">
        <v>358</v>
      </c>
      <c r="D721" t="s">
        <v>891</v>
      </c>
      <c r="F721" t="s">
        <v>892</v>
      </c>
      <c r="G721" t="s">
        <v>891</v>
      </c>
      <c r="H721" s="234">
        <v>41175</v>
      </c>
      <c r="I721" s="237" t="str">
        <f t="shared" si="44"/>
        <v>23</v>
      </c>
      <c r="J721" s="237" t="str">
        <f t="shared" si="45"/>
        <v>09</v>
      </c>
      <c r="K721" s="237" t="str">
        <f t="shared" si="46"/>
        <v>2012</v>
      </c>
      <c r="L721" s="237" t="str">
        <f t="shared" si="47"/>
        <v>230912</v>
      </c>
      <c r="M721" t="str">
        <f>_xlfn.IFNA((VLOOKUP($C721,Lookups!$A$2:$B$6,2,FALSE)),"")</f>
        <v>F</v>
      </c>
      <c r="N721" t="s">
        <v>1886</v>
      </c>
    </row>
    <row r="722" spans="1:14" x14ac:dyDescent="0.35">
      <c r="A722">
        <v>1715655</v>
      </c>
      <c r="B722" t="s">
        <v>392</v>
      </c>
      <c r="C722" t="s">
        <v>347</v>
      </c>
      <c r="D722" t="s">
        <v>893</v>
      </c>
      <c r="F722" t="s">
        <v>813</v>
      </c>
      <c r="G722" t="s">
        <v>893</v>
      </c>
      <c r="H722" s="234">
        <v>42913</v>
      </c>
      <c r="I722" s="237" t="str">
        <f t="shared" si="44"/>
        <v>27</v>
      </c>
      <c r="J722" s="237" t="str">
        <f t="shared" si="45"/>
        <v>06</v>
      </c>
      <c r="K722" s="237" t="str">
        <f t="shared" si="46"/>
        <v>2017</v>
      </c>
      <c r="L722" s="237" t="str">
        <f t="shared" si="47"/>
        <v>270617</v>
      </c>
      <c r="M722" t="str">
        <f>_xlfn.IFNA((VLOOKUP($C722,Lookups!$A$2:$B$6,2,FALSE)),"")</f>
        <v>M</v>
      </c>
      <c r="N722" t="s">
        <v>1886</v>
      </c>
    </row>
    <row r="723" spans="1:14" x14ac:dyDescent="0.35">
      <c r="A723">
        <v>1715656</v>
      </c>
      <c r="B723" t="s">
        <v>392</v>
      </c>
      <c r="C723" t="s">
        <v>358</v>
      </c>
      <c r="D723" t="s">
        <v>894</v>
      </c>
      <c r="F723" t="s">
        <v>895</v>
      </c>
      <c r="G723" t="s">
        <v>894</v>
      </c>
      <c r="H723" s="234">
        <v>41619</v>
      </c>
      <c r="I723" s="237" t="str">
        <f t="shared" si="44"/>
        <v>11</v>
      </c>
      <c r="J723" s="237" t="str">
        <f t="shared" si="45"/>
        <v>12</v>
      </c>
      <c r="K723" s="237" t="str">
        <f t="shared" si="46"/>
        <v>2013</v>
      </c>
      <c r="L723" s="237" t="str">
        <f t="shared" si="47"/>
        <v>111213</v>
      </c>
      <c r="M723" t="str">
        <f>_xlfn.IFNA((VLOOKUP($C723,Lookups!$A$2:$B$6,2,FALSE)),"")</f>
        <v>F</v>
      </c>
      <c r="N723" t="s">
        <v>1886</v>
      </c>
    </row>
    <row r="724" spans="1:14" x14ac:dyDescent="0.35">
      <c r="A724">
        <v>1718622</v>
      </c>
      <c r="B724" t="s">
        <v>392</v>
      </c>
      <c r="C724" t="s">
        <v>358</v>
      </c>
      <c r="D724" t="s">
        <v>1752</v>
      </c>
      <c r="F724" t="s">
        <v>487</v>
      </c>
      <c r="G724" t="s">
        <v>1752</v>
      </c>
      <c r="H724" s="234">
        <v>42108</v>
      </c>
      <c r="I724" s="237" t="str">
        <f t="shared" si="44"/>
        <v>14</v>
      </c>
      <c r="J724" s="237" t="str">
        <f t="shared" si="45"/>
        <v>04</v>
      </c>
      <c r="K724" s="237" t="str">
        <f t="shared" si="46"/>
        <v>2015</v>
      </c>
      <c r="L724" s="237" t="str">
        <f t="shared" si="47"/>
        <v>140415</v>
      </c>
      <c r="M724" t="str">
        <f>_xlfn.IFNA((VLOOKUP($C724,Lookups!$A$2:$B$6,2,FALSE)),"")</f>
        <v>F</v>
      </c>
      <c r="N724" t="s">
        <v>1886</v>
      </c>
    </row>
    <row r="725" spans="1:14" x14ac:dyDescent="0.35">
      <c r="A725">
        <v>1720333</v>
      </c>
      <c r="B725" t="s">
        <v>346</v>
      </c>
      <c r="C725" t="s">
        <v>358</v>
      </c>
      <c r="D725" t="s">
        <v>609</v>
      </c>
      <c r="F725" t="s">
        <v>610</v>
      </c>
      <c r="G725" t="s">
        <v>609</v>
      </c>
      <c r="H725" s="234">
        <v>42056</v>
      </c>
      <c r="I725" s="237" t="str">
        <f t="shared" si="44"/>
        <v>21</v>
      </c>
      <c r="J725" s="237" t="str">
        <f t="shared" si="45"/>
        <v>02</v>
      </c>
      <c r="K725" s="237" t="str">
        <f t="shared" si="46"/>
        <v>2015</v>
      </c>
      <c r="L725" s="237" t="str">
        <f t="shared" si="47"/>
        <v>210215</v>
      </c>
      <c r="M725" t="str">
        <f>_xlfn.IFNA((VLOOKUP($C725,Lookups!$A$2:$B$6,2,FALSE)),"")</f>
        <v>F</v>
      </c>
      <c r="N725" t="s">
        <v>1886</v>
      </c>
    </row>
    <row r="726" spans="1:14" x14ac:dyDescent="0.35">
      <c r="A726">
        <v>1720837</v>
      </c>
      <c r="B726" t="s">
        <v>461</v>
      </c>
      <c r="C726" t="s">
        <v>470</v>
      </c>
      <c r="D726" t="s">
        <v>611</v>
      </c>
      <c r="E726" t="s">
        <v>349</v>
      </c>
      <c r="F726" t="s">
        <v>528</v>
      </c>
      <c r="G726" t="s">
        <v>611</v>
      </c>
      <c r="H726" s="234">
        <v>32322</v>
      </c>
      <c r="I726" s="237" t="str">
        <f t="shared" si="44"/>
        <v>28</v>
      </c>
      <c r="J726" s="237" t="str">
        <f t="shared" si="45"/>
        <v>06</v>
      </c>
      <c r="K726" s="237" t="str">
        <f t="shared" si="46"/>
        <v>1988</v>
      </c>
      <c r="L726" s="237" t="str">
        <f t="shared" si="47"/>
        <v>280688</v>
      </c>
      <c r="M726" t="str">
        <f>_xlfn.IFNA((VLOOKUP($C726,Lookups!$A$2:$B$6,2,FALSE)),"")</f>
        <v>F</v>
      </c>
      <c r="N726" t="s">
        <v>1886</v>
      </c>
    </row>
    <row r="727" spans="1:14" x14ac:dyDescent="0.35">
      <c r="A727">
        <v>1721202</v>
      </c>
      <c r="B727" t="s">
        <v>346</v>
      </c>
      <c r="C727" t="s">
        <v>358</v>
      </c>
      <c r="D727" t="s">
        <v>612</v>
      </c>
      <c r="F727" t="s">
        <v>613</v>
      </c>
      <c r="G727" t="s">
        <v>612</v>
      </c>
      <c r="H727" s="234">
        <v>42025</v>
      </c>
      <c r="I727" s="237" t="str">
        <f t="shared" si="44"/>
        <v>21</v>
      </c>
      <c r="J727" s="237" t="str">
        <f t="shared" si="45"/>
        <v>01</v>
      </c>
      <c r="K727" s="237" t="str">
        <f t="shared" si="46"/>
        <v>2015</v>
      </c>
      <c r="L727" s="237" t="str">
        <f t="shared" si="47"/>
        <v>210115</v>
      </c>
      <c r="M727" t="str">
        <f>_xlfn.IFNA((VLOOKUP($C727,Lookups!$A$2:$B$6,2,FALSE)),"")</f>
        <v>F</v>
      </c>
      <c r="N727" t="s">
        <v>1886</v>
      </c>
    </row>
    <row r="728" spans="1:14" x14ac:dyDescent="0.35">
      <c r="A728">
        <v>1721203</v>
      </c>
      <c r="B728" t="s">
        <v>392</v>
      </c>
      <c r="C728" t="s">
        <v>358</v>
      </c>
      <c r="D728" t="s">
        <v>614</v>
      </c>
      <c r="F728" t="s">
        <v>615</v>
      </c>
      <c r="G728" t="s">
        <v>614</v>
      </c>
      <c r="H728" s="234">
        <v>42325</v>
      </c>
      <c r="I728" s="237" t="str">
        <f t="shared" si="44"/>
        <v>17</v>
      </c>
      <c r="J728" s="237" t="str">
        <f t="shared" si="45"/>
        <v>11</v>
      </c>
      <c r="K728" s="237" t="str">
        <f t="shared" si="46"/>
        <v>2015</v>
      </c>
      <c r="L728" s="237" t="str">
        <f t="shared" si="47"/>
        <v>171115</v>
      </c>
      <c r="M728" t="str">
        <f>_xlfn.IFNA((VLOOKUP($C728,Lookups!$A$2:$B$6,2,FALSE)),"")</f>
        <v>F</v>
      </c>
      <c r="N728" t="s">
        <v>1886</v>
      </c>
    </row>
    <row r="729" spans="1:14" x14ac:dyDescent="0.35">
      <c r="A729">
        <v>1721204</v>
      </c>
      <c r="B729" t="s">
        <v>346</v>
      </c>
      <c r="C729" t="s">
        <v>358</v>
      </c>
      <c r="D729" t="s">
        <v>616</v>
      </c>
      <c r="F729" t="s">
        <v>617</v>
      </c>
      <c r="G729" t="s">
        <v>616</v>
      </c>
      <c r="H729" s="234">
        <v>41931</v>
      </c>
      <c r="I729" s="237" t="str">
        <f t="shared" si="44"/>
        <v>19</v>
      </c>
      <c r="J729" s="237" t="str">
        <f t="shared" si="45"/>
        <v>10</v>
      </c>
      <c r="K729" s="237" t="str">
        <f t="shared" si="46"/>
        <v>2014</v>
      </c>
      <c r="L729" s="237" t="str">
        <f t="shared" si="47"/>
        <v>191014</v>
      </c>
      <c r="M729" t="str">
        <f>_xlfn.IFNA((VLOOKUP($C729,Lookups!$A$2:$B$6,2,FALSE)),"")</f>
        <v>F</v>
      </c>
      <c r="N729" t="s">
        <v>1886</v>
      </c>
    </row>
    <row r="730" spans="1:14" x14ac:dyDescent="0.35">
      <c r="A730">
        <v>1721205</v>
      </c>
      <c r="B730" t="s">
        <v>346</v>
      </c>
      <c r="C730" t="s">
        <v>347</v>
      </c>
      <c r="D730" t="s">
        <v>412</v>
      </c>
      <c r="F730" t="s">
        <v>618</v>
      </c>
      <c r="G730" t="s">
        <v>412</v>
      </c>
      <c r="H730" s="234">
        <v>42156</v>
      </c>
      <c r="I730" s="237" t="str">
        <f t="shared" si="44"/>
        <v>01</v>
      </c>
      <c r="J730" s="237" t="str">
        <f t="shared" si="45"/>
        <v>06</v>
      </c>
      <c r="K730" s="237" t="str">
        <f t="shared" si="46"/>
        <v>2015</v>
      </c>
      <c r="L730" s="237" t="str">
        <f t="shared" si="47"/>
        <v>010615</v>
      </c>
      <c r="M730" t="str">
        <f>_xlfn.IFNA((VLOOKUP($C730,Lookups!$A$2:$B$6,2,FALSE)),"")</f>
        <v>M</v>
      </c>
      <c r="N730" t="s">
        <v>1886</v>
      </c>
    </row>
    <row r="731" spans="1:14" x14ac:dyDescent="0.35">
      <c r="A731">
        <v>1721206</v>
      </c>
      <c r="B731" t="s">
        <v>346</v>
      </c>
      <c r="C731" t="s">
        <v>347</v>
      </c>
      <c r="D731" t="s">
        <v>619</v>
      </c>
      <c r="E731" t="s">
        <v>620</v>
      </c>
      <c r="F731" t="s">
        <v>621</v>
      </c>
      <c r="G731" t="s">
        <v>619</v>
      </c>
      <c r="H731" s="234">
        <v>41371</v>
      </c>
      <c r="I731" s="237" t="str">
        <f t="shared" si="44"/>
        <v>07</v>
      </c>
      <c r="J731" s="237" t="str">
        <f t="shared" si="45"/>
        <v>04</v>
      </c>
      <c r="K731" s="237" t="str">
        <f t="shared" si="46"/>
        <v>2013</v>
      </c>
      <c r="L731" s="237" t="str">
        <f t="shared" si="47"/>
        <v>070413</v>
      </c>
      <c r="M731" t="str">
        <f>_xlfn.IFNA((VLOOKUP($C731,Lookups!$A$2:$B$6,2,FALSE)),"")</f>
        <v>M</v>
      </c>
      <c r="N731" t="s">
        <v>1886</v>
      </c>
    </row>
    <row r="732" spans="1:14" x14ac:dyDescent="0.35">
      <c r="A732">
        <v>1721207</v>
      </c>
      <c r="B732" t="s">
        <v>392</v>
      </c>
      <c r="C732" t="s">
        <v>358</v>
      </c>
      <c r="D732" t="s">
        <v>622</v>
      </c>
      <c r="F732" t="s">
        <v>564</v>
      </c>
      <c r="G732" t="s">
        <v>622</v>
      </c>
      <c r="H732" s="234">
        <v>42553</v>
      </c>
      <c r="I732" s="237" t="str">
        <f t="shared" si="44"/>
        <v>02</v>
      </c>
      <c r="J732" s="237" t="str">
        <f t="shared" si="45"/>
        <v>07</v>
      </c>
      <c r="K732" s="237" t="str">
        <f t="shared" si="46"/>
        <v>2016</v>
      </c>
      <c r="L732" s="237" t="str">
        <f t="shared" si="47"/>
        <v>020716</v>
      </c>
      <c r="M732" t="str">
        <f>_xlfn.IFNA((VLOOKUP($C732,Lookups!$A$2:$B$6,2,FALSE)),"")</f>
        <v>F</v>
      </c>
      <c r="N732" t="s">
        <v>1886</v>
      </c>
    </row>
    <row r="733" spans="1:14" x14ac:dyDescent="0.35">
      <c r="A733">
        <v>1721209</v>
      </c>
      <c r="B733" t="s">
        <v>346</v>
      </c>
      <c r="C733" t="s">
        <v>358</v>
      </c>
      <c r="D733" t="s">
        <v>623</v>
      </c>
      <c r="F733" t="s">
        <v>624</v>
      </c>
      <c r="G733" t="s">
        <v>623</v>
      </c>
      <c r="H733" s="234">
        <v>41526</v>
      </c>
      <c r="I733" s="237" t="str">
        <f t="shared" si="44"/>
        <v>09</v>
      </c>
      <c r="J733" s="237" t="str">
        <f t="shared" si="45"/>
        <v>09</v>
      </c>
      <c r="K733" s="237" t="str">
        <f t="shared" si="46"/>
        <v>2013</v>
      </c>
      <c r="L733" s="237" t="str">
        <f t="shared" si="47"/>
        <v>090913</v>
      </c>
      <c r="M733" t="str">
        <f>_xlfn.IFNA((VLOOKUP($C733,Lookups!$A$2:$B$6,2,FALSE)),"")</f>
        <v>F</v>
      </c>
      <c r="N733" t="s">
        <v>1886</v>
      </c>
    </row>
    <row r="734" spans="1:14" x14ac:dyDescent="0.35">
      <c r="A734">
        <v>1721210</v>
      </c>
      <c r="B734" t="s">
        <v>392</v>
      </c>
      <c r="C734" t="s">
        <v>347</v>
      </c>
      <c r="D734" t="s">
        <v>625</v>
      </c>
      <c r="E734" t="s">
        <v>390</v>
      </c>
      <c r="F734" t="s">
        <v>626</v>
      </c>
      <c r="G734" t="s">
        <v>625</v>
      </c>
      <c r="H734" s="234">
        <v>40485</v>
      </c>
      <c r="I734" s="237" t="str">
        <f t="shared" si="44"/>
        <v>03</v>
      </c>
      <c r="J734" s="237" t="str">
        <f t="shared" si="45"/>
        <v>11</v>
      </c>
      <c r="K734" s="237" t="str">
        <f t="shared" si="46"/>
        <v>2010</v>
      </c>
      <c r="L734" s="237" t="str">
        <f t="shared" si="47"/>
        <v>031110</v>
      </c>
      <c r="M734" t="str">
        <f>_xlfn.IFNA((VLOOKUP($C734,Lookups!$A$2:$B$6,2,FALSE)),"")</f>
        <v>M</v>
      </c>
      <c r="N734" t="s">
        <v>1886</v>
      </c>
    </row>
    <row r="735" spans="1:14" x14ac:dyDescent="0.35">
      <c r="A735">
        <v>1721211</v>
      </c>
      <c r="B735" t="s">
        <v>392</v>
      </c>
      <c r="C735" t="s">
        <v>347</v>
      </c>
      <c r="D735" t="s">
        <v>627</v>
      </c>
      <c r="F735" t="s">
        <v>628</v>
      </c>
      <c r="G735" t="s">
        <v>627</v>
      </c>
      <c r="H735" s="234">
        <v>42182</v>
      </c>
      <c r="I735" s="237" t="str">
        <f t="shared" si="44"/>
        <v>27</v>
      </c>
      <c r="J735" s="237" t="str">
        <f t="shared" si="45"/>
        <v>06</v>
      </c>
      <c r="K735" s="237" t="str">
        <f t="shared" si="46"/>
        <v>2015</v>
      </c>
      <c r="L735" s="237" t="str">
        <f t="shared" si="47"/>
        <v>270615</v>
      </c>
      <c r="M735" t="str">
        <f>_xlfn.IFNA((VLOOKUP($C735,Lookups!$A$2:$B$6,2,FALSE)),"")</f>
        <v>M</v>
      </c>
      <c r="N735" t="s">
        <v>1886</v>
      </c>
    </row>
    <row r="736" spans="1:14" x14ac:dyDescent="0.35">
      <c r="A736">
        <v>1721212</v>
      </c>
      <c r="B736" t="s">
        <v>392</v>
      </c>
      <c r="C736" t="s">
        <v>347</v>
      </c>
      <c r="D736" t="s">
        <v>486</v>
      </c>
      <c r="F736" t="s">
        <v>629</v>
      </c>
      <c r="G736" t="s">
        <v>486</v>
      </c>
      <c r="H736" s="234">
        <v>42292</v>
      </c>
      <c r="I736" s="237" t="str">
        <f t="shared" si="44"/>
        <v>15</v>
      </c>
      <c r="J736" s="237" t="str">
        <f t="shared" si="45"/>
        <v>10</v>
      </c>
      <c r="K736" s="237" t="str">
        <f t="shared" si="46"/>
        <v>2015</v>
      </c>
      <c r="L736" s="237" t="str">
        <f t="shared" si="47"/>
        <v>151015</v>
      </c>
      <c r="M736" t="str">
        <f>_xlfn.IFNA((VLOOKUP($C736,Lookups!$A$2:$B$6,2,FALSE)),"")</f>
        <v>M</v>
      </c>
      <c r="N736" t="s">
        <v>1886</v>
      </c>
    </row>
    <row r="737" spans="1:14" x14ac:dyDescent="0.35">
      <c r="A737">
        <v>1721241</v>
      </c>
      <c r="B737" t="s">
        <v>392</v>
      </c>
      <c r="C737" t="s">
        <v>347</v>
      </c>
      <c r="D737" t="s">
        <v>718</v>
      </c>
      <c r="F737" t="s">
        <v>696</v>
      </c>
      <c r="G737" t="s">
        <v>718</v>
      </c>
      <c r="H737" s="234">
        <v>41748</v>
      </c>
      <c r="I737" s="237" t="str">
        <f t="shared" si="44"/>
        <v>19</v>
      </c>
      <c r="J737" s="237" t="str">
        <f t="shared" si="45"/>
        <v>04</v>
      </c>
      <c r="K737" s="237" t="str">
        <f t="shared" si="46"/>
        <v>2014</v>
      </c>
      <c r="L737" s="237" t="str">
        <f t="shared" si="47"/>
        <v>190414</v>
      </c>
      <c r="M737" t="str">
        <f>_xlfn.IFNA((VLOOKUP($C737,Lookups!$A$2:$B$6,2,FALSE)),"")</f>
        <v>M</v>
      </c>
      <c r="N737" t="s">
        <v>1886</v>
      </c>
    </row>
    <row r="738" spans="1:14" x14ac:dyDescent="0.35">
      <c r="A738">
        <v>1721817</v>
      </c>
      <c r="B738" t="s">
        <v>392</v>
      </c>
      <c r="C738" t="s">
        <v>347</v>
      </c>
      <c r="D738" t="s">
        <v>447</v>
      </c>
      <c r="F738" t="s">
        <v>692</v>
      </c>
      <c r="G738" t="s">
        <v>447</v>
      </c>
      <c r="H738" s="234">
        <v>42573</v>
      </c>
      <c r="I738" s="237" t="str">
        <f t="shared" si="44"/>
        <v>22</v>
      </c>
      <c r="J738" s="237" t="str">
        <f t="shared" si="45"/>
        <v>07</v>
      </c>
      <c r="K738" s="237" t="str">
        <f t="shared" si="46"/>
        <v>2016</v>
      </c>
      <c r="L738" s="237" t="str">
        <f t="shared" si="47"/>
        <v>220716</v>
      </c>
      <c r="M738" t="str">
        <f>_xlfn.IFNA((VLOOKUP($C738,Lookups!$A$2:$B$6,2,FALSE)),"")</f>
        <v>M</v>
      </c>
      <c r="N738" t="s">
        <v>1886</v>
      </c>
    </row>
    <row r="739" spans="1:14" x14ac:dyDescent="0.35">
      <c r="A739">
        <v>1721818</v>
      </c>
      <c r="B739" t="s">
        <v>392</v>
      </c>
      <c r="C739" t="s">
        <v>347</v>
      </c>
      <c r="D739" t="s">
        <v>393</v>
      </c>
      <c r="F739" t="s">
        <v>719</v>
      </c>
      <c r="G739" t="s">
        <v>393</v>
      </c>
      <c r="H739" s="234">
        <v>40792</v>
      </c>
      <c r="I739" s="237" t="str">
        <f t="shared" si="44"/>
        <v>06</v>
      </c>
      <c r="J739" s="237" t="str">
        <f t="shared" si="45"/>
        <v>09</v>
      </c>
      <c r="K739" s="237" t="str">
        <f t="shared" si="46"/>
        <v>2011</v>
      </c>
      <c r="L739" s="237" t="str">
        <f t="shared" si="47"/>
        <v>060911</v>
      </c>
      <c r="M739" t="str">
        <f>_xlfn.IFNA((VLOOKUP($C739,Lookups!$A$2:$B$6,2,FALSE)),"")</f>
        <v>M</v>
      </c>
      <c r="N739" t="s">
        <v>1886</v>
      </c>
    </row>
    <row r="740" spans="1:14" x14ac:dyDescent="0.35">
      <c r="A740">
        <v>1722421</v>
      </c>
      <c r="B740" t="s">
        <v>392</v>
      </c>
      <c r="C740" t="s">
        <v>358</v>
      </c>
      <c r="D740" t="s">
        <v>604</v>
      </c>
      <c r="E740" t="s">
        <v>1754</v>
      </c>
      <c r="F740" t="s">
        <v>1003</v>
      </c>
      <c r="G740" t="s">
        <v>604</v>
      </c>
      <c r="H740" s="234">
        <v>42264</v>
      </c>
      <c r="I740" s="237" t="str">
        <f t="shared" si="44"/>
        <v>17</v>
      </c>
      <c r="J740" s="237" t="str">
        <f t="shared" si="45"/>
        <v>09</v>
      </c>
      <c r="K740" s="237" t="str">
        <f t="shared" si="46"/>
        <v>2015</v>
      </c>
      <c r="L740" s="237" t="str">
        <f t="shared" si="47"/>
        <v>170915</v>
      </c>
      <c r="M740" t="str">
        <f>_xlfn.IFNA((VLOOKUP($C740,Lookups!$A$2:$B$6,2,FALSE)),"")</f>
        <v>F</v>
      </c>
      <c r="N740" t="s">
        <v>1886</v>
      </c>
    </row>
    <row r="741" spans="1:14" x14ac:dyDescent="0.35">
      <c r="A741">
        <v>1723196</v>
      </c>
      <c r="B741" t="s">
        <v>392</v>
      </c>
      <c r="C741" t="s">
        <v>347</v>
      </c>
      <c r="D741" t="s">
        <v>720</v>
      </c>
      <c r="F741" t="s">
        <v>680</v>
      </c>
      <c r="H741" s="234">
        <v>41849</v>
      </c>
      <c r="I741" s="237" t="str">
        <f t="shared" si="44"/>
        <v>29</v>
      </c>
      <c r="J741" s="237" t="str">
        <f t="shared" si="45"/>
        <v>07</v>
      </c>
      <c r="K741" s="237" t="str">
        <f t="shared" si="46"/>
        <v>2014</v>
      </c>
      <c r="L741" s="237" t="str">
        <f t="shared" si="47"/>
        <v>290714</v>
      </c>
      <c r="M741" t="str">
        <f>_xlfn.IFNA((VLOOKUP($C741,Lookups!$A$2:$B$6,2,FALSE)),"")</f>
        <v>M</v>
      </c>
      <c r="N741" t="s">
        <v>1886</v>
      </c>
    </row>
    <row r="742" spans="1:14" x14ac:dyDescent="0.35">
      <c r="A742">
        <v>1723807</v>
      </c>
      <c r="B742" t="s">
        <v>392</v>
      </c>
      <c r="C742" t="s">
        <v>358</v>
      </c>
      <c r="D742" t="s">
        <v>1756</v>
      </c>
      <c r="F742" t="s">
        <v>994</v>
      </c>
      <c r="G742" t="s">
        <v>1756</v>
      </c>
      <c r="H742" s="234">
        <v>42223</v>
      </c>
      <c r="I742" s="237" t="str">
        <f t="shared" si="44"/>
        <v>07</v>
      </c>
      <c r="J742" s="237" t="str">
        <f t="shared" si="45"/>
        <v>08</v>
      </c>
      <c r="K742" s="237" t="str">
        <f t="shared" si="46"/>
        <v>2015</v>
      </c>
      <c r="L742" s="237" t="str">
        <f t="shared" si="47"/>
        <v>070815</v>
      </c>
      <c r="M742" t="str">
        <f>_xlfn.IFNA((VLOOKUP($C742,Lookups!$A$2:$B$6,2,FALSE)),"")</f>
        <v>F</v>
      </c>
      <c r="N742" t="s">
        <v>1886</v>
      </c>
    </row>
    <row r="743" spans="1:14" x14ac:dyDescent="0.35">
      <c r="A743">
        <v>1724506</v>
      </c>
      <c r="B743" t="s">
        <v>392</v>
      </c>
      <c r="C743" t="s">
        <v>358</v>
      </c>
      <c r="D743" t="s">
        <v>656</v>
      </c>
      <c r="F743" t="s">
        <v>1758</v>
      </c>
      <c r="G743" t="s">
        <v>656</v>
      </c>
      <c r="H743" s="234">
        <v>42005</v>
      </c>
      <c r="I743" s="237" t="str">
        <f t="shared" si="44"/>
        <v>01</v>
      </c>
      <c r="J743" s="237" t="str">
        <f t="shared" si="45"/>
        <v>01</v>
      </c>
      <c r="K743" s="237" t="str">
        <f t="shared" si="46"/>
        <v>2015</v>
      </c>
      <c r="L743" s="237" t="str">
        <f t="shared" si="47"/>
        <v>010115</v>
      </c>
      <c r="M743" t="str">
        <f>_xlfn.IFNA((VLOOKUP($C743,Lookups!$A$2:$B$6,2,FALSE)),"")</f>
        <v>F</v>
      </c>
      <c r="N743" t="s">
        <v>1886</v>
      </c>
    </row>
    <row r="744" spans="1:14" x14ac:dyDescent="0.35">
      <c r="A744">
        <v>1724782</v>
      </c>
      <c r="B744" t="s">
        <v>392</v>
      </c>
      <c r="C744" t="s">
        <v>358</v>
      </c>
      <c r="D744" t="s">
        <v>364</v>
      </c>
      <c r="F744" t="s">
        <v>1760</v>
      </c>
      <c r="G744" t="s">
        <v>364</v>
      </c>
      <c r="H744" s="234">
        <v>41024</v>
      </c>
      <c r="I744" s="237" t="str">
        <f t="shared" si="44"/>
        <v>25</v>
      </c>
      <c r="J744" s="237" t="str">
        <f t="shared" si="45"/>
        <v>04</v>
      </c>
      <c r="K744" s="237" t="str">
        <f t="shared" si="46"/>
        <v>2012</v>
      </c>
      <c r="L744" s="237" t="str">
        <f t="shared" si="47"/>
        <v>250412</v>
      </c>
      <c r="M744" t="str">
        <f>_xlfn.IFNA((VLOOKUP($C744,Lookups!$A$2:$B$6,2,FALSE)),"")</f>
        <v>F</v>
      </c>
      <c r="N744" t="s">
        <v>1886</v>
      </c>
    </row>
    <row r="745" spans="1:14" x14ac:dyDescent="0.35">
      <c r="A745">
        <v>1724789</v>
      </c>
      <c r="B745" t="s">
        <v>392</v>
      </c>
      <c r="C745" t="s">
        <v>358</v>
      </c>
      <c r="D745" t="s">
        <v>896</v>
      </c>
      <c r="F745" t="s">
        <v>897</v>
      </c>
      <c r="G745" t="s">
        <v>896</v>
      </c>
      <c r="H745" s="234">
        <v>40546</v>
      </c>
      <c r="I745" s="237" t="str">
        <f t="shared" si="44"/>
        <v>03</v>
      </c>
      <c r="J745" s="237" t="str">
        <f t="shared" si="45"/>
        <v>01</v>
      </c>
      <c r="K745" s="237" t="str">
        <f t="shared" si="46"/>
        <v>2011</v>
      </c>
      <c r="L745" s="237" t="str">
        <f t="shared" si="47"/>
        <v>030111</v>
      </c>
      <c r="M745" t="str">
        <f>_xlfn.IFNA((VLOOKUP($C745,Lookups!$A$2:$B$6,2,FALSE)),"")</f>
        <v>F</v>
      </c>
      <c r="N745" t="s">
        <v>1886</v>
      </c>
    </row>
    <row r="746" spans="1:14" x14ac:dyDescent="0.35">
      <c r="A746">
        <v>1724790</v>
      </c>
      <c r="B746" t="s">
        <v>392</v>
      </c>
      <c r="C746" t="s">
        <v>358</v>
      </c>
      <c r="D746" t="s">
        <v>898</v>
      </c>
      <c r="F746" t="s">
        <v>892</v>
      </c>
      <c r="G746" t="s">
        <v>898</v>
      </c>
      <c r="H746" s="234">
        <v>42220</v>
      </c>
      <c r="I746" s="237" t="str">
        <f t="shared" si="44"/>
        <v>04</v>
      </c>
      <c r="J746" s="237" t="str">
        <f t="shared" si="45"/>
        <v>08</v>
      </c>
      <c r="K746" s="237" t="str">
        <f t="shared" si="46"/>
        <v>2015</v>
      </c>
      <c r="L746" s="237" t="str">
        <f t="shared" si="47"/>
        <v>040815</v>
      </c>
      <c r="M746" t="str">
        <f>_xlfn.IFNA((VLOOKUP($C746,Lookups!$A$2:$B$6,2,FALSE)),"")</f>
        <v>F</v>
      </c>
      <c r="N746" t="s">
        <v>1886</v>
      </c>
    </row>
    <row r="747" spans="1:14" x14ac:dyDescent="0.35">
      <c r="A747">
        <v>1724791</v>
      </c>
      <c r="B747" t="s">
        <v>392</v>
      </c>
      <c r="C747" t="s">
        <v>347</v>
      </c>
      <c r="D747" t="s">
        <v>532</v>
      </c>
      <c r="F747" t="s">
        <v>899</v>
      </c>
      <c r="G747" t="s">
        <v>532</v>
      </c>
      <c r="H747" s="234">
        <v>31218</v>
      </c>
      <c r="I747" s="237" t="str">
        <f t="shared" si="44"/>
        <v>20</v>
      </c>
      <c r="J747" s="237" t="str">
        <f t="shared" si="45"/>
        <v>06</v>
      </c>
      <c r="K747" s="237" t="str">
        <f t="shared" si="46"/>
        <v>1985</v>
      </c>
      <c r="L747" s="237" t="str">
        <f t="shared" si="47"/>
        <v>200685</v>
      </c>
      <c r="M747" t="str">
        <f>_xlfn.IFNA((VLOOKUP($C747,Lookups!$A$2:$B$6,2,FALSE)),"")</f>
        <v>M</v>
      </c>
      <c r="N747" t="s">
        <v>1886</v>
      </c>
    </row>
    <row r="748" spans="1:14" x14ac:dyDescent="0.35">
      <c r="A748">
        <v>1724792</v>
      </c>
      <c r="B748" t="s">
        <v>392</v>
      </c>
      <c r="C748" t="s">
        <v>347</v>
      </c>
      <c r="D748" t="s">
        <v>456</v>
      </c>
      <c r="F748" t="s">
        <v>871</v>
      </c>
      <c r="G748" t="s">
        <v>456</v>
      </c>
      <c r="H748" s="234">
        <v>41843</v>
      </c>
      <c r="I748" s="237" t="str">
        <f t="shared" si="44"/>
        <v>23</v>
      </c>
      <c r="J748" s="237" t="str">
        <f t="shared" si="45"/>
        <v>07</v>
      </c>
      <c r="K748" s="237" t="str">
        <f t="shared" si="46"/>
        <v>2014</v>
      </c>
      <c r="L748" s="237" t="str">
        <f t="shared" si="47"/>
        <v>230714</v>
      </c>
      <c r="M748" t="str">
        <f>_xlfn.IFNA((VLOOKUP($C748,Lookups!$A$2:$B$6,2,FALSE)),"")</f>
        <v>M</v>
      </c>
      <c r="N748" t="s">
        <v>1886</v>
      </c>
    </row>
    <row r="749" spans="1:14" x14ac:dyDescent="0.35">
      <c r="A749">
        <v>1724793</v>
      </c>
      <c r="B749" t="s">
        <v>392</v>
      </c>
      <c r="C749" t="s">
        <v>358</v>
      </c>
      <c r="D749" t="s">
        <v>604</v>
      </c>
      <c r="F749" t="s">
        <v>417</v>
      </c>
      <c r="G749" t="s">
        <v>604</v>
      </c>
      <c r="H749" s="234">
        <v>41794</v>
      </c>
      <c r="I749" s="237" t="str">
        <f t="shared" si="44"/>
        <v>04</v>
      </c>
      <c r="J749" s="237" t="str">
        <f t="shared" si="45"/>
        <v>06</v>
      </c>
      <c r="K749" s="237" t="str">
        <f t="shared" si="46"/>
        <v>2014</v>
      </c>
      <c r="L749" s="237" t="str">
        <f t="shared" si="47"/>
        <v>040614</v>
      </c>
      <c r="M749" t="str">
        <f>_xlfn.IFNA((VLOOKUP($C749,Lookups!$A$2:$B$6,2,FALSE)),"")</f>
        <v>F</v>
      </c>
      <c r="N749" t="s">
        <v>1886</v>
      </c>
    </row>
    <row r="750" spans="1:14" x14ac:dyDescent="0.35">
      <c r="A750">
        <v>1724794</v>
      </c>
      <c r="B750" t="s">
        <v>392</v>
      </c>
      <c r="C750" t="s">
        <v>358</v>
      </c>
      <c r="D750" t="s">
        <v>361</v>
      </c>
      <c r="F750" t="s">
        <v>417</v>
      </c>
      <c r="G750" t="s">
        <v>361</v>
      </c>
      <c r="H750" s="234">
        <v>40683</v>
      </c>
      <c r="I750" s="237" t="str">
        <f t="shared" si="44"/>
        <v>20</v>
      </c>
      <c r="J750" s="237" t="str">
        <f t="shared" si="45"/>
        <v>05</v>
      </c>
      <c r="K750" s="237" t="str">
        <f t="shared" si="46"/>
        <v>2011</v>
      </c>
      <c r="L750" s="237" t="str">
        <f t="shared" si="47"/>
        <v>200511</v>
      </c>
      <c r="M750" t="str">
        <f>_xlfn.IFNA((VLOOKUP($C750,Lookups!$A$2:$B$6,2,FALSE)),"")</f>
        <v>F</v>
      </c>
      <c r="N750" t="s">
        <v>1886</v>
      </c>
    </row>
    <row r="751" spans="1:14" x14ac:dyDescent="0.35">
      <c r="A751">
        <v>1724911</v>
      </c>
      <c r="B751" t="s">
        <v>392</v>
      </c>
      <c r="C751" t="s">
        <v>358</v>
      </c>
      <c r="D751" t="s">
        <v>453</v>
      </c>
      <c r="F751" t="s">
        <v>454</v>
      </c>
      <c r="G751" t="s">
        <v>453</v>
      </c>
      <c r="H751" s="234">
        <v>42153</v>
      </c>
      <c r="I751" s="237" t="str">
        <f t="shared" si="44"/>
        <v>29</v>
      </c>
      <c r="J751" s="237" t="str">
        <f t="shared" si="45"/>
        <v>05</v>
      </c>
      <c r="K751" s="237" t="str">
        <f t="shared" si="46"/>
        <v>2015</v>
      </c>
      <c r="L751" s="237" t="str">
        <f t="shared" si="47"/>
        <v>290515</v>
      </c>
      <c r="M751" t="str">
        <f>_xlfn.IFNA((VLOOKUP($C751,Lookups!$A$2:$B$6,2,FALSE)),"")</f>
        <v>F</v>
      </c>
      <c r="N751" t="s">
        <v>1886</v>
      </c>
    </row>
    <row r="752" spans="1:14" x14ac:dyDescent="0.35">
      <c r="A752">
        <v>1726351</v>
      </c>
      <c r="B752" t="s">
        <v>461</v>
      </c>
      <c r="C752" t="s">
        <v>347</v>
      </c>
      <c r="D752" t="s">
        <v>630</v>
      </c>
      <c r="E752" t="s">
        <v>443</v>
      </c>
      <c r="F752" t="s">
        <v>509</v>
      </c>
      <c r="G752" t="s">
        <v>630</v>
      </c>
      <c r="H752" s="234">
        <v>28566</v>
      </c>
      <c r="I752" s="237" t="str">
        <f t="shared" si="44"/>
        <v>17</v>
      </c>
      <c r="J752" s="237" t="str">
        <f t="shared" si="45"/>
        <v>03</v>
      </c>
      <c r="K752" s="237" t="str">
        <f t="shared" si="46"/>
        <v>1978</v>
      </c>
      <c r="L752" s="237" t="str">
        <f t="shared" si="47"/>
        <v>170378</v>
      </c>
      <c r="M752" t="str">
        <f>_xlfn.IFNA((VLOOKUP($C752,Lookups!$A$2:$B$6,2,FALSE)),"")</f>
        <v>M</v>
      </c>
      <c r="N752" t="s">
        <v>1886</v>
      </c>
    </row>
    <row r="753" spans="1:14" x14ac:dyDescent="0.35">
      <c r="A753">
        <v>1727460</v>
      </c>
      <c r="B753" t="s">
        <v>461</v>
      </c>
      <c r="C753" t="s">
        <v>631</v>
      </c>
      <c r="D753" t="s">
        <v>464</v>
      </c>
      <c r="E753" t="s">
        <v>349</v>
      </c>
      <c r="F753" t="s">
        <v>632</v>
      </c>
      <c r="G753" t="s">
        <v>464</v>
      </c>
      <c r="H753" s="234">
        <v>30212</v>
      </c>
      <c r="I753" s="237" t="str">
        <f t="shared" si="44"/>
        <v>18</v>
      </c>
      <c r="J753" s="237" t="str">
        <f t="shared" si="45"/>
        <v>09</v>
      </c>
      <c r="K753" s="237" t="str">
        <f t="shared" si="46"/>
        <v>1982</v>
      </c>
      <c r="L753" s="237" t="str">
        <f t="shared" si="47"/>
        <v>180982</v>
      </c>
      <c r="M753" t="s">
        <v>401</v>
      </c>
      <c r="N753" t="s">
        <v>1886</v>
      </c>
    </row>
    <row r="754" spans="1:14" x14ac:dyDescent="0.35">
      <c r="A754">
        <v>1728040</v>
      </c>
      <c r="B754" t="s">
        <v>346</v>
      </c>
      <c r="C754" t="s">
        <v>347</v>
      </c>
      <c r="D754" t="s">
        <v>627</v>
      </c>
      <c r="F754" t="s">
        <v>633</v>
      </c>
      <c r="H754" s="234">
        <v>41695</v>
      </c>
      <c r="I754" s="237" t="str">
        <f t="shared" si="44"/>
        <v>25</v>
      </c>
      <c r="J754" s="237" t="str">
        <f t="shared" si="45"/>
        <v>02</v>
      </c>
      <c r="K754" s="237" t="str">
        <f t="shared" si="46"/>
        <v>2014</v>
      </c>
      <c r="L754" s="237" t="str">
        <f t="shared" si="47"/>
        <v>250214</v>
      </c>
      <c r="M754" t="str">
        <f>_xlfn.IFNA((VLOOKUP($C754,Lookups!$A$2:$B$6,2,FALSE)),"")</f>
        <v>M</v>
      </c>
      <c r="N754" t="s">
        <v>1886</v>
      </c>
    </row>
    <row r="755" spans="1:14" x14ac:dyDescent="0.35">
      <c r="A755">
        <v>1728041</v>
      </c>
      <c r="B755" t="s">
        <v>346</v>
      </c>
      <c r="C755" t="s">
        <v>358</v>
      </c>
      <c r="D755" t="s">
        <v>634</v>
      </c>
      <c r="F755" t="s">
        <v>635</v>
      </c>
      <c r="H755" s="234">
        <v>41606</v>
      </c>
      <c r="I755" s="237" t="str">
        <f t="shared" si="44"/>
        <v>28</v>
      </c>
      <c r="J755" s="237" t="str">
        <f t="shared" si="45"/>
        <v>11</v>
      </c>
      <c r="K755" s="237" t="str">
        <f t="shared" si="46"/>
        <v>2013</v>
      </c>
      <c r="L755" s="237" t="str">
        <f t="shared" si="47"/>
        <v>281113</v>
      </c>
      <c r="M755" t="str">
        <f>_xlfn.IFNA((VLOOKUP($C755,Lookups!$A$2:$B$6,2,FALSE)),"")</f>
        <v>F</v>
      </c>
      <c r="N755" t="s">
        <v>1886</v>
      </c>
    </row>
    <row r="756" spans="1:14" x14ac:dyDescent="0.35">
      <c r="A756">
        <v>1728116</v>
      </c>
      <c r="B756" t="s">
        <v>346</v>
      </c>
      <c r="C756" t="s">
        <v>347</v>
      </c>
      <c r="D756" t="s">
        <v>501</v>
      </c>
      <c r="F756" t="s">
        <v>636</v>
      </c>
      <c r="H756" s="234">
        <v>42202</v>
      </c>
      <c r="I756" s="237" t="str">
        <f t="shared" si="44"/>
        <v>17</v>
      </c>
      <c r="J756" s="237" t="str">
        <f t="shared" si="45"/>
        <v>07</v>
      </c>
      <c r="K756" s="237" t="str">
        <f t="shared" si="46"/>
        <v>2015</v>
      </c>
      <c r="L756" s="237" t="str">
        <f t="shared" si="47"/>
        <v>170715</v>
      </c>
      <c r="M756" t="str">
        <f>_xlfn.IFNA((VLOOKUP($C756,Lookups!$A$2:$B$6,2,FALSE)),"")</f>
        <v>M</v>
      </c>
      <c r="N756" t="s">
        <v>1886</v>
      </c>
    </row>
    <row r="757" spans="1:14" x14ac:dyDescent="0.35">
      <c r="A757">
        <v>1728933</v>
      </c>
      <c r="B757" t="s">
        <v>461</v>
      </c>
      <c r="C757" t="s">
        <v>470</v>
      </c>
      <c r="D757" t="s">
        <v>742</v>
      </c>
      <c r="F757" t="s">
        <v>677</v>
      </c>
      <c r="G757" t="s">
        <v>742</v>
      </c>
      <c r="H757" s="234">
        <v>28885</v>
      </c>
      <c r="I757" s="237" t="str">
        <f t="shared" si="44"/>
        <v>30</v>
      </c>
      <c r="J757" s="237" t="str">
        <f t="shared" si="45"/>
        <v>01</v>
      </c>
      <c r="K757" s="237" t="str">
        <f t="shared" si="46"/>
        <v>1979</v>
      </c>
      <c r="L757" s="237" t="str">
        <f t="shared" si="47"/>
        <v>300179</v>
      </c>
      <c r="M757" t="str">
        <f>_xlfn.IFNA((VLOOKUP($C757,Lookups!$A$2:$B$6,2,FALSE)),"")</f>
        <v>F</v>
      </c>
      <c r="N757" t="s">
        <v>1886</v>
      </c>
    </row>
    <row r="758" spans="1:14" x14ac:dyDescent="0.35">
      <c r="A758">
        <v>1729880</v>
      </c>
      <c r="B758" t="s">
        <v>392</v>
      </c>
      <c r="C758" t="s">
        <v>347</v>
      </c>
      <c r="D758" t="s">
        <v>501</v>
      </c>
      <c r="F758" t="s">
        <v>1762</v>
      </c>
      <c r="G758" t="s">
        <v>501</v>
      </c>
      <c r="H758" s="234">
        <v>42429</v>
      </c>
      <c r="I758" s="237" t="str">
        <f t="shared" si="44"/>
        <v>29</v>
      </c>
      <c r="J758" s="237" t="str">
        <f t="shared" si="45"/>
        <v>02</v>
      </c>
      <c r="K758" s="237" t="str">
        <f t="shared" si="46"/>
        <v>2016</v>
      </c>
      <c r="L758" s="237" t="str">
        <f t="shared" si="47"/>
        <v>290216</v>
      </c>
      <c r="M758" t="str">
        <f>_xlfn.IFNA((VLOOKUP($C758,Lookups!$A$2:$B$6,2,FALSE)),"")</f>
        <v>M</v>
      </c>
      <c r="N758" t="s">
        <v>1886</v>
      </c>
    </row>
    <row r="759" spans="1:14" x14ac:dyDescent="0.35">
      <c r="A759">
        <v>1732515</v>
      </c>
      <c r="B759" t="s">
        <v>346</v>
      </c>
      <c r="C759" t="s">
        <v>358</v>
      </c>
      <c r="D759" t="s">
        <v>637</v>
      </c>
      <c r="F759" t="s">
        <v>638</v>
      </c>
      <c r="H759" s="234">
        <v>39155</v>
      </c>
      <c r="I759" s="237" t="str">
        <f t="shared" si="44"/>
        <v>14</v>
      </c>
      <c r="J759" s="237" t="str">
        <f t="shared" si="45"/>
        <v>03</v>
      </c>
      <c r="K759" s="237" t="str">
        <f t="shared" si="46"/>
        <v>2007</v>
      </c>
      <c r="L759" s="237" t="str">
        <f t="shared" si="47"/>
        <v>140307</v>
      </c>
      <c r="M759" t="str">
        <f>_xlfn.IFNA((VLOOKUP($C759,Lookups!$A$2:$B$6,2,FALSE)),"")</f>
        <v>F</v>
      </c>
      <c r="N759" t="s">
        <v>1886</v>
      </c>
    </row>
    <row r="760" spans="1:14" x14ac:dyDescent="0.35">
      <c r="A760">
        <v>1732538</v>
      </c>
      <c r="B760" t="s">
        <v>346</v>
      </c>
      <c r="C760" t="s">
        <v>358</v>
      </c>
      <c r="D760" t="s">
        <v>639</v>
      </c>
      <c r="F760" t="s">
        <v>640</v>
      </c>
      <c r="H760" s="234">
        <v>41800</v>
      </c>
      <c r="I760" s="237" t="str">
        <f t="shared" si="44"/>
        <v>10</v>
      </c>
      <c r="J760" s="237" t="str">
        <f t="shared" si="45"/>
        <v>06</v>
      </c>
      <c r="K760" s="237" t="str">
        <f t="shared" si="46"/>
        <v>2014</v>
      </c>
      <c r="L760" s="237" t="str">
        <f t="shared" si="47"/>
        <v>100614</v>
      </c>
      <c r="M760" t="str">
        <f>_xlfn.IFNA((VLOOKUP($C760,Lookups!$A$2:$B$6,2,FALSE)),"")</f>
        <v>F</v>
      </c>
      <c r="N760" t="s">
        <v>1886</v>
      </c>
    </row>
    <row r="761" spans="1:14" x14ac:dyDescent="0.35">
      <c r="A761">
        <v>1734363</v>
      </c>
      <c r="B761" t="s">
        <v>461</v>
      </c>
      <c r="C761" t="s">
        <v>351</v>
      </c>
      <c r="D761" t="s">
        <v>743</v>
      </c>
      <c r="F761" t="s">
        <v>675</v>
      </c>
      <c r="G761" t="s">
        <v>743</v>
      </c>
      <c r="H761" s="234">
        <v>30065</v>
      </c>
      <c r="I761" s="237" t="str">
        <f t="shared" si="44"/>
        <v>24</v>
      </c>
      <c r="J761" s="237" t="str">
        <f t="shared" si="45"/>
        <v>04</v>
      </c>
      <c r="K761" s="237" t="str">
        <f t="shared" si="46"/>
        <v>1982</v>
      </c>
      <c r="L761" s="237" t="str">
        <f t="shared" si="47"/>
        <v>240482</v>
      </c>
      <c r="M761" t="str">
        <f>_xlfn.IFNA((VLOOKUP($C761,Lookups!$A$2:$B$6,2,FALSE)),"")</f>
        <v>F</v>
      </c>
      <c r="N761" t="s">
        <v>1886</v>
      </c>
    </row>
    <row r="762" spans="1:14" x14ac:dyDescent="0.35">
      <c r="A762">
        <v>1734793</v>
      </c>
      <c r="B762" t="s">
        <v>392</v>
      </c>
      <c r="C762" t="s">
        <v>347</v>
      </c>
      <c r="D762" t="s">
        <v>720</v>
      </c>
      <c r="F762" t="s">
        <v>695</v>
      </c>
      <c r="G762" t="s">
        <v>720</v>
      </c>
      <c r="H762" s="234">
        <v>42263</v>
      </c>
      <c r="I762" s="237" t="str">
        <f t="shared" si="44"/>
        <v>16</v>
      </c>
      <c r="J762" s="237" t="str">
        <f t="shared" si="45"/>
        <v>09</v>
      </c>
      <c r="K762" s="237" t="str">
        <f t="shared" si="46"/>
        <v>2015</v>
      </c>
      <c r="L762" s="237" t="str">
        <f t="shared" si="47"/>
        <v>160915</v>
      </c>
      <c r="M762" t="str">
        <f>_xlfn.IFNA((VLOOKUP($C762,Lookups!$A$2:$B$6,2,FALSE)),"")</f>
        <v>M</v>
      </c>
      <c r="N762" t="s">
        <v>1886</v>
      </c>
    </row>
    <row r="763" spans="1:14" x14ac:dyDescent="0.35">
      <c r="A763">
        <v>1735402</v>
      </c>
      <c r="B763" t="s">
        <v>392</v>
      </c>
      <c r="C763" t="s">
        <v>358</v>
      </c>
      <c r="D763" t="s">
        <v>380</v>
      </c>
      <c r="F763" t="s">
        <v>1764</v>
      </c>
      <c r="G763" t="s">
        <v>380</v>
      </c>
      <c r="H763" s="234">
        <v>42323</v>
      </c>
      <c r="I763" s="237" t="str">
        <f t="shared" si="44"/>
        <v>15</v>
      </c>
      <c r="J763" s="237" t="str">
        <f t="shared" si="45"/>
        <v>11</v>
      </c>
      <c r="K763" s="237" t="str">
        <f t="shared" si="46"/>
        <v>2015</v>
      </c>
      <c r="L763" s="237" t="str">
        <f t="shared" si="47"/>
        <v>151115</v>
      </c>
      <c r="M763" t="str">
        <f>_xlfn.IFNA((VLOOKUP($C763,Lookups!$A$2:$B$6,2,FALSE)),"")</f>
        <v>F</v>
      </c>
      <c r="N763" t="s">
        <v>1886</v>
      </c>
    </row>
    <row r="764" spans="1:14" x14ac:dyDescent="0.35">
      <c r="A764">
        <v>1735403</v>
      </c>
      <c r="B764" t="s">
        <v>392</v>
      </c>
      <c r="C764" t="s">
        <v>347</v>
      </c>
      <c r="D764" t="s">
        <v>1766</v>
      </c>
      <c r="F764" t="s">
        <v>1767</v>
      </c>
      <c r="G764" t="s">
        <v>1766</v>
      </c>
      <c r="H764" s="234">
        <v>40438</v>
      </c>
      <c r="I764" s="237" t="str">
        <f t="shared" si="44"/>
        <v>17</v>
      </c>
      <c r="J764" s="237" t="str">
        <f t="shared" si="45"/>
        <v>09</v>
      </c>
      <c r="K764" s="237" t="str">
        <f t="shared" si="46"/>
        <v>2010</v>
      </c>
      <c r="L764" s="237" t="str">
        <f t="shared" si="47"/>
        <v>170910</v>
      </c>
      <c r="M764" t="str">
        <f>_xlfn.IFNA((VLOOKUP($C764,Lookups!$A$2:$B$6,2,FALSE)),"")</f>
        <v>M</v>
      </c>
      <c r="N764" t="s">
        <v>1886</v>
      </c>
    </row>
    <row r="765" spans="1:14" x14ac:dyDescent="0.35">
      <c r="A765">
        <v>1735404</v>
      </c>
      <c r="B765" t="s">
        <v>392</v>
      </c>
      <c r="C765" t="s">
        <v>358</v>
      </c>
      <c r="D765" t="s">
        <v>1768</v>
      </c>
      <c r="F765" t="s">
        <v>991</v>
      </c>
      <c r="G765" t="s">
        <v>1768</v>
      </c>
      <c r="H765" s="234">
        <v>42314</v>
      </c>
      <c r="I765" s="237" t="str">
        <f t="shared" si="44"/>
        <v>06</v>
      </c>
      <c r="J765" s="237" t="str">
        <f t="shared" si="45"/>
        <v>11</v>
      </c>
      <c r="K765" s="237" t="str">
        <f t="shared" si="46"/>
        <v>2015</v>
      </c>
      <c r="L765" s="237" t="str">
        <f t="shared" si="47"/>
        <v>061115</v>
      </c>
      <c r="M765" t="str">
        <f>_xlfn.IFNA((VLOOKUP($C765,Lookups!$A$2:$B$6,2,FALSE)),"")</f>
        <v>F</v>
      </c>
      <c r="N765" t="s">
        <v>1886</v>
      </c>
    </row>
    <row r="766" spans="1:14" x14ac:dyDescent="0.35">
      <c r="A766">
        <v>1735407</v>
      </c>
      <c r="B766" t="s">
        <v>392</v>
      </c>
      <c r="C766" t="s">
        <v>347</v>
      </c>
      <c r="D766" t="s">
        <v>707</v>
      </c>
      <c r="F766" t="s">
        <v>1770</v>
      </c>
      <c r="G766" t="s">
        <v>707</v>
      </c>
      <c r="H766" s="234">
        <v>41427</v>
      </c>
      <c r="I766" s="237" t="str">
        <f t="shared" si="44"/>
        <v>02</v>
      </c>
      <c r="J766" s="237" t="str">
        <f t="shared" si="45"/>
        <v>06</v>
      </c>
      <c r="K766" s="237" t="str">
        <f t="shared" si="46"/>
        <v>2013</v>
      </c>
      <c r="L766" s="237" t="str">
        <f t="shared" si="47"/>
        <v>020613</v>
      </c>
      <c r="M766" t="str">
        <f>_xlfn.IFNA((VLOOKUP($C766,Lookups!$A$2:$B$6,2,FALSE)),"")</f>
        <v>M</v>
      </c>
      <c r="N766" t="s">
        <v>1886</v>
      </c>
    </row>
    <row r="767" spans="1:14" x14ac:dyDescent="0.35">
      <c r="A767">
        <v>1736758</v>
      </c>
      <c r="B767" t="s">
        <v>392</v>
      </c>
      <c r="C767" t="s">
        <v>347</v>
      </c>
      <c r="D767" t="s">
        <v>430</v>
      </c>
      <c r="E767" t="s">
        <v>409</v>
      </c>
      <c r="F767" t="s">
        <v>455</v>
      </c>
      <c r="G767" t="s">
        <v>430</v>
      </c>
      <c r="H767" s="234">
        <v>41259</v>
      </c>
      <c r="I767" s="237" t="str">
        <f t="shared" si="44"/>
        <v>16</v>
      </c>
      <c r="J767" s="237" t="str">
        <f t="shared" si="45"/>
        <v>12</v>
      </c>
      <c r="K767" s="237" t="str">
        <f t="shared" si="46"/>
        <v>2012</v>
      </c>
      <c r="L767" s="237" t="str">
        <f t="shared" si="47"/>
        <v>161212</v>
      </c>
      <c r="M767" t="str">
        <f>_xlfn.IFNA((VLOOKUP($C767,Lookups!$A$2:$B$6,2,FALSE)),"")</f>
        <v>M</v>
      </c>
      <c r="N767" t="s">
        <v>1886</v>
      </c>
    </row>
    <row r="768" spans="1:14" x14ac:dyDescent="0.35">
      <c r="A768">
        <v>1737285</v>
      </c>
      <c r="B768" t="s">
        <v>392</v>
      </c>
      <c r="C768" t="s">
        <v>347</v>
      </c>
      <c r="D768" t="s">
        <v>583</v>
      </c>
      <c r="F768" t="s">
        <v>1771</v>
      </c>
      <c r="G768" t="s">
        <v>583</v>
      </c>
      <c r="H768" s="234">
        <v>41366</v>
      </c>
      <c r="I768" s="237" t="str">
        <f t="shared" si="44"/>
        <v>02</v>
      </c>
      <c r="J768" s="237" t="str">
        <f t="shared" si="45"/>
        <v>04</v>
      </c>
      <c r="K768" s="237" t="str">
        <f t="shared" si="46"/>
        <v>2013</v>
      </c>
      <c r="L768" s="237" t="str">
        <f t="shared" si="47"/>
        <v>020413</v>
      </c>
      <c r="M768" t="str">
        <f>_xlfn.IFNA((VLOOKUP($C768,Lookups!$A$2:$B$6,2,FALSE)),"")</f>
        <v>M</v>
      </c>
      <c r="N768" t="s">
        <v>1886</v>
      </c>
    </row>
    <row r="769" spans="1:14" x14ac:dyDescent="0.35">
      <c r="A769">
        <v>1738736</v>
      </c>
      <c r="B769" t="s">
        <v>392</v>
      </c>
      <c r="C769" t="s">
        <v>347</v>
      </c>
      <c r="D769" t="s">
        <v>715</v>
      </c>
      <c r="F769" t="s">
        <v>871</v>
      </c>
      <c r="G769" t="s">
        <v>715</v>
      </c>
      <c r="H769" s="234">
        <v>41706</v>
      </c>
      <c r="I769" s="237" t="str">
        <f t="shared" si="44"/>
        <v>08</v>
      </c>
      <c r="J769" s="237" t="str">
        <f t="shared" si="45"/>
        <v>03</v>
      </c>
      <c r="K769" s="237" t="str">
        <f t="shared" si="46"/>
        <v>2014</v>
      </c>
      <c r="L769" s="237" t="str">
        <f t="shared" si="47"/>
        <v>080314</v>
      </c>
      <c r="M769" t="str">
        <f>_xlfn.IFNA((VLOOKUP($C769,Lookups!$A$2:$B$6,2,FALSE)),"")</f>
        <v>M</v>
      </c>
      <c r="N769" t="s">
        <v>1886</v>
      </c>
    </row>
    <row r="770" spans="1:14" x14ac:dyDescent="0.35">
      <c r="A770">
        <v>1738738</v>
      </c>
      <c r="B770" t="s">
        <v>392</v>
      </c>
      <c r="C770" t="s">
        <v>358</v>
      </c>
      <c r="D770" t="s">
        <v>1774</v>
      </c>
      <c r="F770" t="s">
        <v>1775</v>
      </c>
      <c r="G770" t="s">
        <v>1774</v>
      </c>
      <c r="H770" s="234">
        <v>42012</v>
      </c>
      <c r="I770" s="237" t="str">
        <f t="shared" si="44"/>
        <v>08</v>
      </c>
      <c r="J770" s="237" t="str">
        <f t="shared" si="45"/>
        <v>01</v>
      </c>
      <c r="K770" s="237" t="str">
        <f t="shared" si="46"/>
        <v>2015</v>
      </c>
      <c r="L770" s="237" t="str">
        <f t="shared" si="47"/>
        <v>080115</v>
      </c>
      <c r="M770" t="str">
        <f>_xlfn.IFNA((VLOOKUP($C770,Lookups!$A$2:$B$6,2,FALSE)),"")</f>
        <v>F</v>
      </c>
      <c r="N770" t="s">
        <v>1886</v>
      </c>
    </row>
    <row r="771" spans="1:14" x14ac:dyDescent="0.35">
      <c r="A771">
        <v>1739082</v>
      </c>
      <c r="B771" t="s">
        <v>392</v>
      </c>
      <c r="C771" t="s">
        <v>347</v>
      </c>
      <c r="D771" t="s">
        <v>1508</v>
      </c>
      <c r="F771" t="s">
        <v>1777</v>
      </c>
      <c r="G771" t="s">
        <v>1508</v>
      </c>
      <c r="H771" s="234">
        <v>40246</v>
      </c>
      <c r="I771" s="237" t="str">
        <f t="shared" ref="I771:I833" si="48">TEXT(DAY(H771),"00")</f>
        <v>09</v>
      </c>
      <c r="J771" s="237" t="str">
        <f t="shared" ref="J771:J833" si="49">TEXT(MONTH(H771),"00")</f>
        <v>03</v>
      </c>
      <c r="K771" s="237" t="str">
        <f t="shared" ref="K771:K833" si="50">TEXT(YEAR(H771),"00")</f>
        <v>2010</v>
      </c>
      <c r="L771" s="237" t="str">
        <f t="shared" ref="L771:L833" si="51">I771&amp;J771&amp;RIGHT(K771,2)</f>
        <v>090310</v>
      </c>
      <c r="M771" t="str">
        <f>_xlfn.IFNA((VLOOKUP($C771,Lookups!$A$2:$B$6,2,FALSE)),"")</f>
        <v>M</v>
      </c>
      <c r="N771" t="s">
        <v>1886</v>
      </c>
    </row>
    <row r="772" spans="1:14" x14ac:dyDescent="0.35">
      <c r="A772">
        <v>1739083</v>
      </c>
      <c r="B772" t="s">
        <v>392</v>
      </c>
      <c r="C772" t="s">
        <v>347</v>
      </c>
      <c r="D772" t="s">
        <v>414</v>
      </c>
      <c r="F772" t="s">
        <v>1513</v>
      </c>
      <c r="G772" t="s">
        <v>414</v>
      </c>
      <c r="H772" s="234">
        <v>41562</v>
      </c>
      <c r="I772" s="237" t="str">
        <f t="shared" si="48"/>
        <v>15</v>
      </c>
      <c r="J772" s="237" t="str">
        <f t="shared" si="49"/>
        <v>10</v>
      </c>
      <c r="K772" s="237" t="str">
        <f t="shared" si="50"/>
        <v>2013</v>
      </c>
      <c r="L772" s="237" t="str">
        <f t="shared" si="51"/>
        <v>151013</v>
      </c>
      <c r="M772" t="str">
        <f>_xlfn.IFNA((VLOOKUP($C772,Lookups!$A$2:$B$6,2,FALSE)),"")</f>
        <v>M</v>
      </c>
      <c r="N772" t="s">
        <v>1886</v>
      </c>
    </row>
    <row r="773" spans="1:14" x14ac:dyDescent="0.35">
      <c r="A773">
        <v>1739084</v>
      </c>
      <c r="B773" t="s">
        <v>392</v>
      </c>
      <c r="C773" t="s">
        <v>347</v>
      </c>
      <c r="D773" t="s">
        <v>1780</v>
      </c>
      <c r="F773" t="s">
        <v>1745</v>
      </c>
      <c r="G773" t="s">
        <v>1780</v>
      </c>
      <c r="H773" s="234">
        <v>40946</v>
      </c>
      <c r="I773" s="237" t="str">
        <f t="shared" si="48"/>
        <v>07</v>
      </c>
      <c r="J773" s="237" t="str">
        <f t="shared" si="49"/>
        <v>02</v>
      </c>
      <c r="K773" s="237" t="str">
        <f t="shared" si="50"/>
        <v>2012</v>
      </c>
      <c r="L773" s="237" t="str">
        <f t="shared" si="51"/>
        <v>070212</v>
      </c>
      <c r="M773" t="str">
        <f>_xlfn.IFNA((VLOOKUP($C773,Lookups!$A$2:$B$6,2,FALSE)),"")</f>
        <v>M</v>
      </c>
      <c r="N773" t="s">
        <v>1886</v>
      </c>
    </row>
    <row r="774" spans="1:14" x14ac:dyDescent="0.35">
      <c r="A774">
        <v>1739458</v>
      </c>
      <c r="B774" t="s">
        <v>461</v>
      </c>
      <c r="C774" t="s">
        <v>347</v>
      </c>
      <c r="D774" t="s">
        <v>1801</v>
      </c>
      <c r="F774" t="s">
        <v>1802</v>
      </c>
      <c r="G774" t="s">
        <v>1801</v>
      </c>
      <c r="H774" s="234">
        <v>33150</v>
      </c>
      <c r="I774" s="237" t="str">
        <f t="shared" si="48"/>
        <v>04</v>
      </c>
      <c r="J774" s="237" t="str">
        <f t="shared" si="49"/>
        <v>10</v>
      </c>
      <c r="K774" s="237" t="str">
        <f t="shared" si="50"/>
        <v>1990</v>
      </c>
      <c r="L774" s="237" t="str">
        <f t="shared" si="51"/>
        <v>041090</v>
      </c>
      <c r="M774" t="str">
        <f>_xlfn.IFNA((VLOOKUP($C774,Lookups!$A$2:$B$6,2,FALSE)),"")</f>
        <v>M</v>
      </c>
      <c r="N774" t="s">
        <v>1886</v>
      </c>
    </row>
    <row r="775" spans="1:14" x14ac:dyDescent="0.35">
      <c r="A775">
        <v>1739891</v>
      </c>
      <c r="B775" t="s">
        <v>392</v>
      </c>
      <c r="C775" t="s">
        <v>347</v>
      </c>
      <c r="D775" t="s">
        <v>1782</v>
      </c>
      <c r="F775" t="s">
        <v>1783</v>
      </c>
      <c r="G775" t="s">
        <v>1782</v>
      </c>
      <c r="H775" s="234">
        <v>40749</v>
      </c>
      <c r="I775" s="237" t="str">
        <f t="shared" si="48"/>
        <v>25</v>
      </c>
      <c r="J775" s="237" t="str">
        <f t="shared" si="49"/>
        <v>07</v>
      </c>
      <c r="K775" s="237" t="str">
        <f t="shared" si="50"/>
        <v>2011</v>
      </c>
      <c r="L775" s="237" t="str">
        <f t="shared" si="51"/>
        <v>250711</v>
      </c>
      <c r="M775" t="str">
        <f>_xlfn.IFNA((VLOOKUP($C775,Lookups!$A$2:$B$6,2,FALSE)),"")</f>
        <v>M</v>
      </c>
      <c r="N775" t="s">
        <v>1886</v>
      </c>
    </row>
    <row r="776" spans="1:14" x14ac:dyDescent="0.35">
      <c r="A776">
        <v>1740540</v>
      </c>
      <c r="B776" t="s">
        <v>461</v>
      </c>
      <c r="C776" t="s">
        <v>470</v>
      </c>
      <c r="D776" t="s">
        <v>1803</v>
      </c>
      <c r="F776" t="s">
        <v>458</v>
      </c>
      <c r="G776" t="s">
        <v>1803</v>
      </c>
      <c r="H776" s="234">
        <v>31861</v>
      </c>
      <c r="I776" s="237" t="str">
        <f t="shared" si="48"/>
        <v>25</v>
      </c>
      <c r="J776" s="237" t="str">
        <f t="shared" si="49"/>
        <v>03</v>
      </c>
      <c r="K776" s="237" t="str">
        <f t="shared" si="50"/>
        <v>1987</v>
      </c>
      <c r="L776" s="237" t="str">
        <f t="shared" si="51"/>
        <v>250387</v>
      </c>
      <c r="M776" t="str">
        <f>_xlfn.IFNA((VLOOKUP($C776,Lookups!$A$2:$B$6,2,FALSE)),"")</f>
        <v>F</v>
      </c>
      <c r="N776" t="s">
        <v>1886</v>
      </c>
    </row>
    <row r="777" spans="1:14" x14ac:dyDescent="0.35">
      <c r="A777">
        <v>1741315</v>
      </c>
      <c r="B777" t="s">
        <v>346</v>
      </c>
      <c r="C777" t="s">
        <v>347</v>
      </c>
      <c r="D777" t="s">
        <v>393</v>
      </c>
      <c r="F777" t="s">
        <v>1804</v>
      </c>
      <c r="G777" t="s">
        <v>393</v>
      </c>
      <c r="H777" s="234">
        <v>41645</v>
      </c>
      <c r="I777" s="237" t="str">
        <f t="shared" si="48"/>
        <v>06</v>
      </c>
      <c r="J777" s="237" t="str">
        <f t="shared" si="49"/>
        <v>01</v>
      </c>
      <c r="K777" s="237" t="str">
        <f t="shared" si="50"/>
        <v>2014</v>
      </c>
      <c r="L777" s="237" t="str">
        <f t="shared" si="51"/>
        <v>060114</v>
      </c>
      <c r="M777" t="str">
        <f>_xlfn.IFNA((VLOOKUP($C777,Lookups!$A$2:$B$6,2,FALSE)),"")</f>
        <v>M</v>
      </c>
      <c r="N777" t="s">
        <v>1886</v>
      </c>
    </row>
    <row r="778" spans="1:14" x14ac:dyDescent="0.35">
      <c r="A778">
        <v>1741316</v>
      </c>
      <c r="B778" t="s">
        <v>346</v>
      </c>
      <c r="C778" t="s">
        <v>347</v>
      </c>
      <c r="D778" t="s">
        <v>824</v>
      </c>
      <c r="F778" t="s">
        <v>1487</v>
      </c>
      <c r="G778" t="s">
        <v>824</v>
      </c>
      <c r="H778" s="234">
        <v>42137</v>
      </c>
      <c r="I778" s="237" t="str">
        <f t="shared" si="48"/>
        <v>13</v>
      </c>
      <c r="J778" s="237" t="str">
        <f t="shared" si="49"/>
        <v>05</v>
      </c>
      <c r="K778" s="237" t="str">
        <f t="shared" si="50"/>
        <v>2015</v>
      </c>
      <c r="L778" s="237" t="str">
        <f t="shared" si="51"/>
        <v>130515</v>
      </c>
      <c r="M778" t="str">
        <f>_xlfn.IFNA((VLOOKUP($C778,Lookups!$A$2:$B$6,2,FALSE)),"")</f>
        <v>M</v>
      </c>
      <c r="N778" t="s">
        <v>1886</v>
      </c>
    </row>
    <row r="779" spans="1:14" x14ac:dyDescent="0.35">
      <c r="A779">
        <v>1741318</v>
      </c>
      <c r="B779" t="s">
        <v>346</v>
      </c>
      <c r="C779" t="s">
        <v>347</v>
      </c>
      <c r="D779" t="s">
        <v>600</v>
      </c>
      <c r="F779" t="s">
        <v>1487</v>
      </c>
      <c r="G779" t="s">
        <v>600</v>
      </c>
      <c r="H779" s="234">
        <v>42137</v>
      </c>
      <c r="I779" s="237" t="str">
        <f t="shared" si="48"/>
        <v>13</v>
      </c>
      <c r="J779" s="237" t="str">
        <f t="shared" si="49"/>
        <v>05</v>
      </c>
      <c r="K779" s="237" t="str">
        <f t="shared" si="50"/>
        <v>2015</v>
      </c>
      <c r="L779" s="237" t="str">
        <f t="shared" si="51"/>
        <v>130515</v>
      </c>
      <c r="M779" t="str">
        <f>_xlfn.IFNA((VLOOKUP($C779,Lookups!$A$2:$B$6,2,FALSE)),"")</f>
        <v>M</v>
      </c>
      <c r="N779" t="s">
        <v>1886</v>
      </c>
    </row>
    <row r="780" spans="1:14" x14ac:dyDescent="0.35">
      <c r="A780">
        <v>1741468</v>
      </c>
      <c r="B780" t="s">
        <v>346</v>
      </c>
      <c r="C780" t="s">
        <v>358</v>
      </c>
      <c r="D780" t="s">
        <v>881</v>
      </c>
      <c r="F780" t="s">
        <v>721</v>
      </c>
      <c r="G780" t="s">
        <v>881</v>
      </c>
      <c r="H780" s="234">
        <v>42302</v>
      </c>
      <c r="I780" s="237" t="str">
        <f t="shared" si="48"/>
        <v>25</v>
      </c>
      <c r="J780" s="237" t="str">
        <f t="shared" si="49"/>
        <v>10</v>
      </c>
      <c r="K780" s="237" t="str">
        <f t="shared" si="50"/>
        <v>2015</v>
      </c>
      <c r="L780" s="237" t="str">
        <f t="shared" si="51"/>
        <v>251015</v>
      </c>
      <c r="M780" t="str">
        <f>_xlfn.IFNA((VLOOKUP($C780,Lookups!$A$2:$B$6,2,FALSE)),"")</f>
        <v>F</v>
      </c>
      <c r="N780" t="s">
        <v>1886</v>
      </c>
    </row>
    <row r="781" spans="1:14" x14ac:dyDescent="0.35">
      <c r="A781">
        <v>1743031</v>
      </c>
      <c r="B781" t="s">
        <v>346</v>
      </c>
      <c r="C781" t="s">
        <v>358</v>
      </c>
      <c r="D781" t="s">
        <v>898</v>
      </c>
      <c r="F781" t="s">
        <v>1805</v>
      </c>
      <c r="G781" t="s">
        <v>898</v>
      </c>
      <c r="H781" s="234">
        <v>41348</v>
      </c>
      <c r="I781" s="237" t="str">
        <f t="shared" si="48"/>
        <v>15</v>
      </c>
      <c r="J781" s="237" t="str">
        <f t="shared" si="49"/>
        <v>03</v>
      </c>
      <c r="K781" s="237" t="str">
        <f t="shared" si="50"/>
        <v>2013</v>
      </c>
      <c r="L781" s="237" t="str">
        <f t="shared" si="51"/>
        <v>150313</v>
      </c>
      <c r="M781" t="str">
        <f>_xlfn.IFNA((VLOOKUP($C781,Lookups!$A$2:$B$6,2,FALSE)),"")</f>
        <v>F</v>
      </c>
      <c r="N781" t="s">
        <v>1886</v>
      </c>
    </row>
    <row r="782" spans="1:14" x14ac:dyDescent="0.35">
      <c r="A782">
        <v>1745024</v>
      </c>
      <c r="B782" t="s">
        <v>392</v>
      </c>
      <c r="C782" t="s">
        <v>347</v>
      </c>
      <c r="D782" t="s">
        <v>1787</v>
      </c>
      <c r="E782" t="s">
        <v>1788</v>
      </c>
      <c r="F782" t="s">
        <v>1789</v>
      </c>
      <c r="G782" t="s">
        <v>1787</v>
      </c>
      <c r="H782" s="234">
        <v>42427</v>
      </c>
      <c r="I782" s="237" t="str">
        <f t="shared" si="48"/>
        <v>27</v>
      </c>
      <c r="J782" s="237" t="str">
        <f t="shared" si="49"/>
        <v>02</v>
      </c>
      <c r="K782" s="237" t="str">
        <f t="shared" si="50"/>
        <v>2016</v>
      </c>
      <c r="L782" s="237" t="str">
        <f t="shared" si="51"/>
        <v>270216</v>
      </c>
      <c r="M782" t="str">
        <f>_xlfn.IFNA((VLOOKUP($C782,Lookups!$A$2:$B$6,2,FALSE)),"")</f>
        <v>M</v>
      </c>
      <c r="N782" t="s">
        <v>1886</v>
      </c>
    </row>
    <row r="783" spans="1:14" x14ac:dyDescent="0.35">
      <c r="A783">
        <v>1746132</v>
      </c>
      <c r="B783" t="s">
        <v>392</v>
      </c>
      <c r="C783" t="s">
        <v>358</v>
      </c>
      <c r="D783" t="s">
        <v>604</v>
      </c>
      <c r="F783" t="s">
        <v>692</v>
      </c>
      <c r="G783" t="s">
        <v>604</v>
      </c>
      <c r="H783" s="234">
        <v>42584</v>
      </c>
      <c r="I783" s="237" t="str">
        <f t="shared" si="48"/>
        <v>02</v>
      </c>
      <c r="J783" s="237" t="str">
        <f t="shared" si="49"/>
        <v>08</v>
      </c>
      <c r="K783" s="237" t="str">
        <f t="shared" si="50"/>
        <v>2016</v>
      </c>
      <c r="L783" s="237" t="str">
        <f t="shared" si="51"/>
        <v>020816</v>
      </c>
      <c r="M783" t="str">
        <f>_xlfn.IFNA((VLOOKUP($C783,Lookups!$A$2:$B$6,2,FALSE)),"")</f>
        <v>F</v>
      </c>
      <c r="N783" t="s">
        <v>1886</v>
      </c>
    </row>
    <row r="784" spans="1:14" x14ac:dyDescent="0.35">
      <c r="A784">
        <v>1415753</v>
      </c>
      <c r="B784" t="s">
        <v>392</v>
      </c>
      <c r="C784" t="s">
        <v>358</v>
      </c>
      <c r="D784" t="s">
        <v>1810</v>
      </c>
      <c r="F784" t="s">
        <v>1811</v>
      </c>
      <c r="G784" t="s">
        <v>1810</v>
      </c>
      <c r="H784" s="247">
        <v>39527</v>
      </c>
      <c r="I784" s="237" t="str">
        <f t="shared" si="48"/>
        <v>20</v>
      </c>
      <c r="J784" s="237" t="str">
        <f t="shared" si="49"/>
        <v>03</v>
      </c>
      <c r="K784" s="237" t="str">
        <f t="shared" si="50"/>
        <v>2008</v>
      </c>
      <c r="L784" s="237" t="str">
        <f t="shared" si="51"/>
        <v>200308</v>
      </c>
      <c r="M784" t="str">
        <f>_xlfn.IFNA((VLOOKUP($C784,Lookups!$A$2:$B$6,2,FALSE)),"")</f>
        <v>F</v>
      </c>
      <c r="N784" t="s">
        <v>1886</v>
      </c>
    </row>
    <row r="785" spans="1:14" x14ac:dyDescent="0.35">
      <c r="A785">
        <v>1638483</v>
      </c>
      <c r="B785" t="s">
        <v>392</v>
      </c>
      <c r="C785" t="s">
        <v>358</v>
      </c>
      <c r="D785" t="s">
        <v>1812</v>
      </c>
      <c r="F785" t="s">
        <v>1813</v>
      </c>
      <c r="G785" t="s">
        <v>1812</v>
      </c>
      <c r="H785" s="247">
        <v>41240</v>
      </c>
      <c r="I785" s="237" t="str">
        <f t="shared" si="48"/>
        <v>27</v>
      </c>
      <c r="J785" s="237" t="str">
        <f t="shared" si="49"/>
        <v>11</v>
      </c>
      <c r="K785" s="237" t="str">
        <f t="shared" si="50"/>
        <v>2012</v>
      </c>
      <c r="L785" s="237" t="str">
        <f t="shared" si="51"/>
        <v>271112</v>
      </c>
      <c r="M785" t="str">
        <f>_xlfn.IFNA((VLOOKUP($C785,Lookups!$A$2:$B$6,2,FALSE)),"")</f>
        <v>F</v>
      </c>
      <c r="N785" t="s">
        <v>1886</v>
      </c>
    </row>
    <row r="786" spans="1:14" x14ac:dyDescent="0.35">
      <c r="A786">
        <v>769726</v>
      </c>
      <c r="B786" t="s">
        <v>346</v>
      </c>
      <c r="C786" t="s">
        <v>347</v>
      </c>
      <c r="D786" t="s">
        <v>817</v>
      </c>
      <c r="F786" t="s">
        <v>421</v>
      </c>
      <c r="G786" t="s">
        <v>817</v>
      </c>
      <c r="H786" s="234">
        <v>37210</v>
      </c>
      <c r="I786" s="237" t="str">
        <f t="shared" si="48"/>
        <v>15</v>
      </c>
      <c r="J786" s="237" t="str">
        <f t="shared" si="49"/>
        <v>11</v>
      </c>
      <c r="K786" s="237" t="str">
        <f t="shared" si="50"/>
        <v>2001</v>
      </c>
      <c r="L786" s="237" t="str">
        <f t="shared" si="51"/>
        <v>151101</v>
      </c>
      <c r="M786" t="str">
        <f>_xlfn.IFNA((VLOOKUP($C786,Lookups!$A$2:$B$6,2,FALSE)),"")</f>
        <v>M</v>
      </c>
      <c r="N786" t="s">
        <v>230</v>
      </c>
    </row>
    <row r="787" spans="1:14" x14ac:dyDescent="0.35">
      <c r="A787">
        <v>857698</v>
      </c>
      <c r="B787" t="s">
        <v>346</v>
      </c>
      <c r="C787" t="s">
        <v>347</v>
      </c>
      <c r="D787" t="s">
        <v>1900</v>
      </c>
      <c r="F787" t="s">
        <v>1901</v>
      </c>
      <c r="G787" t="s">
        <v>1900</v>
      </c>
      <c r="H787" s="234">
        <v>38077</v>
      </c>
      <c r="I787" s="237" t="str">
        <f t="shared" si="48"/>
        <v>31</v>
      </c>
      <c r="J787" s="237" t="str">
        <f t="shared" si="49"/>
        <v>03</v>
      </c>
      <c r="K787" s="237" t="str">
        <f t="shared" si="50"/>
        <v>2004</v>
      </c>
      <c r="L787" s="237" t="str">
        <f t="shared" si="51"/>
        <v>310304</v>
      </c>
      <c r="M787" t="str">
        <f>_xlfn.IFNA((VLOOKUP($C787,Lookups!$A$2:$B$6,2,FALSE)),"")</f>
        <v>M</v>
      </c>
      <c r="N787" t="s">
        <v>230</v>
      </c>
    </row>
    <row r="788" spans="1:14" x14ac:dyDescent="0.35">
      <c r="A788">
        <v>882245</v>
      </c>
      <c r="B788" t="s">
        <v>346</v>
      </c>
      <c r="C788" t="s">
        <v>347</v>
      </c>
      <c r="D788" t="s">
        <v>456</v>
      </c>
      <c r="E788" t="s">
        <v>457</v>
      </c>
      <c r="F788" t="s">
        <v>458</v>
      </c>
      <c r="G788" t="s">
        <v>456</v>
      </c>
      <c r="H788" s="234">
        <v>31654</v>
      </c>
      <c r="I788" s="237" t="str">
        <f t="shared" si="48"/>
        <v>30</v>
      </c>
      <c r="J788" s="237" t="str">
        <f t="shared" si="49"/>
        <v>08</v>
      </c>
      <c r="K788" s="237" t="str">
        <f t="shared" si="50"/>
        <v>1986</v>
      </c>
      <c r="L788" s="237" t="str">
        <f t="shared" si="51"/>
        <v>300886</v>
      </c>
      <c r="M788" t="str">
        <f>_xlfn.IFNA((VLOOKUP($C788,Lookups!$A$2:$B$6,2,FALSE)),"")</f>
        <v>M</v>
      </c>
      <c r="N788" t="s">
        <v>230</v>
      </c>
    </row>
    <row r="789" spans="1:14" x14ac:dyDescent="0.35">
      <c r="A789">
        <v>974557</v>
      </c>
      <c r="B789" t="s">
        <v>346</v>
      </c>
      <c r="C789" t="s">
        <v>347</v>
      </c>
      <c r="D789" t="s">
        <v>406</v>
      </c>
      <c r="F789" t="s">
        <v>459</v>
      </c>
      <c r="G789" t="s">
        <v>406</v>
      </c>
      <c r="H789" s="234">
        <v>38417</v>
      </c>
      <c r="I789" s="237" t="str">
        <f t="shared" si="48"/>
        <v>06</v>
      </c>
      <c r="J789" s="237" t="str">
        <f t="shared" si="49"/>
        <v>03</v>
      </c>
      <c r="K789" s="237" t="str">
        <f t="shared" si="50"/>
        <v>2005</v>
      </c>
      <c r="L789" s="237" t="str">
        <f t="shared" si="51"/>
        <v>060305</v>
      </c>
      <c r="M789" t="str">
        <f>_xlfn.IFNA((VLOOKUP($C789,Lookups!$A$2:$B$6,2,FALSE)),"")</f>
        <v>M</v>
      </c>
      <c r="N789" t="s">
        <v>230</v>
      </c>
    </row>
    <row r="790" spans="1:14" x14ac:dyDescent="0.35">
      <c r="A790">
        <v>1118106</v>
      </c>
      <c r="B790" t="s">
        <v>346</v>
      </c>
      <c r="C790" t="s">
        <v>358</v>
      </c>
      <c r="D790" t="s">
        <v>395</v>
      </c>
      <c r="F790" t="s">
        <v>460</v>
      </c>
      <c r="G790" t="s">
        <v>395</v>
      </c>
      <c r="H790" s="234">
        <v>38910</v>
      </c>
      <c r="I790" s="237" t="str">
        <f t="shared" si="48"/>
        <v>12</v>
      </c>
      <c r="J790" s="237" t="str">
        <f t="shared" si="49"/>
        <v>07</v>
      </c>
      <c r="K790" s="237" t="str">
        <f t="shared" si="50"/>
        <v>2006</v>
      </c>
      <c r="L790" s="237" t="str">
        <f t="shared" si="51"/>
        <v>120706</v>
      </c>
      <c r="M790" t="str">
        <f>_xlfn.IFNA((VLOOKUP($C790,Lookups!$A$2:$B$6,2,FALSE)),"")</f>
        <v>F</v>
      </c>
      <c r="N790" t="s">
        <v>230</v>
      </c>
    </row>
    <row r="791" spans="1:14" x14ac:dyDescent="0.35">
      <c r="A791">
        <v>1147902</v>
      </c>
      <c r="B791" t="s">
        <v>461</v>
      </c>
      <c r="C791" t="s">
        <v>358</v>
      </c>
      <c r="D791" t="s">
        <v>478</v>
      </c>
      <c r="F791" t="s">
        <v>1796</v>
      </c>
      <c r="G791" t="s">
        <v>478</v>
      </c>
      <c r="H791" s="234">
        <v>39206</v>
      </c>
      <c r="I791" s="237" t="str">
        <f t="shared" si="48"/>
        <v>04</v>
      </c>
      <c r="J791" s="237" t="str">
        <f t="shared" si="49"/>
        <v>05</v>
      </c>
      <c r="K791" s="237" t="str">
        <f t="shared" si="50"/>
        <v>2007</v>
      </c>
      <c r="L791" s="237" t="str">
        <f t="shared" si="51"/>
        <v>040507</v>
      </c>
      <c r="M791" t="str">
        <f>_xlfn.IFNA((VLOOKUP($C791,Lookups!$A$2:$B$6,2,FALSE)),"")</f>
        <v>F</v>
      </c>
      <c r="N791" t="s">
        <v>230</v>
      </c>
    </row>
    <row r="792" spans="1:14" x14ac:dyDescent="0.35">
      <c r="A792">
        <v>1158719</v>
      </c>
      <c r="B792" t="s">
        <v>346</v>
      </c>
      <c r="C792" t="s">
        <v>347</v>
      </c>
      <c r="D792" t="s">
        <v>456</v>
      </c>
      <c r="E792" t="s">
        <v>415</v>
      </c>
      <c r="F792" t="s">
        <v>466</v>
      </c>
      <c r="G792" t="s">
        <v>456</v>
      </c>
      <c r="H792" s="234">
        <v>38006</v>
      </c>
      <c r="I792" s="237" t="str">
        <f t="shared" si="48"/>
        <v>20</v>
      </c>
      <c r="J792" s="237" t="str">
        <f t="shared" si="49"/>
        <v>01</v>
      </c>
      <c r="K792" s="237" t="str">
        <f t="shared" si="50"/>
        <v>2004</v>
      </c>
      <c r="L792" s="237" t="str">
        <f t="shared" si="51"/>
        <v>200104</v>
      </c>
      <c r="M792" t="str">
        <f>_xlfn.IFNA((VLOOKUP($C792,Lookups!$A$2:$B$6,2,FALSE)),"")</f>
        <v>M</v>
      </c>
      <c r="N792" t="s">
        <v>230</v>
      </c>
    </row>
    <row r="793" spans="1:14" x14ac:dyDescent="0.35">
      <c r="A793">
        <v>1158728</v>
      </c>
      <c r="B793" t="s">
        <v>346</v>
      </c>
      <c r="C793" t="s">
        <v>358</v>
      </c>
      <c r="D793" t="s">
        <v>467</v>
      </c>
      <c r="E793" t="s">
        <v>433</v>
      </c>
      <c r="F793" t="s">
        <v>468</v>
      </c>
      <c r="G793" t="s">
        <v>467</v>
      </c>
      <c r="H793" s="234">
        <v>38033</v>
      </c>
      <c r="I793" s="237" t="str">
        <f t="shared" si="48"/>
        <v>16</v>
      </c>
      <c r="J793" s="237" t="str">
        <f t="shared" si="49"/>
        <v>02</v>
      </c>
      <c r="K793" s="237" t="str">
        <f t="shared" si="50"/>
        <v>2004</v>
      </c>
      <c r="L793" s="237" t="str">
        <f t="shared" si="51"/>
        <v>160204</v>
      </c>
      <c r="M793" t="str">
        <f>_xlfn.IFNA((VLOOKUP($C793,Lookups!$A$2:$B$6,2,FALSE)),"")</f>
        <v>F</v>
      </c>
      <c r="N793" t="s">
        <v>230</v>
      </c>
    </row>
    <row r="794" spans="1:14" x14ac:dyDescent="0.35">
      <c r="A794">
        <v>1185624</v>
      </c>
      <c r="B794" t="s">
        <v>346</v>
      </c>
      <c r="C794" t="s">
        <v>358</v>
      </c>
      <c r="D794" t="s">
        <v>361</v>
      </c>
      <c r="F794" t="s">
        <v>469</v>
      </c>
      <c r="G794" t="s">
        <v>361</v>
      </c>
      <c r="H794" s="234">
        <v>40689</v>
      </c>
      <c r="I794" s="237" t="str">
        <f t="shared" si="48"/>
        <v>26</v>
      </c>
      <c r="J794" s="237" t="str">
        <f t="shared" si="49"/>
        <v>05</v>
      </c>
      <c r="K794" s="237" t="str">
        <f t="shared" si="50"/>
        <v>2011</v>
      </c>
      <c r="L794" s="237" t="str">
        <f t="shared" si="51"/>
        <v>260511</v>
      </c>
      <c r="M794" t="str">
        <f>_xlfn.IFNA((VLOOKUP($C794,Lookups!$A$2:$B$6,2,FALSE)),"")</f>
        <v>F</v>
      </c>
      <c r="N794" t="s">
        <v>230</v>
      </c>
    </row>
    <row r="795" spans="1:14" x14ac:dyDescent="0.35">
      <c r="A795">
        <v>1185625</v>
      </c>
      <c r="B795" t="s">
        <v>461</v>
      </c>
      <c r="C795" t="s">
        <v>470</v>
      </c>
      <c r="D795" t="s">
        <v>471</v>
      </c>
      <c r="F795" t="s">
        <v>469</v>
      </c>
      <c r="G795" t="s">
        <v>471</v>
      </c>
      <c r="H795" s="234">
        <v>25219</v>
      </c>
      <c r="I795" s="237" t="str">
        <f t="shared" si="48"/>
        <v>16</v>
      </c>
      <c r="J795" s="237" t="str">
        <f t="shared" si="49"/>
        <v>01</v>
      </c>
      <c r="K795" s="237" t="str">
        <f t="shared" si="50"/>
        <v>1969</v>
      </c>
      <c r="L795" s="237" t="str">
        <f t="shared" si="51"/>
        <v>160169</v>
      </c>
      <c r="M795" t="str">
        <f>_xlfn.IFNA((VLOOKUP($C795,Lookups!$A$2:$B$6,2,FALSE)),"")</f>
        <v>F</v>
      </c>
      <c r="N795" t="s">
        <v>230</v>
      </c>
    </row>
    <row r="796" spans="1:14" x14ac:dyDescent="0.35">
      <c r="A796">
        <v>1195267</v>
      </c>
      <c r="B796" t="s">
        <v>346</v>
      </c>
      <c r="C796" t="s">
        <v>358</v>
      </c>
      <c r="D796" t="s">
        <v>1797</v>
      </c>
      <c r="E796" t="s">
        <v>1798</v>
      </c>
      <c r="F796" t="s">
        <v>638</v>
      </c>
      <c r="G796" t="s">
        <v>1797</v>
      </c>
      <c r="H796" s="234">
        <v>38638</v>
      </c>
      <c r="I796" s="237" t="str">
        <f t="shared" si="48"/>
        <v>13</v>
      </c>
      <c r="J796" s="237" t="str">
        <f t="shared" si="49"/>
        <v>10</v>
      </c>
      <c r="K796" s="237" t="str">
        <f t="shared" si="50"/>
        <v>2005</v>
      </c>
      <c r="L796" s="237" t="str">
        <f t="shared" si="51"/>
        <v>131005</v>
      </c>
      <c r="M796" t="str">
        <f>_xlfn.IFNA((VLOOKUP($C796,Lookups!$A$2:$B$6,2,FALSE)),"")</f>
        <v>F</v>
      </c>
      <c r="N796" t="s">
        <v>230</v>
      </c>
    </row>
    <row r="797" spans="1:14" x14ac:dyDescent="0.35">
      <c r="A797">
        <v>1195268</v>
      </c>
      <c r="B797" t="s">
        <v>346</v>
      </c>
      <c r="C797" t="s">
        <v>358</v>
      </c>
      <c r="D797" t="s">
        <v>637</v>
      </c>
      <c r="E797" t="s">
        <v>1799</v>
      </c>
      <c r="F797" t="s">
        <v>638</v>
      </c>
      <c r="G797" t="s">
        <v>637</v>
      </c>
      <c r="H797" s="234">
        <v>39155</v>
      </c>
      <c r="I797" s="237" t="str">
        <f t="shared" si="48"/>
        <v>14</v>
      </c>
      <c r="J797" s="237" t="str">
        <f t="shared" si="49"/>
        <v>03</v>
      </c>
      <c r="K797" s="237" t="str">
        <f t="shared" si="50"/>
        <v>2007</v>
      </c>
      <c r="L797" s="237" t="str">
        <f t="shared" si="51"/>
        <v>140307</v>
      </c>
      <c r="M797" t="str">
        <f>_xlfn.IFNA((VLOOKUP($C797,Lookups!$A$2:$B$6,2,FALSE)),"")</f>
        <v>F</v>
      </c>
      <c r="N797" t="s">
        <v>230</v>
      </c>
    </row>
    <row r="798" spans="1:14" x14ac:dyDescent="0.35">
      <c r="A798">
        <v>1226569</v>
      </c>
      <c r="B798" t="s">
        <v>346</v>
      </c>
      <c r="C798" t="s">
        <v>358</v>
      </c>
      <c r="D798" t="s">
        <v>1637</v>
      </c>
      <c r="F798" t="s">
        <v>1902</v>
      </c>
      <c r="G798" t="s">
        <v>783</v>
      </c>
      <c r="H798" s="234">
        <v>40133</v>
      </c>
      <c r="I798" s="237" t="str">
        <f t="shared" si="48"/>
        <v>16</v>
      </c>
      <c r="J798" s="237" t="str">
        <f t="shared" si="49"/>
        <v>11</v>
      </c>
      <c r="K798" s="237" t="str">
        <f t="shared" si="50"/>
        <v>2009</v>
      </c>
      <c r="L798" s="237" t="str">
        <f t="shared" si="51"/>
        <v>161109</v>
      </c>
      <c r="M798" t="str">
        <f>_xlfn.IFNA((VLOOKUP($C798,Lookups!$A$2:$B$6,2,FALSE)),"")</f>
        <v>F</v>
      </c>
      <c r="N798" t="s">
        <v>230</v>
      </c>
    </row>
    <row r="799" spans="1:14" x14ac:dyDescent="0.35">
      <c r="A799">
        <v>1234847</v>
      </c>
      <c r="B799" t="s">
        <v>346</v>
      </c>
      <c r="C799" t="s">
        <v>347</v>
      </c>
      <c r="D799" t="s">
        <v>472</v>
      </c>
      <c r="F799" t="s">
        <v>473</v>
      </c>
      <c r="G799" t="s">
        <v>472</v>
      </c>
      <c r="H799" s="234">
        <v>37011</v>
      </c>
      <c r="I799" s="237" t="str">
        <f t="shared" si="48"/>
        <v>30</v>
      </c>
      <c r="J799" s="237" t="str">
        <f t="shared" si="49"/>
        <v>04</v>
      </c>
      <c r="K799" s="237" t="str">
        <f t="shared" si="50"/>
        <v>2001</v>
      </c>
      <c r="L799" s="237" t="str">
        <f t="shared" si="51"/>
        <v>300401</v>
      </c>
      <c r="M799" t="str">
        <f>_xlfn.IFNA((VLOOKUP($C799,Lookups!$A$2:$B$6,2,FALSE)),"")</f>
        <v>M</v>
      </c>
      <c r="N799" t="s">
        <v>230</v>
      </c>
    </row>
    <row r="800" spans="1:14" x14ac:dyDescent="0.35">
      <c r="A800">
        <v>1250609</v>
      </c>
      <c r="B800" t="s">
        <v>346</v>
      </c>
      <c r="C800" t="s">
        <v>358</v>
      </c>
      <c r="D800" t="s">
        <v>476</v>
      </c>
      <c r="F800" t="s">
        <v>477</v>
      </c>
      <c r="G800" t="s">
        <v>476</v>
      </c>
      <c r="H800" s="234">
        <v>39372</v>
      </c>
      <c r="I800" s="237" t="str">
        <f t="shared" si="48"/>
        <v>17</v>
      </c>
      <c r="J800" s="237" t="str">
        <f t="shared" si="49"/>
        <v>10</v>
      </c>
      <c r="K800" s="237" t="str">
        <f t="shared" si="50"/>
        <v>2007</v>
      </c>
      <c r="L800" s="237" t="str">
        <f t="shared" si="51"/>
        <v>171007</v>
      </c>
      <c r="M800" t="str">
        <f>_xlfn.IFNA((VLOOKUP($C800,Lookups!$A$2:$B$6,2,FALSE)),"")</f>
        <v>F</v>
      </c>
      <c r="N800" t="s">
        <v>230</v>
      </c>
    </row>
    <row r="801" spans="1:14" x14ac:dyDescent="0.35">
      <c r="A801">
        <v>1269916</v>
      </c>
      <c r="B801" t="s">
        <v>346</v>
      </c>
      <c r="C801" t="s">
        <v>358</v>
      </c>
      <c r="D801" t="s">
        <v>783</v>
      </c>
      <c r="F801" t="s">
        <v>1902</v>
      </c>
      <c r="G801" t="s">
        <v>783</v>
      </c>
      <c r="H801" s="234">
        <v>40734</v>
      </c>
      <c r="I801" s="237" t="str">
        <f t="shared" si="48"/>
        <v>10</v>
      </c>
      <c r="J801" s="237" t="str">
        <f t="shared" si="49"/>
        <v>07</v>
      </c>
      <c r="K801" s="237" t="str">
        <f t="shared" si="50"/>
        <v>2011</v>
      </c>
      <c r="L801" s="237" t="str">
        <f t="shared" si="51"/>
        <v>100711</v>
      </c>
      <c r="M801" t="str">
        <f>_xlfn.IFNA((VLOOKUP($C801,Lookups!$A$2:$B$6,2,FALSE)),"")</f>
        <v>F</v>
      </c>
      <c r="N801" t="s">
        <v>230</v>
      </c>
    </row>
    <row r="802" spans="1:14" x14ac:dyDescent="0.35">
      <c r="A802">
        <v>1302278</v>
      </c>
      <c r="B802" t="s">
        <v>346</v>
      </c>
      <c r="C802" t="s">
        <v>358</v>
      </c>
      <c r="D802" t="s">
        <v>478</v>
      </c>
      <c r="F802" t="s">
        <v>479</v>
      </c>
      <c r="G802" t="s">
        <v>480</v>
      </c>
      <c r="H802" s="234">
        <v>39563</v>
      </c>
      <c r="I802" s="237" t="str">
        <f t="shared" si="48"/>
        <v>25</v>
      </c>
      <c r="J802" s="237" t="str">
        <f t="shared" si="49"/>
        <v>04</v>
      </c>
      <c r="K802" s="237" t="str">
        <f t="shared" si="50"/>
        <v>2008</v>
      </c>
      <c r="L802" s="237" t="str">
        <f t="shared" si="51"/>
        <v>250408</v>
      </c>
      <c r="M802" t="str">
        <f>_xlfn.IFNA((VLOOKUP($C802,Lookups!$A$2:$B$6,2,FALSE)),"")</f>
        <v>F</v>
      </c>
      <c r="N802" t="s">
        <v>230</v>
      </c>
    </row>
    <row r="803" spans="1:14" x14ac:dyDescent="0.35">
      <c r="A803">
        <v>1453444</v>
      </c>
      <c r="B803" t="s">
        <v>346</v>
      </c>
      <c r="C803" t="s">
        <v>358</v>
      </c>
      <c r="D803" t="s">
        <v>488</v>
      </c>
      <c r="F803" t="s">
        <v>489</v>
      </c>
      <c r="G803" t="s">
        <v>490</v>
      </c>
      <c r="H803" s="234">
        <v>39728</v>
      </c>
      <c r="I803" s="237" t="str">
        <f t="shared" si="48"/>
        <v>07</v>
      </c>
      <c r="J803" s="237" t="str">
        <f t="shared" si="49"/>
        <v>10</v>
      </c>
      <c r="K803" s="237" t="str">
        <f t="shared" si="50"/>
        <v>2008</v>
      </c>
      <c r="L803" s="237" t="str">
        <f t="shared" si="51"/>
        <v>071008</v>
      </c>
      <c r="M803" t="str">
        <f>_xlfn.IFNA((VLOOKUP($C803,Lookups!$A$2:$B$6,2,FALSE)),"")</f>
        <v>F</v>
      </c>
      <c r="N803" t="s">
        <v>230</v>
      </c>
    </row>
    <row r="804" spans="1:14" x14ac:dyDescent="0.35">
      <c r="A804">
        <v>1453447</v>
      </c>
      <c r="B804" t="s">
        <v>346</v>
      </c>
      <c r="C804" t="s">
        <v>347</v>
      </c>
      <c r="D804" t="s">
        <v>491</v>
      </c>
      <c r="F804" t="s">
        <v>492</v>
      </c>
      <c r="G804" t="s">
        <v>491</v>
      </c>
      <c r="H804" s="234">
        <v>39303</v>
      </c>
      <c r="I804" s="237" t="str">
        <f t="shared" si="48"/>
        <v>09</v>
      </c>
      <c r="J804" s="237" t="str">
        <f t="shared" si="49"/>
        <v>08</v>
      </c>
      <c r="K804" s="237" t="str">
        <f t="shared" si="50"/>
        <v>2007</v>
      </c>
      <c r="L804" s="237" t="str">
        <f t="shared" si="51"/>
        <v>090807</v>
      </c>
      <c r="M804" t="str">
        <f>_xlfn.IFNA((VLOOKUP($C804,Lookups!$A$2:$B$6,2,FALSE)),"")</f>
        <v>M</v>
      </c>
      <c r="N804" t="s">
        <v>230</v>
      </c>
    </row>
    <row r="805" spans="1:14" x14ac:dyDescent="0.35">
      <c r="A805">
        <v>1483896</v>
      </c>
      <c r="B805" t="s">
        <v>461</v>
      </c>
      <c r="C805" t="s">
        <v>470</v>
      </c>
      <c r="D805" t="s">
        <v>1612</v>
      </c>
      <c r="F805" t="s">
        <v>487</v>
      </c>
      <c r="G805" t="s">
        <v>1612</v>
      </c>
      <c r="H805" s="234">
        <v>29112</v>
      </c>
      <c r="I805" s="237" t="str">
        <f t="shared" si="48"/>
        <v>14</v>
      </c>
      <c r="J805" s="237" t="str">
        <f t="shared" si="49"/>
        <v>09</v>
      </c>
      <c r="K805" s="237" t="str">
        <f t="shared" si="50"/>
        <v>1979</v>
      </c>
      <c r="L805" s="237" t="str">
        <f t="shared" si="51"/>
        <v>140979</v>
      </c>
      <c r="M805" t="str">
        <f>_xlfn.IFNA((VLOOKUP($C805,Lookups!$A$2:$B$6,2,FALSE)),"")</f>
        <v>F</v>
      </c>
      <c r="N805" t="s">
        <v>230</v>
      </c>
    </row>
    <row r="806" spans="1:14" x14ac:dyDescent="0.35">
      <c r="A806">
        <v>1507982</v>
      </c>
      <c r="B806" t="s">
        <v>392</v>
      </c>
      <c r="C806" t="s">
        <v>347</v>
      </c>
      <c r="D806" t="s">
        <v>820</v>
      </c>
      <c r="F806" t="s">
        <v>821</v>
      </c>
      <c r="G806" t="s">
        <v>820</v>
      </c>
      <c r="H806" s="234">
        <v>40445</v>
      </c>
      <c r="I806" s="237" t="str">
        <f t="shared" si="48"/>
        <v>24</v>
      </c>
      <c r="J806" s="237" t="str">
        <f t="shared" si="49"/>
        <v>09</v>
      </c>
      <c r="K806" s="237" t="str">
        <f t="shared" si="50"/>
        <v>2010</v>
      </c>
      <c r="L806" s="237" t="str">
        <f t="shared" si="51"/>
        <v>240910</v>
      </c>
      <c r="M806" t="str">
        <f>_xlfn.IFNA((VLOOKUP($C806,Lookups!$A$2:$B$6,2,FALSE)),"")</f>
        <v>M</v>
      </c>
      <c r="N806" t="s">
        <v>230</v>
      </c>
    </row>
    <row r="807" spans="1:14" x14ac:dyDescent="0.35">
      <c r="A807">
        <v>1520404</v>
      </c>
      <c r="B807" t="s">
        <v>346</v>
      </c>
      <c r="C807" t="s">
        <v>358</v>
      </c>
      <c r="D807" t="s">
        <v>502</v>
      </c>
      <c r="F807" t="s">
        <v>503</v>
      </c>
      <c r="G807" t="s">
        <v>502</v>
      </c>
      <c r="H807" s="234">
        <v>40498</v>
      </c>
      <c r="I807" s="237" t="str">
        <f t="shared" si="48"/>
        <v>16</v>
      </c>
      <c r="J807" s="237" t="str">
        <f t="shared" si="49"/>
        <v>11</v>
      </c>
      <c r="K807" s="237" t="str">
        <f t="shared" si="50"/>
        <v>2010</v>
      </c>
      <c r="L807" s="237" t="str">
        <f t="shared" si="51"/>
        <v>161110</v>
      </c>
      <c r="M807" t="str">
        <f>_xlfn.IFNA((VLOOKUP($C807,Lookups!$A$2:$B$6,2,FALSE)),"")</f>
        <v>F</v>
      </c>
      <c r="N807" t="s">
        <v>230</v>
      </c>
    </row>
    <row r="808" spans="1:14" x14ac:dyDescent="0.35">
      <c r="A808">
        <v>1576305</v>
      </c>
      <c r="B808" t="s">
        <v>346</v>
      </c>
      <c r="C808" t="s">
        <v>347</v>
      </c>
      <c r="D808" t="s">
        <v>504</v>
      </c>
      <c r="F808" t="s">
        <v>505</v>
      </c>
      <c r="G808" t="s">
        <v>504</v>
      </c>
      <c r="H808" s="234">
        <v>40906</v>
      </c>
      <c r="I808" s="237" t="str">
        <f t="shared" si="48"/>
        <v>29</v>
      </c>
      <c r="J808" s="237" t="str">
        <f t="shared" si="49"/>
        <v>12</v>
      </c>
      <c r="K808" s="237" t="str">
        <f t="shared" si="50"/>
        <v>2011</v>
      </c>
      <c r="L808" s="237" t="str">
        <f t="shared" si="51"/>
        <v>291211</v>
      </c>
      <c r="M808" t="str">
        <f>_xlfn.IFNA((VLOOKUP($C808,Lookups!$A$2:$B$6,2,FALSE)),"")</f>
        <v>M</v>
      </c>
      <c r="N808" t="s">
        <v>230</v>
      </c>
    </row>
    <row r="809" spans="1:14" x14ac:dyDescent="0.35">
      <c r="A809">
        <v>1579594</v>
      </c>
      <c r="B809" t="s">
        <v>346</v>
      </c>
      <c r="C809" t="s">
        <v>347</v>
      </c>
      <c r="D809" t="s">
        <v>511</v>
      </c>
      <c r="F809" t="s">
        <v>512</v>
      </c>
      <c r="G809" t="s">
        <v>511</v>
      </c>
      <c r="H809" s="234">
        <v>40820</v>
      </c>
      <c r="I809" s="237" t="str">
        <f t="shared" si="48"/>
        <v>04</v>
      </c>
      <c r="J809" s="237" t="str">
        <f t="shared" si="49"/>
        <v>10</v>
      </c>
      <c r="K809" s="237" t="str">
        <f t="shared" si="50"/>
        <v>2011</v>
      </c>
      <c r="L809" s="237" t="str">
        <f t="shared" si="51"/>
        <v>041011</v>
      </c>
      <c r="M809" t="str">
        <f>_xlfn.IFNA((VLOOKUP($C809,Lookups!$A$2:$B$6,2,FALSE)),"")</f>
        <v>M</v>
      </c>
      <c r="N809" t="s">
        <v>230</v>
      </c>
    </row>
    <row r="810" spans="1:14" x14ac:dyDescent="0.35">
      <c r="A810">
        <v>1579596</v>
      </c>
      <c r="B810" t="s">
        <v>346</v>
      </c>
      <c r="C810" t="s">
        <v>358</v>
      </c>
      <c r="D810" t="s">
        <v>513</v>
      </c>
      <c r="F810" t="s">
        <v>514</v>
      </c>
      <c r="G810" t="s">
        <v>1903</v>
      </c>
      <c r="H810" s="234">
        <v>41049</v>
      </c>
      <c r="I810" s="237" t="str">
        <f t="shared" si="48"/>
        <v>20</v>
      </c>
      <c r="J810" s="237" t="str">
        <f t="shared" si="49"/>
        <v>05</v>
      </c>
      <c r="K810" s="237" t="str">
        <f t="shared" si="50"/>
        <v>2012</v>
      </c>
      <c r="L810" s="237" t="str">
        <f t="shared" si="51"/>
        <v>200512</v>
      </c>
      <c r="M810" t="str">
        <f>_xlfn.IFNA((VLOOKUP($C810,Lookups!$A$2:$B$6,2,FALSE)),"")</f>
        <v>F</v>
      </c>
      <c r="N810" t="s">
        <v>230</v>
      </c>
    </row>
    <row r="811" spans="1:14" x14ac:dyDescent="0.35">
      <c r="A811">
        <v>1617239</v>
      </c>
      <c r="B811" t="s">
        <v>461</v>
      </c>
      <c r="C811" t="s">
        <v>347</v>
      </c>
      <c r="D811" t="s">
        <v>517</v>
      </c>
      <c r="E811" t="s">
        <v>448</v>
      </c>
      <c r="F811" t="s">
        <v>518</v>
      </c>
      <c r="G811" t="s">
        <v>517</v>
      </c>
      <c r="H811" s="234">
        <v>27614</v>
      </c>
      <c r="I811" s="237" t="str">
        <f t="shared" si="48"/>
        <v>08</v>
      </c>
      <c r="J811" s="237" t="str">
        <f t="shared" si="49"/>
        <v>08</v>
      </c>
      <c r="K811" s="237" t="str">
        <f t="shared" si="50"/>
        <v>1975</v>
      </c>
      <c r="L811" s="237" t="str">
        <f t="shared" si="51"/>
        <v>080875</v>
      </c>
      <c r="M811" t="str">
        <f>_xlfn.IFNA((VLOOKUP($C811,Lookups!$A$2:$B$6,2,FALSE)),"")</f>
        <v>M</v>
      </c>
      <c r="N811" t="s">
        <v>230</v>
      </c>
    </row>
    <row r="812" spans="1:14" x14ac:dyDescent="0.35">
      <c r="A812">
        <v>1640890</v>
      </c>
      <c r="B812" t="s">
        <v>346</v>
      </c>
      <c r="C812" t="s">
        <v>358</v>
      </c>
      <c r="D812" t="s">
        <v>380</v>
      </c>
      <c r="F812" t="s">
        <v>522</v>
      </c>
      <c r="G812" t="s">
        <v>523</v>
      </c>
      <c r="H812" s="234">
        <v>41012</v>
      </c>
      <c r="I812" s="237" t="str">
        <f t="shared" si="48"/>
        <v>13</v>
      </c>
      <c r="J812" s="237" t="str">
        <f t="shared" si="49"/>
        <v>04</v>
      </c>
      <c r="K812" s="237" t="str">
        <f t="shared" si="50"/>
        <v>2012</v>
      </c>
      <c r="L812" s="237" t="str">
        <f t="shared" si="51"/>
        <v>130412</v>
      </c>
      <c r="M812" t="str">
        <f>_xlfn.IFNA((VLOOKUP($C812,Lookups!$A$2:$B$6,2,FALSE)),"")</f>
        <v>F</v>
      </c>
      <c r="N812" t="s">
        <v>230</v>
      </c>
    </row>
    <row r="813" spans="1:14" x14ac:dyDescent="0.35">
      <c r="A813">
        <v>1640892</v>
      </c>
      <c r="B813" t="s">
        <v>346</v>
      </c>
      <c r="C813" t="s">
        <v>347</v>
      </c>
      <c r="D813" t="s">
        <v>526</v>
      </c>
      <c r="E813" t="s">
        <v>527</v>
      </c>
      <c r="F813" t="s">
        <v>528</v>
      </c>
      <c r="G813" t="s">
        <v>529</v>
      </c>
      <c r="H813" s="234">
        <v>41502</v>
      </c>
      <c r="I813" s="237" t="str">
        <f t="shared" si="48"/>
        <v>16</v>
      </c>
      <c r="J813" s="237" t="str">
        <f t="shared" si="49"/>
        <v>08</v>
      </c>
      <c r="K813" s="237" t="str">
        <f t="shared" si="50"/>
        <v>2013</v>
      </c>
      <c r="L813" s="237" t="str">
        <f t="shared" si="51"/>
        <v>160813</v>
      </c>
      <c r="M813" t="str">
        <f>_xlfn.IFNA((VLOOKUP($C813,Lookups!$A$2:$B$6,2,FALSE)),"")</f>
        <v>M</v>
      </c>
      <c r="N813" t="s">
        <v>230</v>
      </c>
    </row>
    <row r="814" spans="1:14" x14ac:dyDescent="0.35">
      <c r="A814">
        <v>1640894</v>
      </c>
      <c r="B814" t="s">
        <v>346</v>
      </c>
      <c r="C814" t="s">
        <v>358</v>
      </c>
      <c r="D814" t="s">
        <v>369</v>
      </c>
      <c r="E814" t="s">
        <v>530</v>
      </c>
      <c r="F814" t="s">
        <v>531</v>
      </c>
      <c r="G814" t="s">
        <v>369</v>
      </c>
      <c r="H814" s="234">
        <v>41360</v>
      </c>
      <c r="I814" s="237" t="str">
        <f t="shared" si="48"/>
        <v>27</v>
      </c>
      <c r="J814" s="237" t="str">
        <f t="shared" si="49"/>
        <v>03</v>
      </c>
      <c r="K814" s="237" t="str">
        <f t="shared" si="50"/>
        <v>2013</v>
      </c>
      <c r="L814" s="237" t="str">
        <f t="shared" si="51"/>
        <v>270313</v>
      </c>
      <c r="M814" t="str">
        <f>_xlfn.IFNA((VLOOKUP($C814,Lookups!$A$2:$B$6,2,FALSE)),"")</f>
        <v>F</v>
      </c>
      <c r="N814" t="s">
        <v>230</v>
      </c>
    </row>
    <row r="815" spans="1:14" x14ac:dyDescent="0.35">
      <c r="A815">
        <v>1640896</v>
      </c>
      <c r="B815" t="s">
        <v>346</v>
      </c>
      <c r="C815" t="s">
        <v>358</v>
      </c>
      <c r="D815" t="s">
        <v>534</v>
      </c>
      <c r="E815" t="s">
        <v>535</v>
      </c>
      <c r="F815" t="s">
        <v>518</v>
      </c>
      <c r="G815" t="s">
        <v>534</v>
      </c>
      <c r="H815" s="234">
        <v>40700</v>
      </c>
      <c r="I815" s="237" t="str">
        <f t="shared" si="48"/>
        <v>06</v>
      </c>
      <c r="J815" s="237" t="str">
        <f t="shared" si="49"/>
        <v>06</v>
      </c>
      <c r="K815" s="237" t="str">
        <f t="shared" si="50"/>
        <v>2011</v>
      </c>
      <c r="L815" s="237" t="str">
        <f t="shared" si="51"/>
        <v>060611</v>
      </c>
      <c r="M815" t="str">
        <f>_xlfn.IFNA((VLOOKUP($C815,Lookups!$A$2:$B$6,2,FALSE)),"")</f>
        <v>F</v>
      </c>
      <c r="N815" t="s">
        <v>230</v>
      </c>
    </row>
    <row r="816" spans="1:14" x14ac:dyDescent="0.35">
      <c r="A816">
        <v>1640897</v>
      </c>
      <c r="B816" t="s">
        <v>346</v>
      </c>
      <c r="C816" t="s">
        <v>347</v>
      </c>
      <c r="D816" t="s">
        <v>384</v>
      </c>
      <c r="E816" t="s">
        <v>536</v>
      </c>
      <c r="F816" t="s">
        <v>537</v>
      </c>
      <c r="G816" t="s">
        <v>384</v>
      </c>
      <c r="H816" s="234">
        <v>41521</v>
      </c>
      <c r="I816" s="237" t="str">
        <f t="shared" si="48"/>
        <v>04</v>
      </c>
      <c r="J816" s="237" t="str">
        <f t="shared" si="49"/>
        <v>09</v>
      </c>
      <c r="K816" s="237" t="str">
        <f t="shared" si="50"/>
        <v>2013</v>
      </c>
      <c r="L816" s="237" t="str">
        <f t="shared" si="51"/>
        <v>040913</v>
      </c>
      <c r="M816" t="str">
        <f>_xlfn.IFNA((VLOOKUP($C816,Lookups!$A$2:$B$6,2,FALSE)),"")</f>
        <v>M</v>
      </c>
      <c r="N816" t="s">
        <v>230</v>
      </c>
    </row>
    <row r="817" spans="1:14" x14ac:dyDescent="0.35">
      <c r="A817">
        <v>1640898</v>
      </c>
      <c r="B817" t="s">
        <v>346</v>
      </c>
      <c r="C817" t="s">
        <v>358</v>
      </c>
      <c r="D817" t="s">
        <v>538</v>
      </c>
      <c r="E817" t="s">
        <v>539</v>
      </c>
      <c r="F817" t="s">
        <v>540</v>
      </c>
      <c r="G817" t="s">
        <v>538</v>
      </c>
      <c r="H817" s="234">
        <v>41386</v>
      </c>
      <c r="I817" s="237" t="str">
        <f t="shared" si="48"/>
        <v>22</v>
      </c>
      <c r="J817" s="237" t="str">
        <f t="shared" si="49"/>
        <v>04</v>
      </c>
      <c r="K817" s="237" t="str">
        <f t="shared" si="50"/>
        <v>2013</v>
      </c>
      <c r="L817" s="237" t="str">
        <f t="shared" si="51"/>
        <v>220413</v>
      </c>
      <c r="M817" t="str">
        <f>_xlfn.IFNA((VLOOKUP($C817,Lookups!$A$2:$B$6,2,FALSE)),"")</f>
        <v>F</v>
      </c>
      <c r="N817" t="s">
        <v>230</v>
      </c>
    </row>
    <row r="818" spans="1:14" x14ac:dyDescent="0.35">
      <c r="A818">
        <v>1643694</v>
      </c>
      <c r="B818" t="s">
        <v>346</v>
      </c>
      <c r="C818" t="s">
        <v>358</v>
      </c>
      <c r="D818" t="s">
        <v>541</v>
      </c>
      <c r="E818" t="s">
        <v>542</v>
      </c>
      <c r="F818" t="s">
        <v>518</v>
      </c>
      <c r="G818" t="s">
        <v>541</v>
      </c>
      <c r="H818" s="234">
        <v>42008</v>
      </c>
      <c r="I818" s="237" t="str">
        <f t="shared" si="48"/>
        <v>04</v>
      </c>
      <c r="J818" s="237" t="str">
        <f t="shared" si="49"/>
        <v>01</v>
      </c>
      <c r="K818" s="237" t="str">
        <f t="shared" si="50"/>
        <v>2015</v>
      </c>
      <c r="L818" s="237" t="str">
        <f t="shared" si="51"/>
        <v>040115</v>
      </c>
      <c r="M818" t="str">
        <f>_xlfn.IFNA((VLOOKUP($C818,Lookups!$A$2:$B$6,2,FALSE)),"")</f>
        <v>F</v>
      </c>
      <c r="N818" t="s">
        <v>230</v>
      </c>
    </row>
    <row r="819" spans="1:14" x14ac:dyDescent="0.35">
      <c r="A819">
        <v>1646219</v>
      </c>
      <c r="B819" t="s">
        <v>346</v>
      </c>
      <c r="C819" t="s">
        <v>351</v>
      </c>
      <c r="D819" t="s">
        <v>432</v>
      </c>
      <c r="E819" t="s">
        <v>543</v>
      </c>
      <c r="F819" t="s">
        <v>544</v>
      </c>
      <c r="G819" t="s">
        <v>480</v>
      </c>
      <c r="H819" s="234">
        <v>41060</v>
      </c>
      <c r="I819" s="237" t="str">
        <f t="shared" si="48"/>
        <v>31</v>
      </c>
      <c r="J819" s="237" t="str">
        <f t="shared" si="49"/>
        <v>05</v>
      </c>
      <c r="K819" s="237" t="str">
        <f t="shared" si="50"/>
        <v>2012</v>
      </c>
      <c r="L819" s="237" t="str">
        <f t="shared" si="51"/>
        <v>310512</v>
      </c>
      <c r="M819" t="str">
        <f>_xlfn.IFNA((VLOOKUP($C819,Lookups!$A$2:$B$6,2,FALSE)),"")</f>
        <v>F</v>
      </c>
      <c r="N819" t="s">
        <v>230</v>
      </c>
    </row>
    <row r="820" spans="1:14" x14ac:dyDescent="0.35">
      <c r="A820">
        <v>1646905</v>
      </c>
      <c r="B820" t="s">
        <v>346</v>
      </c>
      <c r="C820" t="s">
        <v>347</v>
      </c>
      <c r="D820" t="s">
        <v>456</v>
      </c>
      <c r="E820" t="s">
        <v>382</v>
      </c>
      <c r="F820" t="s">
        <v>458</v>
      </c>
      <c r="G820" t="s">
        <v>456</v>
      </c>
      <c r="H820" s="234">
        <v>41321</v>
      </c>
      <c r="I820" s="237" t="str">
        <f t="shared" si="48"/>
        <v>16</v>
      </c>
      <c r="J820" s="237" t="str">
        <f t="shared" si="49"/>
        <v>02</v>
      </c>
      <c r="K820" s="237" t="str">
        <f t="shared" si="50"/>
        <v>2013</v>
      </c>
      <c r="L820" s="237" t="str">
        <f t="shared" si="51"/>
        <v>160213</v>
      </c>
      <c r="M820" t="str">
        <f>_xlfn.IFNA((VLOOKUP($C820,Lookups!$A$2:$B$6,2,FALSE)),"")</f>
        <v>M</v>
      </c>
      <c r="N820" t="s">
        <v>230</v>
      </c>
    </row>
    <row r="821" spans="1:14" x14ac:dyDescent="0.35">
      <c r="A821">
        <v>1649674</v>
      </c>
      <c r="B821" t="s">
        <v>346</v>
      </c>
      <c r="C821" t="s">
        <v>358</v>
      </c>
      <c r="D821" t="s">
        <v>545</v>
      </c>
      <c r="F821" t="s">
        <v>514</v>
      </c>
      <c r="G821" t="s">
        <v>545</v>
      </c>
      <c r="H821" s="234">
        <v>41867</v>
      </c>
      <c r="I821" s="237" t="str">
        <f t="shared" si="48"/>
        <v>16</v>
      </c>
      <c r="J821" s="237" t="str">
        <f t="shared" si="49"/>
        <v>08</v>
      </c>
      <c r="K821" s="237" t="str">
        <f t="shared" si="50"/>
        <v>2014</v>
      </c>
      <c r="L821" s="237" t="str">
        <f t="shared" si="51"/>
        <v>160814</v>
      </c>
      <c r="M821" t="str">
        <f>_xlfn.IFNA((VLOOKUP($C821,Lookups!$A$2:$B$6,2,FALSE)),"")</f>
        <v>F</v>
      </c>
      <c r="N821" t="s">
        <v>230</v>
      </c>
    </row>
    <row r="822" spans="1:14" x14ac:dyDescent="0.35">
      <c r="A822">
        <v>1650139</v>
      </c>
      <c r="B822" t="s">
        <v>346</v>
      </c>
      <c r="C822" t="s">
        <v>347</v>
      </c>
      <c r="D822" t="s">
        <v>546</v>
      </c>
      <c r="F822" t="s">
        <v>547</v>
      </c>
      <c r="G822" t="s">
        <v>546</v>
      </c>
      <c r="H822" s="234">
        <v>41175</v>
      </c>
      <c r="I822" s="237" t="str">
        <f t="shared" si="48"/>
        <v>23</v>
      </c>
      <c r="J822" s="237" t="str">
        <f t="shared" si="49"/>
        <v>09</v>
      </c>
      <c r="K822" s="237" t="str">
        <f t="shared" si="50"/>
        <v>2012</v>
      </c>
      <c r="L822" s="237" t="str">
        <f t="shared" si="51"/>
        <v>230912</v>
      </c>
      <c r="M822" t="str">
        <f>_xlfn.IFNA((VLOOKUP($C822,Lookups!$A$2:$B$6,2,FALSE)),"")</f>
        <v>M</v>
      </c>
      <c r="N822" t="s">
        <v>230</v>
      </c>
    </row>
    <row r="823" spans="1:14" x14ac:dyDescent="0.35">
      <c r="A823">
        <v>1659338</v>
      </c>
      <c r="B823" t="s">
        <v>461</v>
      </c>
      <c r="C823" t="s">
        <v>358</v>
      </c>
      <c r="D823" t="s">
        <v>548</v>
      </c>
      <c r="E823" t="s">
        <v>549</v>
      </c>
      <c r="F823" t="s">
        <v>550</v>
      </c>
      <c r="G823" t="s">
        <v>548</v>
      </c>
      <c r="H823" s="234">
        <v>32267</v>
      </c>
      <c r="I823" s="237" t="str">
        <f t="shared" si="48"/>
        <v>04</v>
      </c>
      <c r="J823" s="237" t="str">
        <f t="shared" si="49"/>
        <v>05</v>
      </c>
      <c r="K823" s="237" t="str">
        <f t="shared" si="50"/>
        <v>1988</v>
      </c>
      <c r="L823" s="237" t="str">
        <f t="shared" si="51"/>
        <v>040588</v>
      </c>
      <c r="M823" t="str">
        <f>_xlfn.IFNA((VLOOKUP($C823,Lookups!$A$2:$B$6,2,FALSE)),"")</f>
        <v>F</v>
      </c>
      <c r="N823" t="s">
        <v>230</v>
      </c>
    </row>
    <row r="824" spans="1:14" x14ac:dyDescent="0.35">
      <c r="A824">
        <v>1659339</v>
      </c>
      <c r="B824" t="s">
        <v>392</v>
      </c>
      <c r="C824" t="s">
        <v>358</v>
      </c>
      <c r="D824" t="s">
        <v>551</v>
      </c>
      <c r="E824" t="s">
        <v>552</v>
      </c>
      <c r="F824" t="s">
        <v>553</v>
      </c>
      <c r="G824" t="s">
        <v>554</v>
      </c>
      <c r="H824" s="234">
        <v>41253</v>
      </c>
      <c r="I824" s="237" t="str">
        <f t="shared" si="48"/>
        <v>10</v>
      </c>
      <c r="J824" s="237" t="str">
        <f t="shared" si="49"/>
        <v>12</v>
      </c>
      <c r="K824" s="237" t="str">
        <f t="shared" si="50"/>
        <v>2012</v>
      </c>
      <c r="L824" s="237" t="str">
        <f t="shared" si="51"/>
        <v>101212</v>
      </c>
      <c r="M824" t="str">
        <f>_xlfn.IFNA((VLOOKUP($C824,Lookups!$A$2:$B$6,2,FALSE)),"")</f>
        <v>F</v>
      </c>
      <c r="N824" t="s">
        <v>230</v>
      </c>
    </row>
    <row r="825" spans="1:14" x14ac:dyDescent="0.35">
      <c r="A825">
        <v>1659340</v>
      </c>
      <c r="B825" t="s">
        <v>461</v>
      </c>
      <c r="C825" t="s">
        <v>347</v>
      </c>
      <c r="D825" t="s">
        <v>555</v>
      </c>
      <c r="E825" t="s">
        <v>440</v>
      </c>
      <c r="F825" t="s">
        <v>503</v>
      </c>
      <c r="G825" t="s">
        <v>555</v>
      </c>
      <c r="H825" s="234">
        <v>28865</v>
      </c>
      <c r="I825" s="237" t="str">
        <f t="shared" si="48"/>
        <v>10</v>
      </c>
      <c r="J825" s="237" t="str">
        <f t="shared" si="49"/>
        <v>01</v>
      </c>
      <c r="K825" s="237" t="str">
        <f t="shared" si="50"/>
        <v>1979</v>
      </c>
      <c r="L825" s="237" t="str">
        <f t="shared" si="51"/>
        <v>100179</v>
      </c>
      <c r="M825" t="str">
        <f>_xlfn.IFNA((VLOOKUP($C825,Lookups!$A$2:$B$6,2,FALSE)),"")</f>
        <v>M</v>
      </c>
      <c r="N825" t="s">
        <v>230</v>
      </c>
    </row>
    <row r="826" spans="1:14" x14ac:dyDescent="0.35">
      <c r="A826">
        <v>1659341</v>
      </c>
      <c r="B826" t="s">
        <v>346</v>
      </c>
      <c r="C826" t="s">
        <v>358</v>
      </c>
      <c r="D826" t="s">
        <v>556</v>
      </c>
      <c r="E826" t="s">
        <v>401</v>
      </c>
      <c r="F826" t="s">
        <v>503</v>
      </c>
      <c r="G826" t="s">
        <v>556</v>
      </c>
      <c r="H826" s="234">
        <v>41779</v>
      </c>
      <c r="I826" s="237" t="str">
        <f t="shared" si="48"/>
        <v>20</v>
      </c>
      <c r="J826" s="237" t="str">
        <f t="shared" si="49"/>
        <v>05</v>
      </c>
      <c r="K826" s="237" t="str">
        <f t="shared" si="50"/>
        <v>2014</v>
      </c>
      <c r="L826" s="237" t="str">
        <f t="shared" si="51"/>
        <v>200514</v>
      </c>
      <c r="M826" t="str">
        <f>_xlfn.IFNA((VLOOKUP($C826,Lookups!$A$2:$B$6,2,FALSE)),"")</f>
        <v>F</v>
      </c>
      <c r="N826" t="s">
        <v>230</v>
      </c>
    </row>
    <row r="827" spans="1:14" x14ac:dyDescent="0.35">
      <c r="A827">
        <v>1662168</v>
      </c>
      <c r="B827" t="s">
        <v>461</v>
      </c>
      <c r="C827" t="s">
        <v>470</v>
      </c>
      <c r="D827" t="s">
        <v>560</v>
      </c>
      <c r="F827" t="s">
        <v>531</v>
      </c>
      <c r="G827" t="s">
        <v>560</v>
      </c>
      <c r="H827" s="234">
        <v>31954</v>
      </c>
      <c r="I827" s="237" t="str">
        <f t="shared" si="48"/>
        <v>26</v>
      </c>
      <c r="J827" s="237" t="str">
        <f t="shared" si="49"/>
        <v>06</v>
      </c>
      <c r="K827" s="237" t="str">
        <f t="shared" si="50"/>
        <v>1987</v>
      </c>
      <c r="L827" s="237" t="str">
        <f t="shared" si="51"/>
        <v>260687</v>
      </c>
      <c r="M827" t="str">
        <f>_xlfn.IFNA((VLOOKUP($C827,Lookups!$A$2:$B$6,2,FALSE)),"")</f>
        <v>F</v>
      </c>
      <c r="N827" t="s">
        <v>230</v>
      </c>
    </row>
    <row r="828" spans="1:14" x14ac:dyDescent="0.35">
      <c r="A828">
        <v>1668754</v>
      </c>
      <c r="B828" t="s">
        <v>346</v>
      </c>
      <c r="C828" t="s">
        <v>358</v>
      </c>
      <c r="D828" t="s">
        <v>561</v>
      </c>
      <c r="F828" t="s">
        <v>562</v>
      </c>
      <c r="G828" t="s">
        <v>561</v>
      </c>
      <c r="H828" s="234">
        <v>41241</v>
      </c>
      <c r="I828" s="237" t="str">
        <f t="shared" si="48"/>
        <v>28</v>
      </c>
      <c r="J828" s="237" t="str">
        <f t="shared" si="49"/>
        <v>11</v>
      </c>
      <c r="K828" s="237" t="str">
        <f t="shared" si="50"/>
        <v>2012</v>
      </c>
      <c r="L828" s="237" t="str">
        <f t="shared" si="51"/>
        <v>281112</v>
      </c>
      <c r="M828" t="str">
        <f>_xlfn.IFNA((VLOOKUP($C828,Lookups!$A$2:$B$6,2,FALSE)),"")</f>
        <v>F</v>
      </c>
      <c r="N828" t="s">
        <v>230</v>
      </c>
    </row>
    <row r="829" spans="1:14" x14ac:dyDescent="0.35">
      <c r="A829">
        <v>1668757</v>
      </c>
      <c r="B829" t="s">
        <v>346</v>
      </c>
      <c r="C829" t="s">
        <v>358</v>
      </c>
      <c r="D829" t="s">
        <v>565</v>
      </c>
      <c r="E829" t="s">
        <v>566</v>
      </c>
      <c r="F829" t="s">
        <v>368</v>
      </c>
      <c r="G829" t="s">
        <v>565</v>
      </c>
      <c r="H829" s="234">
        <v>41491</v>
      </c>
      <c r="I829" s="237" t="str">
        <f t="shared" si="48"/>
        <v>05</v>
      </c>
      <c r="J829" s="237" t="str">
        <f t="shared" si="49"/>
        <v>08</v>
      </c>
      <c r="K829" s="237" t="str">
        <f t="shared" si="50"/>
        <v>2013</v>
      </c>
      <c r="L829" s="237" t="str">
        <f t="shared" si="51"/>
        <v>050813</v>
      </c>
      <c r="M829" t="str">
        <f>_xlfn.IFNA((VLOOKUP($C829,Lookups!$A$2:$B$6,2,FALSE)),"")</f>
        <v>F</v>
      </c>
      <c r="N829" t="s">
        <v>230</v>
      </c>
    </row>
    <row r="830" spans="1:14" x14ac:dyDescent="0.35">
      <c r="A830">
        <v>1668760</v>
      </c>
      <c r="B830" t="s">
        <v>346</v>
      </c>
      <c r="C830" t="s">
        <v>347</v>
      </c>
      <c r="D830" t="s">
        <v>567</v>
      </c>
      <c r="F830" t="s">
        <v>568</v>
      </c>
      <c r="G830" t="s">
        <v>567</v>
      </c>
      <c r="H830" s="234">
        <v>41718</v>
      </c>
      <c r="I830" s="237" t="str">
        <f t="shared" si="48"/>
        <v>20</v>
      </c>
      <c r="J830" s="237" t="str">
        <f t="shared" si="49"/>
        <v>03</v>
      </c>
      <c r="K830" s="237" t="str">
        <f t="shared" si="50"/>
        <v>2014</v>
      </c>
      <c r="L830" s="237" t="str">
        <f t="shared" si="51"/>
        <v>200314</v>
      </c>
      <c r="M830" t="str">
        <f>_xlfn.IFNA((VLOOKUP($C830,Lookups!$A$2:$B$6,2,FALSE)),"")</f>
        <v>M</v>
      </c>
      <c r="N830" t="s">
        <v>230</v>
      </c>
    </row>
    <row r="831" spans="1:14" x14ac:dyDescent="0.35">
      <c r="A831">
        <v>1668764</v>
      </c>
      <c r="B831" t="s">
        <v>346</v>
      </c>
      <c r="C831" t="s">
        <v>347</v>
      </c>
      <c r="D831" t="s">
        <v>445</v>
      </c>
      <c r="F831" t="s">
        <v>570</v>
      </c>
      <c r="G831" t="s">
        <v>445</v>
      </c>
      <c r="H831" s="234">
        <v>41296</v>
      </c>
      <c r="I831" s="237" t="str">
        <f t="shared" si="48"/>
        <v>22</v>
      </c>
      <c r="J831" s="237" t="str">
        <f t="shared" si="49"/>
        <v>01</v>
      </c>
      <c r="K831" s="237" t="str">
        <f t="shared" si="50"/>
        <v>2013</v>
      </c>
      <c r="L831" s="237" t="str">
        <f t="shared" si="51"/>
        <v>220113</v>
      </c>
      <c r="M831" t="str">
        <f>_xlfn.IFNA((VLOOKUP($C831,Lookups!$A$2:$B$6,2,FALSE)),"")</f>
        <v>M</v>
      </c>
      <c r="N831" t="s">
        <v>230</v>
      </c>
    </row>
    <row r="832" spans="1:14" x14ac:dyDescent="0.35">
      <c r="A832">
        <v>1672215</v>
      </c>
      <c r="B832" t="s">
        <v>461</v>
      </c>
      <c r="C832" t="s">
        <v>470</v>
      </c>
      <c r="D832" t="s">
        <v>352</v>
      </c>
      <c r="E832" t="s">
        <v>353</v>
      </c>
      <c r="F832" t="s">
        <v>518</v>
      </c>
      <c r="G832" t="s">
        <v>571</v>
      </c>
      <c r="H832" s="234">
        <v>30090</v>
      </c>
      <c r="I832" s="237" t="str">
        <f t="shared" si="48"/>
        <v>19</v>
      </c>
      <c r="J832" s="237" t="str">
        <f t="shared" si="49"/>
        <v>05</v>
      </c>
      <c r="K832" s="237" t="str">
        <f t="shared" si="50"/>
        <v>1982</v>
      </c>
      <c r="L832" s="237" t="str">
        <f t="shared" si="51"/>
        <v>190582</v>
      </c>
      <c r="M832" t="str">
        <f>_xlfn.IFNA((VLOOKUP($C832,Lookups!$A$2:$B$6,2,FALSE)),"")</f>
        <v>F</v>
      </c>
      <c r="N832" t="s">
        <v>230</v>
      </c>
    </row>
    <row r="833" spans="1:14" x14ac:dyDescent="0.35">
      <c r="A833">
        <v>1672217</v>
      </c>
      <c r="B833" t="s">
        <v>461</v>
      </c>
      <c r="C833" t="s">
        <v>470</v>
      </c>
      <c r="D833" t="s">
        <v>573</v>
      </c>
      <c r="E833" t="s">
        <v>574</v>
      </c>
      <c r="F833" t="s">
        <v>449</v>
      </c>
      <c r="G833" t="s">
        <v>575</v>
      </c>
      <c r="H833" s="234">
        <v>28098</v>
      </c>
      <c r="I833" s="237" t="str">
        <f t="shared" si="48"/>
        <v>04</v>
      </c>
      <c r="J833" s="237" t="str">
        <f t="shared" si="49"/>
        <v>12</v>
      </c>
      <c r="K833" s="237" t="str">
        <f t="shared" si="50"/>
        <v>1976</v>
      </c>
      <c r="L833" s="237" t="str">
        <f t="shared" si="51"/>
        <v>041276</v>
      </c>
      <c r="M833" t="str">
        <f>_xlfn.IFNA((VLOOKUP($C833,Lookups!$A$2:$B$6,2,FALSE)),"")</f>
        <v>F</v>
      </c>
      <c r="N833" t="s">
        <v>230</v>
      </c>
    </row>
    <row r="834" spans="1:14" x14ac:dyDescent="0.35">
      <c r="A834">
        <v>1676533</v>
      </c>
      <c r="B834" t="s">
        <v>461</v>
      </c>
      <c r="C834" t="s">
        <v>347</v>
      </c>
      <c r="D834" t="s">
        <v>456</v>
      </c>
      <c r="E834" t="s">
        <v>415</v>
      </c>
      <c r="F834" t="s">
        <v>512</v>
      </c>
      <c r="G834" t="s">
        <v>456</v>
      </c>
      <c r="H834" s="234">
        <v>29448</v>
      </c>
      <c r="I834" s="237" t="str">
        <f t="shared" ref="I834:I897" si="52">TEXT(DAY(H834),"00")</f>
        <v>15</v>
      </c>
      <c r="J834" s="237" t="str">
        <f t="shared" ref="J834:J885" si="53">TEXT(MONTH(H834),"00")</f>
        <v>08</v>
      </c>
      <c r="K834" s="237" t="str">
        <f t="shared" ref="K834:K885" si="54">TEXT(YEAR(H834),"00")</f>
        <v>1980</v>
      </c>
      <c r="L834" s="237" t="str">
        <f t="shared" ref="L834:L885" si="55">I834&amp;J834&amp;RIGHT(K834,2)</f>
        <v>150880</v>
      </c>
      <c r="M834" t="str">
        <f>_xlfn.IFNA((VLOOKUP($C834,Lookups!$A$2:$B$6,2,FALSE)),"")</f>
        <v>M</v>
      </c>
      <c r="N834" t="s">
        <v>230</v>
      </c>
    </row>
    <row r="835" spans="1:14" x14ac:dyDescent="0.35">
      <c r="A835">
        <v>1676534</v>
      </c>
      <c r="B835" t="s">
        <v>461</v>
      </c>
      <c r="C835" t="s">
        <v>358</v>
      </c>
      <c r="D835" t="s">
        <v>576</v>
      </c>
      <c r="E835" t="s">
        <v>539</v>
      </c>
      <c r="F835" t="s">
        <v>577</v>
      </c>
      <c r="G835" t="s">
        <v>576</v>
      </c>
      <c r="H835" s="234">
        <v>28870</v>
      </c>
      <c r="I835" s="237" t="str">
        <f t="shared" si="52"/>
        <v>15</v>
      </c>
      <c r="J835" s="237" t="str">
        <f t="shared" si="53"/>
        <v>01</v>
      </c>
      <c r="K835" s="237" t="str">
        <f t="shared" si="54"/>
        <v>1979</v>
      </c>
      <c r="L835" s="237" t="str">
        <f t="shared" si="55"/>
        <v>150179</v>
      </c>
      <c r="M835" t="str">
        <f>_xlfn.IFNA((VLOOKUP($C835,Lookups!$A$2:$B$6,2,FALSE)),"")</f>
        <v>F</v>
      </c>
      <c r="N835" t="s">
        <v>230</v>
      </c>
    </row>
    <row r="836" spans="1:14" x14ac:dyDescent="0.35">
      <c r="A836">
        <v>1676933</v>
      </c>
      <c r="B836" t="s">
        <v>346</v>
      </c>
      <c r="C836" t="s">
        <v>347</v>
      </c>
      <c r="D836" t="s">
        <v>581</v>
      </c>
      <c r="F836" t="s">
        <v>582</v>
      </c>
      <c r="G836" t="s">
        <v>581</v>
      </c>
      <c r="H836" s="234">
        <v>41213</v>
      </c>
      <c r="I836" s="237" t="str">
        <f t="shared" si="52"/>
        <v>31</v>
      </c>
      <c r="J836" s="237" t="str">
        <f t="shared" si="53"/>
        <v>10</v>
      </c>
      <c r="K836" s="237" t="str">
        <f t="shared" si="54"/>
        <v>2012</v>
      </c>
      <c r="L836" s="237" t="str">
        <f t="shared" si="55"/>
        <v>311012</v>
      </c>
      <c r="M836" t="str">
        <f>_xlfn.IFNA((VLOOKUP($C836,Lookups!$A$2:$B$6,2,FALSE)),"")</f>
        <v>M</v>
      </c>
      <c r="N836" t="s">
        <v>230</v>
      </c>
    </row>
    <row r="837" spans="1:14" x14ac:dyDescent="0.35">
      <c r="A837">
        <v>1677097</v>
      </c>
      <c r="B837" t="s">
        <v>346</v>
      </c>
      <c r="C837" t="s">
        <v>358</v>
      </c>
      <c r="D837" t="s">
        <v>584</v>
      </c>
      <c r="F837" t="s">
        <v>585</v>
      </c>
      <c r="G837" t="s">
        <v>584</v>
      </c>
      <c r="H837" s="234">
        <v>41738</v>
      </c>
      <c r="I837" s="237" t="str">
        <f t="shared" si="52"/>
        <v>09</v>
      </c>
      <c r="J837" s="237" t="str">
        <f t="shared" si="53"/>
        <v>04</v>
      </c>
      <c r="K837" s="237" t="str">
        <f t="shared" si="54"/>
        <v>2014</v>
      </c>
      <c r="L837" s="237" t="str">
        <f t="shared" si="55"/>
        <v>090414</v>
      </c>
      <c r="M837" t="str">
        <f>_xlfn.IFNA((VLOOKUP($C837,Lookups!$A$2:$B$6,2,FALSE)),"")</f>
        <v>F</v>
      </c>
      <c r="N837" t="s">
        <v>230</v>
      </c>
    </row>
    <row r="838" spans="1:14" x14ac:dyDescent="0.35">
      <c r="A838">
        <v>1678230</v>
      </c>
      <c r="B838" t="s">
        <v>346</v>
      </c>
      <c r="C838" t="s">
        <v>347</v>
      </c>
      <c r="D838" t="s">
        <v>586</v>
      </c>
      <c r="F838" t="s">
        <v>489</v>
      </c>
      <c r="G838" t="s">
        <v>586</v>
      </c>
      <c r="H838" s="234">
        <v>41950</v>
      </c>
      <c r="I838" s="237" t="str">
        <f t="shared" si="52"/>
        <v>07</v>
      </c>
      <c r="J838" s="237" t="str">
        <f t="shared" si="53"/>
        <v>11</v>
      </c>
      <c r="K838" s="237" t="str">
        <f t="shared" si="54"/>
        <v>2014</v>
      </c>
      <c r="L838" s="237" t="str">
        <f t="shared" si="55"/>
        <v>071114</v>
      </c>
      <c r="M838" t="str">
        <f>_xlfn.IFNA((VLOOKUP($C838,Lookups!$A$2:$B$6,2,FALSE)),"")</f>
        <v>M</v>
      </c>
      <c r="N838" t="s">
        <v>230</v>
      </c>
    </row>
    <row r="839" spans="1:14" x14ac:dyDescent="0.35">
      <c r="A839">
        <v>1678231</v>
      </c>
      <c r="B839" t="s">
        <v>346</v>
      </c>
      <c r="C839" t="s">
        <v>358</v>
      </c>
      <c r="D839" t="s">
        <v>587</v>
      </c>
      <c r="F839" t="s">
        <v>588</v>
      </c>
      <c r="G839" t="s">
        <v>587</v>
      </c>
      <c r="H839" s="234">
        <v>41571</v>
      </c>
      <c r="I839" s="237" t="str">
        <f t="shared" si="52"/>
        <v>24</v>
      </c>
      <c r="J839" s="237" t="str">
        <f t="shared" si="53"/>
        <v>10</v>
      </c>
      <c r="K839" s="237" t="str">
        <f t="shared" si="54"/>
        <v>2013</v>
      </c>
      <c r="L839" s="237" t="str">
        <f t="shared" si="55"/>
        <v>241013</v>
      </c>
      <c r="M839" t="str">
        <f>_xlfn.IFNA((VLOOKUP($C839,Lookups!$A$2:$B$6,2,FALSE)),"")</f>
        <v>F</v>
      </c>
      <c r="N839" t="s">
        <v>230</v>
      </c>
    </row>
    <row r="840" spans="1:14" x14ac:dyDescent="0.35">
      <c r="A840">
        <v>1678232</v>
      </c>
      <c r="B840" t="s">
        <v>346</v>
      </c>
      <c r="C840" t="s">
        <v>358</v>
      </c>
      <c r="D840" t="s">
        <v>589</v>
      </c>
      <c r="F840" t="s">
        <v>590</v>
      </c>
      <c r="G840" t="s">
        <v>589</v>
      </c>
      <c r="H840" s="234">
        <v>41705</v>
      </c>
      <c r="I840" s="237" t="str">
        <f t="shared" si="52"/>
        <v>07</v>
      </c>
      <c r="J840" s="237" t="str">
        <f t="shared" si="53"/>
        <v>03</v>
      </c>
      <c r="K840" s="237" t="str">
        <f t="shared" si="54"/>
        <v>2014</v>
      </c>
      <c r="L840" s="237" t="str">
        <f t="shared" si="55"/>
        <v>070314</v>
      </c>
      <c r="M840" t="str">
        <f>_xlfn.IFNA((VLOOKUP($C840,Lookups!$A$2:$B$6,2,FALSE)),"")</f>
        <v>F</v>
      </c>
      <c r="N840" t="s">
        <v>230</v>
      </c>
    </row>
    <row r="841" spans="1:14" x14ac:dyDescent="0.35">
      <c r="A841">
        <v>1688281</v>
      </c>
      <c r="B841" t="s">
        <v>346</v>
      </c>
      <c r="C841" t="s">
        <v>358</v>
      </c>
      <c r="D841" t="s">
        <v>591</v>
      </c>
      <c r="F841" t="s">
        <v>592</v>
      </c>
      <c r="G841" t="s">
        <v>591</v>
      </c>
      <c r="H841" s="234">
        <v>41989</v>
      </c>
      <c r="I841" s="237" t="str">
        <f t="shared" si="52"/>
        <v>16</v>
      </c>
      <c r="J841" s="237" t="str">
        <f t="shared" si="53"/>
        <v>12</v>
      </c>
      <c r="K841" s="237" t="str">
        <f t="shared" si="54"/>
        <v>2014</v>
      </c>
      <c r="L841" s="237" t="str">
        <f t="shared" si="55"/>
        <v>161214</v>
      </c>
      <c r="M841" t="str">
        <f>_xlfn.IFNA((VLOOKUP($C841,Lookups!$A$2:$B$6,2,FALSE)),"")</f>
        <v>F</v>
      </c>
      <c r="N841" t="s">
        <v>230</v>
      </c>
    </row>
    <row r="842" spans="1:14" x14ac:dyDescent="0.35">
      <c r="A842">
        <v>1688282</v>
      </c>
      <c r="B842" t="s">
        <v>346</v>
      </c>
      <c r="C842" t="s">
        <v>347</v>
      </c>
      <c r="D842" t="s">
        <v>504</v>
      </c>
      <c r="F842" t="s">
        <v>564</v>
      </c>
      <c r="G842" t="s">
        <v>504</v>
      </c>
      <c r="H842" s="234">
        <v>41665</v>
      </c>
      <c r="I842" s="237" t="str">
        <f t="shared" si="52"/>
        <v>26</v>
      </c>
      <c r="J842" s="237" t="str">
        <f t="shared" si="53"/>
        <v>01</v>
      </c>
      <c r="K842" s="237" t="str">
        <f t="shared" si="54"/>
        <v>2014</v>
      </c>
      <c r="L842" s="237" t="str">
        <f t="shared" si="55"/>
        <v>260114</v>
      </c>
      <c r="M842" t="str">
        <f>_xlfn.IFNA((VLOOKUP($C842,Lookups!$A$2:$B$6,2,FALSE)),"")</f>
        <v>M</v>
      </c>
      <c r="N842" t="s">
        <v>230</v>
      </c>
    </row>
    <row r="843" spans="1:14" x14ac:dyDescent="0.35">
      <c r="A843">
        <v>1688284</v>
      </c>
      <c r="B843" t="s">
        <v>346</v>
      </c>
      <c r="C843" t="s">
        <v>347</v>
      </c>
      <c r="D843" t="s">
        <v>593</v>
      </c>
      <c r="F843" t="s">
        <v>594</v>
      </c>
      <c r="G843" t="s">
        <v>593</v>
      </c>
      <c r="H843" s="234">
        <v>42248</v>
      </c>
      <c r="I843" s="237" t="str">
        <f t="shared" si="52"/>
        <v>01</v>
      </c>
      <c r="J843" s="237" t="str">
        <f t="shared" si="53"/>
        <v>09</v>
      </c>
      <c r="K843" s="237" t="str">
        <f t="shared" si="54"/>
        <v>2015</v>
      </c>
      <c r="L843" s="237" t="str">
        <f t="shared" si="55"/>
        <v>010915</v>
      </c>
      <c r="M843" t="str">
        <f>_xlfn.IFNA((VLOOKUP($C843,Lookups!$A$2:$B$6,2,FALSE)),"")</f>
        <v>M</v>
      </c>
      <c r="N843" t="s">
        <v>230</v>
      </c>
    </row>
    <row r="844" spans="1:14" x14ac:dyDescent="0.35">
      <c r="A844">
        <v>1688678</v>
      </c>
      <c r="B844" t="s">
        <v>346</v>
      </c>
      <c r="C844" t="s">
        <v>347</v>
      </c>
      <c r="D844" t="s">
        <v>595</v>
      </c>
      <c r="F844" t="s">
        <v>570</v>
      </c>
      <c r="G844" t="s">
        <v>595</v>
      </c>
      <c r="H844" s="234">
        <v>41802</v>
      </c>
      <c r="I844" s="237" t="str">
        <f t="shared" si="52"/>
        <v>12</v>
      </c>
      <c r="J844" s="237" t="str">
        <f t="shared" si="53"/>
        <v>06</v>
      </c>
      <c r="K844" s="237" t="str">
        <f t="shared" si="54"/>
        <v>2014</v>
      </c>
      <c r="L844" s="237" t="str">
        <f t="shared" si="55"/>
        <v>120614</v>
      </c>
      <c r="M844" t="str">
        <f>_xlfn.IFNA((VLOOKUP($C844,Lookups!$A$2:$B$6,2,FALSE)),"")</f>
        <v>M</v>
      </c>
      <c r="N844" t="s">
        <v>230</v>
      </c>
    </row>
    <row r="845" spans="1:14" x14ac:dyDescent="0.35">
      <c r="A845">
        <v>1689392</v>
      </c>
      <c r="B845" t="s">
        <v>346</v>
      </c>
      <c r="C845" t="s">
        <v>347</v>
      </c>
      <c r="D845" t="s">
        <v>596</v>
      </c>
      <c r="F845" t="s">
        <v>597</v>
      </c>
      <c r="G845" t="s">
        <v>596</v>
      </c>
      <c r="H845" s="234">
        <v>42285</v>
      </c>
      <c r="I845" s="237" t="str">
        <f t="shared" si="52"/>
        <v>08</v>
      </c>
      <c r="J845" s="237" t="str">
        <f t="shared" si="53"/>
        <v>10</v>
      </c>
      <c r="K845" s="237" t="str">
        <f t="shared" si="54"/>
        <v>2015</v>
      </c>
      <c r="L845" s="237" t="str">
        <f t="shared" si="55"/>
        <v>081015</v>
      </c>
      <c r="M845" t="str">
        <f>_xlfn.IFNA((VLOOKUP($C845,Lookups!$A$2:$B$6,2,FALSE)),"")</f>
        <v>M</v>
      </c>
      <c r="N845" t="s">
        <v>230</v>
      </c>
    </row>
    <row r="846" spans="1:14" x14ac:dyDescent="0.35">
      <c r="A846">
        <v>1701814</v>
      </c>
      <c r="B846" t="s">
        <v>346</v>
      </c>
      <c r="C846" t="s">
        <v>347</v>
      </c>
      <c r="D846" t="s">
        <v>486</v>
      </c>
      <c r="F846" t="s">
        <v>599</v>
      </c>
      <c r="G846" t="s">
        <v>486</v>
      </c>
      <c r="H846" s="234">
        <v>41658</v>
      </c>
      <c r="I846" s="237" t="str">
        <f t="shared" si="52"/>
        <v>19</v>
      </c>
      <c r="J846" s="237" t="str">
        <f t="shared" si="53"/>
        <v>01</v>
      </c>
      <c r="K846" s="237" t="str">
        <f t="shared" si="54"/>
        <v>2014</v>
      </c>
      <c r="L846" s="237" t="str">
        <f t="shared" si="55"/>
        <v>190114</v>
      </c>
      <c r="M846" t="str">
        <f>_xlfn.IFNA((VLOOKUP($C846,Lookups!$A$2:$B$6,2,FALSE)),"")</f>
        <v>M</v>
      </c>
      <c r="N846" t="s">
        <v>230</v>
      </c>
    </row>
    <row r="847" spans="1:14" x14ac:dyDescent="0.35">
      <c r="A847">
        <v>1708168</v>
      </c>
      <c r="B847" t="s">
        <v>346</v>
      </c>
      <c r="C847" t="s">
        <v>347</v>
      </c>
      <c r="D847" t="s">
        <v>601</v>
      </c>
      <c r="F847" t="s">
        <v>602</v>
      </c>
      <c r="G847" t="s">
        <v>601</v>
      </c>
      <c r="H847" s="234">
        <v>40675</v>
      </c>
      <c r="I847" s="237" t="str">
        <f t="shared" si="52"/>
        <v>12</v>
      </c>
      <c r="J847" s="237" t="str">
        <f t="shared" si="53"/>
        <v>05</v>
      </c>
      <c r="K847" s="237" t="str">
        <f t="shared" si="54"/>
        <v>2011</v>
      </c>
      <c r="L847" s="237" t="str">
        <f t="shared" si="55"/>
        <v>120511</v>
      </c>
      <c r="M847" t="str">
        <f>_xlfn.IFNA((VLOOKUP($C847,Lookups!$A$2:$B$6,2,FALSE)),"")</f>
        <v>M</v>
      </c>
      <c r="N847" t="s">
        <v>230</v>
      </c>
    </row>
    <row r="848" spans="1:14" x14ac:dyDescent="0.35">
      <c r="A848">
        <v>1708172</v>
      </c>
      <c r="B848" t="s">
        <v>346</v>
      </c>
      <c r="C848" t="s">
        <v>358</v>
      </c>
      <c r="D848" t="s">
        <v>603</v>
      </c>
      <c r="F848" t="s">
        <v>590</v>
      </c>
      <c r="G848" t="s">
        <v>603</v>
      </c>
      <c r="H848" s="234">
        <v>41096</v>
      </c>
      <c r="I848" s="237" t="str">
        <f t="shared" si="52"/>
        <v>06</v>
      </c>
      <c r="J848" s="237" t="str">
        <f t="shared" si="53"/>
        <v>07</v>
      </c>
      <c r="K848" s="237" t="str">
        <f t="shared" si="54"/>
        <v>2012</v>
      </c>
      <c r="L848" s="237" t="str">
        <f t="shared" si="55"/>
        <v>060712</v>
      </c>
      <c r="M848" t="str">
        <f>_xlfn.IFNA((VLOOKUP($C848,Lookups!$A$2:$B$6,2,FALSE)),"")</f>
        <v>F</v>
      </c>
      <c r="N848" t="s">
        <v>230</v>
      </c>
    </row>
    <row r="849" spans="1:14" x14ac:dyDescent="0.35">
      <c r="A849">
        <v>1708174</v>
      </c>
      <c r="B849" t="s">
        <v>346</v>
      </c>
      <c r="C849" t="s">
        <v>358</v>
      </c>
      <c r="D849" t="s">
        <v>604</v>
      </c>
      <c r="F849" t="s">
        <v>605</v>
      </c>
      <c r="G849" t="s">
        <v>604</v>
      </c>
      <c r="H849" s="234">
        <v>41340</v>
      </c>
      <c r="I849" s="237" t="str">
        <f t="shared" si="52"/>
        <v>07</v>
      </c>
      <c r="J849" s="237" t="str">
        <f t="shared" si="53"/>
        <v>03</v>
      </c>
      <c r="K849" s="237" t="str">
        <f t="shared" si="54"/>
        <v>2013</v>
      </c>
      <c r="L849" s="237" t="str">
        <f t="shared" si="55"/>
        <v>070313</v>
      </c>
      <c r="M849" t="str">
        <f>_xlfn.IFNA((VLOOKUP($C849,Lookups!$A$2:$B$6,2,FALSE)),"")</f>
        <v>F</v>
      </c>
      <c r="N849" t="s">
        <v>230</v>
      </c>
    </row>
    <row r="850" spans="1:14" x14ac:dyDescent="0.35">
      <c r="A850">
        <v>1712838</v>
      </c>
      <c r="B850" t="s">
        <v>346</v>
      </c>
      <c r="C850" t="s">
        <v>358</v>
      </c>
      <c r="D850" t="s">
        <v>380</v>
      </c>
      <c r="E850" t="s">
        <v>353</v>
      </c>
      <c r="F850" t="s">
        <v>606</v>
      </c>
      <c r="G850" t="s">
        <v>380</v>
      </c>
      <c r="H850" s="234">
        <v>41060</v>
      </c>
      <c r="I850" s="237" t="str">
        <f t="shared" si="52"/>
        <v>31</v>
      </c>
      <c r="J850" s="237" t="str">
        <f t="shared" si="53"/>
        <v>05</v>
      </c>
      <c r="K850" s="237" t="str">
        <f t="shared" si="54"/>
        <v>2012</v>
      </c>
      <c r="L850" s="237" t="str">
        <f t="shared" si="55"/>
        <v>310512</v>
      </c>
      <c r="M850" t="str">
        <f>_xlfn.IFNA((VLOOKUP($C850,Lookups!$A$2:$B$6,2,FALSE)),"")</f>
        <v>F</v>
      </c>
      <c r="N850" t="s">
        <v>230</v>
      </c>
    </row>
    <row r="851" spans="1:14" x14ac:dyDescent="0.35">
      <c r="A851">
        <v>1720333</v>
      </c>
      <c r="B851" t="s">
        <v>346</v>
      </c>
      <c r="C851" t="s">
        <v>358</v>
      </c>
      <c r="D851" t="s">
        <v>609</v>
      </c>
      <c r="F851" t="s">
        <v>610</v>
      </c>
      <c r="G851" t="s">
        <v>609</v>
      </c>
      <c r="H851" s="234">
        <v>42056</v>
      </c>
      <c r="I851" s="237" t="str">
        <f t="shared" si="52"/>
        <v>21</v>
      </c>
      <c r="J851" s="237" t="str">
        <f t="shared" si="53"/>
        <v>02</v>
      </c>
      <c r="K851" s="237" t="str">
        <f t="shared" si="54"/>
        <v>2015</v>
      </c>
      <c r="L851" s="237" t="str">
        <f t="shared" si="55"/>
        <v>210215</v>
      </c>
      <c r="M851" t="str">
        <f>_xlfn.IFNA((VLOOKUP($C851,Lookups!$A$2:$B$6,2,FALSE)),"")</f>
        <v>F</v>
      </c>
      <c r="N851" t="s">
        <v>230</v>
      </c>
    </row>
    <row r="852" spans="1:14" x14ac:dyDescent="0.35">
      <c r="A852">
        <v>1720837</v>
      </c>
      <c r="B852" t="s">
        <v>461</v>
      </c>
      <c r="C852" t="s">
        <v>470</v>
      </c>
      <c r="D852" t="s">
        <v>611</v>
      </c>
      <c r="E852" t="s">
        <v>349</v>
      </c>
      <c r="F852" t="s">
        <v>528</v>
      </c>
      <c r="G852" t="s">
        <v>611</v>
      </c>
      <c r="H852" s="234">
        <v>32322</v>
      </c>
      <c r="I852" s="237" t="str">
        <f t="shared" si="52"/>
        <v>28</v>
      </c>
      <c r="J852" s="237" t="str">
        <f t="shared" si="53"/>
        <v>06</v>
      </c>
      <c r="K852" s="237" t="str">
        <f t="shared" si="54"/>
        <v>1988</v>
      </c>
      <c r="L852" s="237" t="str">
        <f t="shared" si="55"/>
        <v>280688</v>
      </c>
      <c r="M852" t="str">
        <f>_xlfn.IFNA((VLOOKUP($C852,Lookups!$A$2:$B$6,2,FALSE)),"")</f>
        <v>F</v>
      </c>
      <c r="N852" t="s">
        <v>230</v>
      </c>
    </row>
    <row r="853" spans="1:14" x14ac:dyDescent="0.35">
      <c r="A853">
        <v>1721203</v>
      </c>
      <c r="B853" t="s">
        <v>346</v>
      </c>
      <c r="C853" t="s">
        <v>358</v>
      </c>
      <c r="D853" t="s">
        <v>614</v>
      </c>
      <c r="E853" t="s">
        <v>433</v>
      </c>
      <c r="F853" t="s">
        <v>615</v>
      </c>
      <c r="G853" t="s">
        <v>614</v>
      </c>
      <c r="H853" s="234">
        <v>42325</v>
      </c>
      <c r="I853" s="237" t="str">
        <f t="shared" si="52"/>
        <v>17</v>
      </c>
      <c r="J853" s="237" t="str">
        <f t="shared" si="53"/>
        <v>11</v>
      </c>
      <c r="K853" s="237" t="str">
        <f t="shared" si="54"/>
        <v>2015</v>
      </c>
      <c r="L853" s="237" t="str">
        <f t="shared" si="55"/>
        <v>171115</v>
      </c>
      <c r="M853" t="str">
        <f>_xlfn.IFNA((VLOOKUP($C853,Lookups!$A$2:$B$6,2,FALSE)),"")</f>
        <v>F</v>
      </c>
      <c r="N853" t="s">
        <v>230</v>
      </c>
    </row>
    <row r="854" spans="1:14" x14ac:dyDescent="0.35">
      <c r="A854">
        <v>1721207</v>
      </c>
      <c r="B854" t="s">
        <v>392</v>
      </c>
      <c r="C854" t="s">
        <v>358</v>
      </c>
      <c r="D854" t="s">
        <v>622</v>
      </c>
      <c r="F854" t="s">
        <v>564</v>
      </c>
      <c r="G854" t="s">
        <v>622</v>
      </c>
      <c r="H854" s="234">
        <v>42553</v>
      </c>
      <c r="I854" s="237" t="str">
        <f t="shared" si="52"/>
        <v>02</v>
      </c>
      <c r="J854" s="237" t="str">
        <f t="shared" si="53"/>
        <v>07</v>
      </c>
      <c r="K854" s="237" t="str">
        <f t="shared" si="54"/>
        <v>2016</v>
      </c>
      <c r="L854" s="237" t="str">
        <f t="shared" si="55"/>
        <v>020716</v>
      </c>
      <c r="M854" t="str">
        <f>_xlfn.IFNA((VLOOKUP($C854,Lookups!$A$2:$B$6,2,FALSE)),"")</f>
        <v>F</v>
      </c>
      <c r="N854" t="s">
        <v>230</v>
      </c>
    </row>
    <row r="855" spans="1:14" x14ac:dyDescent="0.35">
      <c r="A855">
        <v>1721209</v>
      </c>
      <c r="B855" t="s">
        <v>346</v>
      </c>
      <c r="C855" t="s">
        <v>358</v>
      </c>
      <c r="D855" t="s">
        <v>623</v>
      </c>
      <c r="F855" t="s">
        <v>624</v>
      </c>
      <c r="G855" t="s">
        <v>623</v>
      </c>
      <c r="H855" s="234">
        <v>41526</v>
      </c>
      <c r="I855" s="237" t="str">
        <f t="shared" si="52"/>
        <v>09</v>
      </c>
      <c r="J855" s="237" t="str">
        <f t="shared" si="53"/>
        <v>09</v>
      </c>
      <c r="K855" s="237" t="str">
        <f t="shared" si="54"/>
        <v>2013</v>
      </c>
      <c r="L855" s="237" t="str">
        <f t="shared" si="55"/>
        <v>090913</v>
      </c>
      <c r="M855" t="str">
        <f>_xlfn.IFNA((VLOOKUP($C855,Lookups!$A$2:$B$6,2,FALSE)),"")</f>
        <v>F</v>
      </c>
      <c r="N855" t="s">
        <v>230</v>
      </c>
    </row>
    <row r="856" spans="1:14" x14ac:dyDescent="0.35">
      <c r="A856">
        <v>1721211</v>
      </c>
      <c r="B856" t="s">
        <v>346</v>
      </c>
      <c r="C856" t="s">
        <v>347</v>
      </c>
      <c r="D856" t="s">
        <v>627</v>
      </c>
      <c r="F856" t="s">
        <v>628</v>
      </c>
      <c r="G856" t="s">
        <v>627</v>
      </c>
      <c r="H856" s="234">
        <v>42182</v>
      </c>
      <c r="I856" s="237" t="str">
        <f t="shared" si="52"/>
        <v>27</v>
      </c>
      <c r="J856" s="237" t="str">
        <f t="shared" si="53"/>
        <v>06</v>
      </c>
      <c r="K856" s="237" t="str">
        <f t="shared" si="54"/>
        <v>2015</v>
      </c>
      <c r="L856" s="237" t="str">
        <f t="shared" si="55"/>
        <v>270615</v>
      </c>
      <c r="M856" t="str">
        <f>_xlfn.IFNA((VLOOKUP($C856,Lookups!$A$2:$B$6,2,FALSE)),"")</f>
        <v>M</v>
      </c>
      <c r="N856" t="s">
        <v>230</v>
      </c>
    </row>
    <row r="857" spans="1:14" x14ac:dyDescent="0.35">
      <c r="A857">
        <v>1726351</v>
      </c>
      <c r="B857" t="s">
        <v>461</v>
      </c>
      <c r="C857" t="s">
        <v>347</v>
      </c>
      <c r="D857" t="s">
        <v>630</v>
      </c>
      <c r="F857" t="s">
        <v>509</v>
      </c>
      <c r="G857" t="s">
        <v>630</v>
      </c>
      <c r="H857" s="234">
        <v>28566</v>
      </c>
      <c r="I857" s="237" t="str">
        <f t="shared" si="52"/>
        <v>17</v>
      </c>
      <c r="J857" s="237" t="str">
        <f t="shared" si="53"/>
        <v>03</v>
      </c>
      <c r="K857" s="237" t="str">
        <f t="shared" si="54"/>
        <v>1978</v>
      </c>
      <c r="L857" s="237" t="str">
        <f t="shared" si="55"/>
        <v>170378</v>
      </c>
      <c r="M857" t="str">
        <f>_xlfn.IFNA((VLOOKUP($C857,Lookups!$A$2:$B$6,2,FALSE)),"")</f>
        <v>M</v>
      </c>
      <c r="N857" t="s">
        <v>230</v>
      </c>
    </row>
    <row r="858" spans="1:14" x14ac:dyDescent="0.35">
      <c r="A858">
        <v>1727460</v>
      </c>
      <c r="B858" t="s">
        <v>461</v>
      </c>
      <c r="C858" t="s">
        <v>631</v>
      </c>
      <c r="D858" t="s">
        <v>464</v>
      </c>
      <c r="E858" t="s">
        <v>349</v>
      </c>
      <c r="F858" t="s">
        <v>632</v>
      </c>
      <c r="G858" t="s">
        <v>464</v>
      </c>
      <c r="H858" s="234">
        <v>30212</v>
      </c>
      <c r="I858" s="237" t="str">
        <f t="shared" si="52"/>
        <v>18</v>
      </c>
      <c r="J858" s="237" t="str">
        <f t="shared" si="53"/>
        <v>09</v>
      </c>
      <c r="K858" s="237" t="str">
        <f t="shared" si="54"/>
        <v>1982</v>
      </c>
      <c r="L858" s="237" t="str">
        <f t="shared" si="55"/>
        <v>180982</v>
      </c>
      <c r="M858" t="str">
        <f>_xlfn.IFNA((VLOOKUP($C858,Lookups!$A$2:$B$6,2,FALSE)),"")</f>
        <v>X</v>
      </c>
      <c r="N858" t="s">
        <v>230</v>
      </c>
    </row>
    <row r="859" spans="1:14" x14ac:dyDescent="0.35">
      <c r="A859">
        <v>1728040</v>
      </c>
      <c r="B859" t="s">
        <v>346</v>
      </c>
      <c r="C859" t="s">
        <v>347</v>
      </c>
      <c r="D859" t="s">
        <v>627</v>
      </c>
      <c r="F859" t="s">
        <v>633</v>
      </c>
      <c r="G859" t="s">
        <v>627</v>
      </c>
      <c r="H859" s="234">
        <v>41695</v>
      </c>
      <c r="I859" s="237" t="str">
        <f t="shared" si="52"/>
        <v>25</v>
      </c>
      <c r="J859" s="237" t="str">
        <f t="shared" si="53"/>
        <v>02</v>
      </c>
      <c r="K859" s="237" t="str">
        <f t="shared" si="54"/>
        <v>2014</v>
      </c>
      <c r="L859" s="237" t="str">
        <f t="shared" si="55"/>
        <v>250214</v>
      </c>
      <c r="M859" t="str">
        <f>_xlfn.IFNA((VLOOKUP($C859,Lookups!$A$2:$B$6,2,FALSE)),"")</f>
        <v>M</v>
      </c>
      <c r="N859" t="s">
        <v>230</v>
      </c>
    </row>
    <row r="860" spans="1:14" x14ac:dyDescent="0.35">
      <c r="A860">
        <v>1728116</v>
      </c>
      <c r="B860" t="s">
        <v>346</v>
      </c>
      <c r="C860" t="s">
        <v>347</v>
      </c>
      <c r="D860" t="s">
        <v>501</v>
      </c>
      <c r="F860" t="s">
        <v>636</v>
      </c>
      <c r="G860" t="s">
        <v>501</v>
      </c>
      <c r="H860" s="234">
        <v>42202</v>
      </c>
      <c r="I860" s="237" t="str">
        <f t="shared" si="52"/>
        <v>17</v>
      </c>
      <c r="J860" s="237" t="str">
        <f t="shared" si="53"/>
        <v>07</v>
      </c>
      <c r="K860" s="237" t="str">
        <f t="shared" si="54"/>
        <v>2015</v>
      </c>
      <c r="L860" s="237" t="str">
        <f t="shared" si="55"/>
        <v>170715</v>
      </c>
      <c r="M860" t="str">
        <f>_xlfn.IFNA((VLOOKUP($C860,Lookups!$A$2:$B$6,2,FALSE)),"")</f>
        <v>M</v>
      </c>
      <c r="N860" t="s">
        <v>230</v>
      </c>
    </row>
    <row r="861" spans="1:14" x14ac:dyDescent="0.35">
      <c r="A861">
        <v>1732538</v>
      </c>
      <c r="B861" t="s">
        <v>346</v>
      </c>
      <c r="C861" t="s">
        <v>358</v>
      </c>
      <c r="D861" t="s">
        <v>639</v>
      </c>
      <c r="F861" t="s">
        <v>640</v>
      </c>
      <c r="G861" t="s">
        <v>639</v>
      </c>
      <c r="H861" s="234">
        <v>41800</v>
      </c>
      <c r="I861" s="237" t="str">
        <f t="shared" si="52"/>
        <v>10</v>
      </c>
      <c r="J861" s="237" t="str">
        <f t="shared" si="53"/>
        <v>06</v>
      </c>
      <c r="K861" s="237" t="str">
        <f t="shared" si="54"/>
        <v>2014</v>
      </c>
      <c r="L861" s="237" t="str">
        <f t="shared" si="55"/>
        <v>100614</v>
      </c>
      <c r="M861" t="str">
        <f>_xlfn.IFNA((VLOOKUP($C861,Lookups!$A$2:$B$6,2,FALSE)),"")</f>
        <v>F</v>
      </c>
      <c r="N861" t="s">
        <v>230</v>
      </c>
    </row>
    <row r="862" spans="1:14" x14ac:dyDescent="0.35">
      <c r="A862">
        <v>1740540</v>
      </c>
      <c r="B862" t="s">
        <v>461</v>
      </c>
      <c r="C862" t="s">
        <v>470</v>
      </c>
      <c r="D862" t="s">
        <v>1803</v>
      </c>
      <c r="F862" t="s">
        <v>458</v>
      </c>
      <c r="G862" t="s">
        <v>1803</v>
      </c>
      <c r="H862" s="234">
        <v>31861</v>
      </c>
      <c r="I862" s="237" t="str">
        <f t="shared" si="52"/>
        <v>25</v>
      </c>
      <c r="J862" s="237" t="str">
        <f t="shared" si="53"/>
        <v>03</v>
      </c>
      <c r="K862" s="237" t="str">
        <f t="shared" si="54"/>
        <v>1987</v>
      </c>
      <c r="L862" s="237" t="str">
        <f t="shared" si="55"/>
        <v>250387</v>
      </c>
      <c r="M862" t="str">
        <f>_xlfn.IFNA((VLOOKUP($C862,Lookups!$A$2:$B$6,2,FALSE)),"")</f>
        <v>F</v>
      </c>
      <c r="N862" t="s">
        <v>230</v>
      </c>
    </row>
    <row r="863" spans="1:14" x14ac:dyDescent="0.35">
      <c r="A863">
        <v>1741315</v>
      </c>
      <c r="B863" t="s">
        <v>346</v>
      </c>
      <c r="C863" t="s">
        <v>347</v>
      </c>
      <c r="D863" t="s">
        <v>393</v>
      </c>
      <c r="F863" t="s">
        <v>1804</v>
      </c>
      <c r="G863" t="s">
        <v>393</v>
      </c>
      <c r="H863" s="234">
        <v>41645</v>
      </c>
      <c r="I863" s="237" t="str">
        <f t="shared" si="52"/>
        <v>06</v>
      </c>
      <c r="J863" s="237" t="str">
        <f t="shared" si="53"/>
        <v>01</v>
      </c>
      <c r="K863" s="237" t="str">
        <f t="shared" si="54"/>
        <v>2014</v>
      </c>
      <c r="L863" s="237" t="str">
        <f t="shared" si="55"/>
        <v>060114</v>
      </c>
      <c r="M863" t="str">
        <f>_xlfn.IFNA((VLOOKUP($C863,Lookups!$A$2:$B$6,2,FALSE)),"")</f>
        <v>M</v>
      </c>
      <c r="N863" t="s">
        <v>230</v>
      </c>
    </row>
    <row r="864" spans="1:14" x14ac:dyDescent="0.35">
      <c r="A864">
        <v>1741316</v>
      </c>
      <c r="B864" t="s">
        <v>346</v>
      </c>
      <c r="C864" t="s">
        <v>347</v>
      </c>
      <c r="D864" t="s">
        <v>824</v>
      </c>
      <c r="F864" t="s">
        <v>1487</v>
      </c>
      <c r="G864" t="s">
        <v>824</v>
      </c>
      <c r="H864" s="234">
        <v>42137</v>
      </c>
      <c r="I864" s="237" t="str">
        <f t="shared" si="52"/>
        <v>13</v>
      </c>
      <c r="J864" s="237" t="str">
        <f t="shared" si="53"/>
        <v>05</v>
      </c>
      <c r="K864" s="237" t="str">
        <f t="shared" si="54"/>
        <v>2015</v>
      </c>
      <c r="L864" s="237" t="str">
        <f t="shared" si="55"/>
        <v>130515</v>
      </c>
      <c r="M864" t="str">
        <f>_xlfn.IFNA((VLOOKUP($C864,Lookups!$A$2:$B$6,2,FALSE)),"")</f>
        <v>M</v>
      </c>
      <c r="N864" t="s">
        <v>230</v>
      </c>
    </row>
    <row r="865" spans="1:14" x14ac:dyDescent="0.35">
      <c r="A865">
        <v>1741318</v>
      </c>
      <c r="B865" t="s">
        <v>346</v>
      </c>
      <c r="C865" t="s">
        <v>347</v>
      </c>
      <c r="D865" t="s">
        <v>600</v>
      </c>
      <c r="F865" t="s">
        <v>1487</v>
      </c>
      <c r="G865" t="s">
        <v>600</v>
      </c>
      <c r="H865" s="234">
        <v>42137</v>
      </c>
      <c r="I865" s="237" t="str">
        <f t="shared" si="52"/>
        <v>13</v>
      </c>
      <c r="J865" s="237" t="str">
        <f t="shared" si="53"/>
        <v>05</v>
      </c>
      <c r="K865" s="237" t="str">
        <f t="shared" si="54"/>
        <v>2015</v>
      </c>
      <c r="L865" s="237" t="str">
        <f t="shared" si="55"/>
        <v>130515</v>
      </c>
      <c r="M865" t="str">
        <f>_xlfn.IFNA((VLOOKUP($C865,Lookups!$A$2:$B$6,2,FALSE)),"")</f>
        <v>M</v>
      </c>
      <c r="N865" t="s">
        <v>230</v>
      </c>
    </row>
    <row r="866" spans="1:14" x14ac:dyDescent="0.35">
      <c r="A866">
        <v>1743031</v>
      </c>
      <c r="B866" t="s">
        <v>346</v>
      </c>
      <c r="C866" t="s">
        <v>358</v>
      </c>
      <c r="D866" t="s">
        <v>898</v>
      </c>
      <c r="F866" t="s">
        <v>1805</v>
      </c>
      <c r="G866" t="s">
        <v>898</v>
      </c>
      <c r="H866" s="234">
        <v>41348</v>
      </c>
      <c r="I866" s="237" t="str">
        <f t="shared" si="52"/>
        <v>15</v>
      </c>
      <c r="J866" s="237" t="str">
        <f t="shared" si="53"/>
        <v>03</v>
      </c>
      <c r="K866" s="237" t="str">
        <f t="shared" si="54"/>
        <v>2013</v>
      </c>
      <c r="L866" s="237" t="str">
        <f t="shared" si="55"/>
        <v>150313</v>
      </c>
      <c r="M866" t="str">
        <f>_xlfn.IFNA((VLOOKUP($C866,Lookups!$A$2:$B$6,2,FALSE)),"")</f>
        <v>F</v>
      </c>
      <c r="N866" t="s">
        <v>230</v>
      </c>
    </row>
    <row r="867" spans="1:14" x14ac:dyDescent="0.35">
      <c r="A867">
        <v>1746943</v>
      </c>
      <c r="B867" t="s">
        <v>346</v>
      </c>
      <c r="C867" t="s">
        <v>358</v>
      </c>
      <c r="D867" t="s">
        <v>1904</v>
      </c>
      <c r="F867" t="s">
        <v>1905</v>
      </c>
      <c r="G867" t="s">
        <v>1904</v>
      </c>
      <c r="H867" s="234">
        <v>42100</v>
      </c>
      <c r="I867" s="237" t="str">
        <f t="shared" si="52"/>
        <v>06</v>
      </c>
      <c r="J867" s="237" t="str">
        <f t="shared" si="53"/>
        <v>04</v>
      </c>
      <c r="K867" s="237" t="str">
        <f t="shared" si="54"/>
        <v>2015</v>
      </c>
      <c r="L867" s="237" t="str">
        <f t="shared" si="55"/>
        <v>060415</v>
      </c>
      <c r="M867" t="str">
        <f>_xlfn.IFNA((VLOOKUP($C867,Lookups!$A$2:$B$6,2,FALSE)),"")</f>
        <v>F</v>
      </c>
      <c r="N867" t="s">
        <v>230</v>
      </c>
    </row>
    <row r="868" spans="1:14" x14ac:dyDescent="0.35">
      <c r="A868">
        <v>1746944</v>
      </c>
      <c r="B868" t="s">
        <v>346</v>
      </c>
      <c r="C868" t="s">
        <v>358</v>
      </c>
      <c r="D868" t="s">
        <v>541</v>
      </c>
      <c r="F868" t="s">
        <v>1906</v>
      </c>
      <c r="G868" t="s">
        <v>541</v>
      </c>
      <c r="H868" s="234">
        <v>35033</v>
      </c>
      <c r="I868" s="237" t="str">
        <f t="shared" si="52"/>
        <v>30</v>
      </c>
      <c r="J868" s="237" t="str">
        <f t="shared" si="53"/>
        <v>11</v>
      </c>
      <c r="K868" s="237" t="str">
        <f t="shared" si="54"/>
        <v>1995</v>
      </c>
      <c r="L868" s="237" t="str">
        <f t="shared" si="55"/>
        <v>301195</v>
      </c>
      <c r="M868" t="str">
        <f>_xlfn.IFNA((VLOOKUP($C868,Lookups!$A$2:$B$6,2,FALSE)),"")</f>
        <v>F</v>
      </c>
      <c r="N868" t="s">
        <v>230</v>
      </c>
    </row>
    <row r="869" spans="1:14" x14ac:dyDescent="0.35">
      <c r="A869">
        <v>1747045</v>
      </c>
      <c r="B869" t="s">
        <v>346</v>
      </c>
      <c r="C869" t="s">
        <v>347</v>
      </c>
      <c r="D869" t="s">
        <v>1786</v>
      </c>
      <c r="E869" t="s">
        <v>1907</v>
      </c>
      <c r="F869" t="s">
        <v>1908</v>
      </c>
      <c r="G869" t="s">
        <v>1909</v>
      </c>
      <c r="H869" s="234">
        <v>41885</v>
      </c>
      <c r="I869" s="237" t="str">
        <f t="shared" si="52"/>
        <v>03</v>
      </c>
      <c r="J869" s="237" t="str">
        <f t="shared" si="53"/>
        <v>09</v>
      </c>
      <c r="K869" s="237" t="str">
        <f t="shared" si="54"/>
        <v>2014</v>
      </c>
      <c r="L869" s="237" t="str">
        <f t="shared" si="55"/>
        <v>030914</v>
      </c>
      <c r="M869" t="str">
        <f>_xlfn.IFNA((VLOOKUP($C869,Lookups!$A$2:$B$6,2,FALSE)),"")</f>
        <v>M</v>
      </c>
      <c r="N869" t="s">
        <v>230</v>
      </c>
    </row>
    <row r="870" spans="1:14" x14ac:dyDescent="0.35">
      <c r="A870">
        <v>1765734</v>
      </c>
      <c r="B870" t="s">
        <v>346</v>
      </c>
      <c r="C870" t="s">
        <v>347</v>
      </c>
      <c r="D870" t="s">
        <v>1910</v>
      </c>
      <c r="F870" t="s">
        <v>1911</v>
      </c>
      <c r="G870" t="s">
        <v>1910</v>
      </c>
      <c r="H870" s="234">
        <v>41533</v>
      </c>
      <c r="I870" s="237" t="str">
        <f t="shared" si="52"/>
        <v>16</v>
      </c>
      <c r="J870" s="237" t="str">
        <f t="shared" si="53"/>
        <v>09</v>
      </c>
      <c r="K870" s="237" t="str">
        <f t="shared" si="54"/>
        <v>2013</v>
      </c>
      <c r="L870" s="237" t="str">
        <f t="shared" si="55"/>
        <v>160913</v>
      </c>
      <c r="M870" t="str">
        <f>_xlfn.IFNA((VLOOKUP($C870,Lookups!$A$2:$B$6,2,FALSE)),"")</f>
        <v>M</v>
      </c>
      <c r="N870" t="s">
        <v>230</v>
      </c>
    </row>
    <row r="871" spans="1:14" x14ac:dyDescent="0.35">
      <c r="A871">
        <v>1765735</v>
      </c>
      <c r="B871" t="s">
        <v>346</v>
      </c>
      <c r="C871" t="s">
        <v>358</v>
      </c>
      <c r="D871" t="s">
        <v>1912</v>
      </c>
      <c r="F871" t="s">
        <v>1913</v>
      </c>
      <c r="G871" t="s">
        <v>1912</v>
      </c>
      <c r="H871" s="234">
        <v>41927</v>
      </c>
      <c r="I871" s="237" t="str">
        <f t="shared" si="52"/>
        <v>15</v>
      </c>
      <c r="J871" s="237" t="str">
        <f t="shared" si="53"/>
        <v>10</v>
      </c>
      <c r="K871" s="237" t="str">
        <f t="shared" si="54"/>
        <v>2014</v>
      </c>
      <c r="L871" s="237" t="str">
        <f t="shared" si="55"/>
        <v>151014</v>
      </c>
      <c r="M871" t="str">
        <f>_xlfn.IFNA((VLOOKUP($C871,Lookups!$A$2:$B$6,2,FALSE)),"")</f>
        <v>F</v>
      </c>
      <c r="N871" t="s">
        <v>230</v>
      </c>
    </row>
    <row r="872" spans="1:14" x14ac:dyDescent="0.35">
      <c r="A872">
        <v>1765738</v>
      </c>
      <c r="B872" t="s">
        <v>346</v>
      </c>
      <c r="C872" t="s">
        <v>358</v>
      </c>
      <c r="D872" t="s">
        <v>587</v>
      </c>
      <c r="F872" t="s">
        <v>1913</v>
      </c>
      <c r="G872" t="s">
        <v>587</v>
      </c>
      <c r="H872" s="234">
        <v>41927</v>
      </c>
      <c r="I872" s="237" t="str">
        <f t="shared" si="52"/>
        <v>15</v>
      </c>
      <c r="J872" s="237" t="str">
        <f t="shared" si="53"/>
        <v>10</v>
      </c>
      <c r="K872" s="237" t="str">
        <f t="shared" si="54"/>
        <v>2014</v>
      </c>
      <c r="L872" s="237" t="str">
        <f t="shared" si="55"/>
        <v>151014</v>
      </c>
      <c r="M872" t="str">
        <f>_xlfn.IFNA((VLOOKUP($C872,Lookups!$A$2:$B$6,2,FALSE)),"")</f>
        <v>F</v>
      </c>
      <c r="N872" t="s">
        <v>230</v>
      </c>
    </row>
    <row r="873" spans="1:14" x14ac:dyDescent="0.35">
      <c r="A873">
        <v>1771490</v>
      </c>
      <c r="B873" t="s">
        <v>346</v>
      </c>
      <c r="C873" t="s">
        <v>347</v>
      </c>
      <c r="D873" t="s">
        <v>504</v>
      </c>
      <c r="F873" t="s">
        <v>862</v>
      </c>
      <c r="G873" t="s">
        <v>504</v>
      </c>
      <c r="H873" s="234">
        <v>42002</v>
      </c>
      <c r="I873" s="237" t="str">
        <f t="shared" si="52"/>
        <v>29</v>
      </c>
      <c r="J873" s="237" t="str">
        <f t="shared" si="53"/>
        <v>12</v>
      </c>
      <c r="K873" s="237" t="str">
        <f t="shared" si="54"/>
        <v>2014</v>
      </c>
      <c r="L873" s="237" t="str">
        <f t="shared" si="55"/>
        <v>291214</v>
      </c>
      <c r="M873" t="str">
        <f>_xlfn.IFNA((VLOOKUP($C873,Lookups!$A$2:$B$6,2,FALSE)),"")</f>
        <v>M</v>
      </c>
      <c r="N873" t="s">
        <v>230</v>
      </c>
    </row>
    <row r="874" spans="1:14" x14ac:dyDescent="0.35">
      <c r="A874">
        <v>1778119</v>
      </c>
      <c r="B874" t="s">
        <v>392</v>
      </c>
      <c r="C874" t="s">
        <v>347</v>
      </c>
      <c r="D874" t="s">
        <v>648</v>
      </c>
      <c r="F874" t="s">
        <v>1914</v>
      </c>
      <c r="G874" t="s">
        <v>648</v>
      </c>
      <c r="H874" s="234">
        <v>40806</v>
      </c>
      <c r="I874" s="237" t="str">
        <f t="shared" si="52"/>
        <v>20</v>
      </c>
      <c r="J874" s="237" t="str">
        <f t="shared" si="53"/>
        <v>09</v>
      </c>
      <c r="K874" s="237" t="str">
        <f t="shared" si="54"/>
        <v>2011</v>
      </c>
      <c r="L874" s="237" t="str">
        <f t="shared" si="55"/>
        <v>200911</v>
      </c>
      <c r="M874" t="str">
        <f>_xlfn.IFNA((VLOOKUP($C874,Lookups!$A$2:$B$6,2,FALSE)),"")</f>
        <v>M</v>
      </c>
      <c r="N874" t="s">
        <v>230</v>
      </c>
    </row>
    <row r="875" spans="1:14" x14ac:dyDescent="0.35">
      <c r="A875">
        <v>1778123</v>
      </c>
      <c r="B875" t="s">
        <v>392</v>
      </c>
      <c r="C875" t="s">
        <v>358</v>
      </c>
      <c r="D875" t="s">
        <v>790</v>
      </c>
      <c r="F875" t="s">
        <v>640</v>
      </c>
      <c r="G875" t="s">
        <v>790</v>
      </c>
      <c r="H875" s="234">
        <v>42537</v>
      </c>
      <c r="I875" s="237" t="str">
        <f t="shared" si="52"/>
        <v>16</v>
      </c>
      <c r="J875" s="237" t="str">
        <f t="shared" si="53"/>
        <v>06</v>
      </c>
      <c r="K875" s="237" t="str">
        <f t="shared" si="54"/>
        <v>2016</v>
      </c>
      <c r="L875" s="237" t="str">
        <f t="shared" si="55"/>
        <v>160616</v>
      </c>
      <c r="M875" t="str">
        <f>_xlfn.IFNA((VLOOKUP($C875,Lookups!$A$2:$B$6,2,FALSE)),"")</f>
        <v>F</v>
      </c>
      <c r="N875" t="s">
        <v>230</v>
      </c>
    </row>
    <row r="876" spans="1:14" x14ac:dyDescent="0.35">
      <c r="A876">
        <v>1778126</v>
      </c>
      <c r="B876" t="s">
        <v>392</v>
      </c>
      <c r="C876" t="s">
        <v>347</v>
      </c>
      <c r="D876" t="s">
        <v>474</v>
      </c>
      <c r="F876" t="s">
        <v>503</v>
      </c>
      <c r="G876" t="s">
        <v>474</v>
      </c>
      <c r="H876" s="234">
        <v>42450</v>
      </c>
      <c r="I876" s="237" t="str">
        <f t="shared" si="52"/>
        <v>21</v>
      </c>
      <c r="J876" s="237" t="str">
        <f t="shared" si="53"/>
        <v>03</v>
      </c>
      <c r="K876" s="237" t="str">
        <f t="shared" si="54"/>
        <v>2016</v>
      </c>
      <c r="L876" s="237" t="str">
        <f t="shared" si="55"/>
        <v>210316</v>
      </c>
      <c r="M876" t="str">
        <f>_xlfn.IFNA((VLOOKUP($C876,Lookups!$A$2:$B$6,2,FALSE)),"")</f>
        <v>M</v>
      </c>
      <c r="N876" t="s">
        <v>230</v>
      </c>
    </row>
    <row r="877" spans="1:14" x14ac:dyDescent="0.35">
      <c r="A877">
        <v>1778129</v>
      </c>
      <c r="B877" t="s">
        <v>392</v>
      </c>
      <c r="C877" t="s">
        <v>347</v>
      </c>
      <c r="D877" t="s">
        <v>1786</v>
      </c>
      <c r="F877" t="s">
        <v>1915</v>
      </c>
      <c r="G877" t="s">
        <v>1786</v>
      </c>
      <c r="H877" s="234">
        <v>41539</v>
      </c>
      <c r="I877" s="237" t="str">
        <f t="shared" si="52"/>
        <v>22</v>
      </c>
      <c r="J877" s="237" t="str">
        <f t="shared" si="53"/>
        <v>09</v>
      </c>
      <c r="K877" s="237" t="str">
        <f t="shared" si="54"/>
        <v>2013</v>
      </c>
      <c r="L877" s="237" t="str">
        <f t="shared" si="55"/>
        <v>220913</v>
      </c>
      <c r="M877" t="str">
        <f>_xlfn.IFNA((VLOOKUP($C877,Lookups!$A$2:$B$6,2,FALSE)),"")</f>
        <v>M</v>
      </c>
      <c r="N877" t="s">
        <v>230</v>
      </c>
    </row>
    <row r="878" spans="1:14" x14ac:dyDescent="0.35">
      <c r="A878">
        <v>1778132</v>
      </c>
      <c r="B878" t="s">
        <v>392</v>
      </c>
      <c r="C878" t="s">
        <v>358</v>
      </c>
      <c r="D878" t="s">
        <v>1904</v>
      </c>
      <c r="F878" t="s">
        <v>1916</v>
      </c>
      <c r="G878" t="s">
        <v>1904</v>
      </c>
      <c r="H878" s="234">
        <v>42482</v>
      </c>
      <c r="I878" s="237" t="str">
        <f t="shared" si="52"/>
        <v>22</v>
      </c>
      <c r="J878" s="237" t="str">
        <f t="shared" si="53"/>
        <v>04</v>
      </c>
      <c r="K878" s="237" t="str">
        <f t="shared" si="54"/>
        <v>2016</v>
      </c>
      <c r="L878" s="237" t="str">
        <f t="shared" si="55"/>
        <v>220416</v>
      </c>
      <c r="M878" t="str">
        <f>_xlfn.IFNA((VLOOKUP($C878,Lookups!$A$2:$B$6,2,FALSE)),"")</f>
        <v>F</v>
      </c>
      <c r="N878" t="s">
        <v>230</v>
      </c>
    </row>
    <row r="879" spans="1:14" x14ac:dyDescent="0.35">
      <c r="A879">
        <v>1778136</v>
      </c>
      <c r="B879" t="s">
        <v>392</v>
      </c>
      <c r="C879" t="s">
        <v>358</v>
      </c>
      <c r="D879" t="s">
        <v>1917</v>
      </c>
      <c r="F879" t="s">
        <v>1918</v>
      </c>
      <c r="G879" t="s">
        <v>1917</v>
      </c>
      <c r="H879" s="234">
        <v>42590</v>
      </c>
      <c r="I879" s="237" t="str">
        <f t="shared" si="52"/>
        <v>08</v>
      </c>
      <c r="J879" s="237" t="str">
        <f t="shared" si="53"/>
        <v>08</v>
      </c>
      <c r="K879" s="237" t="str">
        <f t="shared" si="54"/>
        <v>2016</v>
      </c>
      <c r="L879" s="237" t="str">
        <f t="shared" si="55"/>
        <v>080816</v>
      </c>
      <c r="M879" t="str">
        <f>_xlfn.IFNA((VLOOKUP($C879,Lookups!$A$2:$B$6,2,FALSE)),"")</f>
        <v>F</v>
      </c>
      <c r="N879" t="s">
        <v>230</v>
      </c>
    </row>
    <row r="880" spans="1:14" x14ac:dyDescent="0.35">
      <c r="A880">
        <v>1778137</v>
      </c>
      <c r="B880" t="s">
        <v>392</v>
      </c>
      <c r="C880" t="s">
        <v>347</v>
      </c>
      <c r="D880" t="s">
        <v>651</v>
      </c>
      <c r="F880" t="s">
        <v>518</v>
      </c>
      <c r="G880" t="s">
        <v>651</v>
      </c>
      <c r="H880" s="234">
        <v>42403</v>
      </c>
      <c r="I880" s="237" t="str">
        <f t="shared" si="52"/>
        <v>03</v>
      </c>
      <c r="J880" s="237" t="str">
        <f t="shared" si="53"/>
        <v>02</v>
      </c>
      <c r="K880" s="237" t="str">
        <f t="shared" si="54"/>
        <v>2016</v>
      </c>
      <c r="L880" s="237" t="str">
        <f t="shared" si="55"/>
        <v>030216</v>
      </c>
      <c r="M880" t="str">
        <f>_xlfn.IFNA((VLOOKUP($C880,Lookups!$A$2:$B$6,2,FALSE)),"")</f>
        <v>M</v>
      </c>
      <c r="N880" t="s">
        <v>230</v>
      </c>
    </row>
    <row r="881" spans="1:14" x14ac:dyDescent="0.35">
      <c r="A881">
        <v>1778146</v>
      </c>
      <c r="B881" t="s">
        <v>392</v>
      </c>
      <c r="C881" t="s">
        <v>347</v>
      </c>
      <c r="D881" t="s">
        <v>720</v>
      </c>
      <c r="F881" t="s">
        <v>1919</v>
      </c>
      <c r="G881" t="s">
        <v>720</v>
      </c>
      <c r="H881" s="234">
        <v>42355</v>
      </c>
      <c r="I881" s="237" t="str">
        <f t="shared" si="52"/>
        <v>17</v>
      </c>
      <c r="J881" s="237" t="str">
        <f t="shared" si="53"/>
        <v>12</v>
      </c>
      <c r="K881" s="237" t="str">
        <f t="shared" si="54"/>
        <v>2015</v>
      </c>
      <c r="L881" s="237" t="str">
        <f t="shared" si="55"/>
        <v>171215</v>
      </c>
      <c r="M881" t="str">
        <f>_xlfn.IFNA((VLOOKUP($C881,Lookups!$A$2:$B$6,2,FALSE)),"")</f>
        <v>M</v>
      </c>
      <c r="N881" t="s">
        <v>230</v>
      </c>
    </row>
    <row r="882" spans="1:14" x14ac:dyDescent="0.35">
      <c r="A882">
        <v>1778149</v>
      </c>
      <c r="B882" t="s">
        <v>392</v>
      </c>
      <c r="C882" t="s">
        <v>347</v>
      </c>
      <c r="D882" t="s">
        <v>384</v>
      </c>
      <c r="F882" t="s">
        <v>1920</v>
      </c>
      <c r="G882" t="s">
        <v>384</v>
      </c>
      <c r="H882" s="234">
        <v>42432</v>
      </c>
      <c r="I882" s="237" t="str">
        <f t="shared" si="52"/>
        <v>03</v>
      </c>
      <c r="J882" s="237" t="str">
        <f t="shared" si="53"/>
        <v>03</v>
      </c>
      <c r="K882" s="237" t="str">
        <f t="shared" si="54"/>
        <v>2016</v>
      </c>
      <c r="L882" s="237" t="str">
        <f t="shared" si="55"/>
        <v>030316</v>
      </c>
      <c r="M882" t="str">
        <f>_xlfn.IFNA((VLOOKUP($C882,Lookups!$A$2:$B$6,2,FALSE)),"")</f>
        <v>M</v>
      </c>
      <c r="N882" t="s">
        <v>230</v>
      </c>
    </row>
    <row r="883" spans="1:14" x14ac:dyDescent="0.35">
      <c r="A883">
        <v>1778152</v>
      </c>
      <c r="B883" t="s">
        <v>392</v>
      </c>
      <c r="C883" t="s">
        <v>358</v>
      </c>
      <c r="D883" t="s">
        <v>1921</v>
      </c>
      <c r="F883" t="s">
        <v>1585</v>
      </c>
      <c r="G883" t="s">
        <v>1921</v>
      </c>
      <c r="H883" s="234">
        <v>42474</v>
      </c>
      <c r="I883" s="237" t="str">
        <f t="shared" si="52"/>
        <v>14</v>
      </c>
      <c r="J883" s="237" t="str">
        <f t="shared" si="53"/>
        <v>04</v>
      </c>
      <c r="K883" s="237" t="str">
        <f t="shared" si="54"/>
        <v>2016</v>
      </c>
      <c r="L883" s="237" t="str">
        <f t="shared" si="55"/>
        <v>140416</v>
      </c>
      <c r="M883" t="str">
        <f>_xlfn.IFNA((VLOOKUP($C883,Lookups!$A$2:$B$6,2,FALSE)),"")</f>
        <v>F</v>
      </c>
      <c r="N883" t="s">
        <v>230</v>
      </c>
    </row>
    <row r="884" spans="1:14" x14ac:dyDescent="0.35">
      <c r="A884">
        <v>1778154</v>
      </c>
      <c r="B884" t="s">
        <v>392</v>
      </c>
      <c r="C884" t="s">
        <v>358</v>
      </c>
      <c r="D884" t="s">
        <v>896</v>
      </c>
      <c r="F884" t="s">
        <v>495</v>
      </c>
      <c r="G884" t="s">
        <v>896</v>
      </c>
      <c r="H884" s="234">
        <v>42447</v>
      </c>
      <c r="I884" s="237" t="str">
        <f t="shared" si="52"/>
        <v>18</v>
      </c>
      <c r="J884" s="237" t="str">
        <f t="shared" si="53"/>
        <v>03</v>
      </c>
      <c r="K884" s="237" t="str">
        <f t="shared" si="54"/>
        <v>2016</v>
      </c>
      <c r="L884" s="237" t="str">
        <f t="shared" si="55"/>
        <v>180316</v>
      </c>
      <c r="M884" t="str">
        <f>_xlfn.IFNA((VLOOKUP($C884,Lookups!$A$2:$B$6,2,FALSE)),"")</f>
        <v>F</v>
      </c>
      <c r="N884" t="s">
        <v>230</v>
      </c>
    </row>
    <row r="885" spans="1:14" x14ac:dyDescent="0.35">
      <c r="A885">
        <v>1778155</v>
      </c>
      <c r="B885" t="s">
        <v>392</v>
      </c>
      <c r="C885" t="s">
        <v>358</v>
      </c>
      <c r="D885" t="s">
        <v>1922</v>
      </c>
      <c r="F885" t="s">
        <v>1923</v>
      </c>
      <c r="G885" t="s">
        <v>1922</v>
      </c>
      <c r="H885" s="234">
        <v>42659</v>
      </c>
      <c r="I885" s="237" t="str">
        <f t="shared" si="52"/>
        <v>16</v>
      </c>
      <c r="J885" s="237" t="str">
        <f t="shared" si="53"/>
        <v>10</v>
      </c>
      <c r="K885" s="237" t="str">
        <f t="shared" si="54"/>
        <v>2016</v>
      </c>
      <c r="L885" s="237" t="str">
        <f t="shared" si="55"/>
        <v>161016</v>
      </c>
      <c r="M885" t="str">
        <f>_xlfn.IFNA((VLOOKUP($C885,Lookups!$A$2:$B$6,2,FALSE)),"")</f>
        <v>F</v>
      </c>
      <c r="N885" t="s">
        <v>230</v>
      </c>
    </row>
    <row r="886" spans="1:14" x14ac:dyDescent="0.35">
      <c r="A886">
        <v>1681668</v>
      </c>
      <c r="B886" t="s">
        <v>392</v>
      </c>
      <c r="C886" t="s">
        <v>358</v>
      </c>
      <c r="D886" t="s">
        <v>864</v>
      </c>
      <c r="F886" t="s">
        <v>865</v>
      </c>
      <c r="G886" t="s">
        <v>864</v>
      </c>
      <c r="H886" s="234">
        <v>41399</v>
      </c>
      <c r="I886" s="237" t="str">
        <f t="shared" si="52"/>
        <v>05</v>
      </c>
      <c r="J886" s="237" t="str">
        <f t="shared" ref="J886" si="56">TEXT(MONTH(H886),"00")</f>
        <v>05</v>
      </c>
      <c r="K886" s="237" t="str">
        <f t="shared" ref="K886" si="57">TEXT(YEAR(H886),"00")</f>
        <v>2013</v>
      </c>
      <c r="L886" s="237" t="str">
        <f t="shared" ref="L886" si="58">I886&amp;J886&amp;RIGHT(K886,2)</f>
        <v>050513</v>
      </c>
      <c r="M886" t="str">
        <f>_xlfn.IFNA((VLOOKUP($C886,Lookups!$A$2:$B$6,2,FALSE)),"")</f>
        <v>F</v>
      </c>
      <c r="N886" t="s">
        <v>223</v>
      </c>
    </row>
    <row r="887" spans="1:14" x14ac:dyDescent="0.35">
      <c r="A887">
        <v>1224005</v>
      </c>
      <c r="B887" t="s">
        <v>392</v>
      </c>
      <c r="C887" t="s">
        <v>358</v>
      </c>
      <c r="D887" t="s">
        <v>379</v>
      </c>
      <c r="E887" t="s">
        <v>409</v>
      </c>
      <c r="F887" t="s">
        <v>766</v>
      </c>
      <c r="G887" t="s">
        <v>379</v>
      </c>
      <c r="H887" s="234">
        <v>39509</v>
      </c>
      <c r="I887" s="237" t="str">
        <f t="shared" si="52"/>
        <v>02</v>
      </c>
      <c r="J887" s="237" t="str">
        <f t="shared" ref="J887:J950" si="59">TEXT(MONTH(H887),"00")</f>
        <v>03</v>
      </c>
      <c r="K887" s="237" t="str">
        <f t="shared" ref="K887:K950" si="60">TEXT(YEAR(H887),"00")</f>
        <v>2008</v>
      </c>
      <c r="L887" s="237" t="str">
        <f t="shared" ref="L887:L950" si="61">I887&amp;J887&amp;RIGHT(K887,2)</f>
        <v>020308</v>
      </c>
      <c r="M887" t="str">
        <f>_xlfn.IFNA((VLOOKUP($C887,Lookups!$A$2:$B$6,2,FALSE)),"")</f>
        <v>F</v>
      </c>
      <c r="N887" t="s">
        <v>223</v>
      </c>
    </row>
    <row r="888" spans="1:14" x14ac:dyDescent="0.35">
      <c r="A888">
        <v>1327008</v>
      </c>
      <c r="B888" t="s">
        <v>392</v>
      </c>
      <c r="C888" t="s">
        <v>358</v>
      </c>
      <c r="D888" t="s">
        <v>778</v>
      </c>
      <c r="E888" t="s">
        <v>409</v>
      </c>
      <c r="F888" t="s">
        <v>779</v>
      </c>
      <c r="G888" t="s">
        <v>778</v>
      </c>
      <c r="H888" s="234">
        <v>38688</v>
      </c>
      <c r="I888" s="237" t="str">
        <f t="shared" si="52"/>
        <v>02</v>
      </c>
      <c r="J888" s="237" t="str">
        <f t="shared" si="59"/>
        <v>12</v>
      </c>
      <c r="K888" s="237" t="str">
        <f t="shared" si="60"/>
        <v>2005</v>
      </c>
      <c r="L888" s="237" t="str">
        <f t="shared" si="61"/>
        <v>021205</v>
      </c>
      <c r="M888" t="str">
        <f>_xlfn.IFNA((VLOOKUP($C888,Lookups!$A$2:$B$6,2,FALSE)),"")</f>
        <v>F</v>
      </c>
      <c r="N888" t="s">
        <v>223</v>
      </c>
    </row>
    <row r="889" spans="1:14" x14ac:dyDescent="0.35">
      <c r="A889">
        <v>1597173</v>
      </c>
      <c r="B889" t="s">
        <v>392</v>
      </c>
      <c r="C889" t="s">
        <v>358</v>
      </c>
      <c r="D889" t="s">
        <v>829</v>
      </c>
      <c r="F889" t="s">
        <v>779</v>
      </c>
      <c r="G889" t="s">
        <v>829</v>
      </c>
      <c r="H889" s="234">
        <v>41005</v>
      </c>
      <c r="I889" s="237" t="str">
        <f t="shared" si="52"/>
        <v>06</v>
      </c>
      <c r="J889" s="237" t="str">
        <f t="shared" si="59"/>
        <v>04</v>
      </c>
      <c r="K889" s="237" t="str">
        <f t="shared" si="60"/>
        <v>2012</v>
      </c>
      <c r="L889" s="237" t="str">
        <f t="shared" si="61"/>
        <v>060412</v>
      </c>
      <c r="M889" t="str">
        <f>_xlfn.IFNA((VLOOKUP($C889,Lookups!$A$2:$B$6,2,FALSE)),"")</f>
        <v>F</v>
      </c>
      <c r="N889" t="s">
        <v>223</v>
      </c>
    </row>
    <row r="890" spans="1:14" x14ac:dyDescent="0.35">
      <c r="A890">
        <v>1408564</v>
      </c>
      <c r="B890" t="s">
        <v>346</v>
      </c>
      <c r="C890" t="s">
        <v>358</v>
      </c>
      <c r="D890" t="s">
        <v>790</v>
      </c>
      <c r="F890" t="s">
        <v>791</v>
      </c>
      <c r="G890" t="s">
        <v>790</v>
      </c>
      <c r="H890" s="234">
        <v>39975</v>
      </c>
      <c r="I890" s="237" t="str">
        <f t="shared" si="52"/>
        <v>11</v>
      </c>
      <c r="J890" s="237" t="str">
        <f t="shared" si="59"/>
        <v>06</v>
      </c>
      <c r="K890" s="237" t="str">
        <f t="shared" si="60"/>
        <v>2009</v>
      </c>
      <c r="L890" s="237" t="str">
        <f t="shared" si="61"/>
        <v>110609</v>
      </c>
      <c r="M890" t="str">
        <f>_xlfn.IFNA((VLOOKUP($C890,Lookups!$A$2:$B$6,2,FALSE)),"")</f>
        <v>F</v>
      </c>
      <c r="N890" t="s">
        <v>223</v>
      </c>
    </row>
    <row r="891" spans="1:14" x14ac:dyDescent="0.35">
      <c r="A891">
        <v>1751237</v>
      </c>
      <c r="B891" t="s">
        <v>392</v>
      </c>
      <c r="C891" t="s">
        <v>347</v>
      </c>
      <c r="D891" t="s">
        <v>1928</v>
      </c>
      <c r="F891" t="s">
        <v>682</v>
      </c>
      <c r="G891" t="s">
        <v>1928</v>
      </c>
      <c r="H891" s="234">
        <v>42207</v>
      </c>
      <c r="I891" s="237" t="str">
        <f t="shared" si="52"/>
        <v>22</v>
      </c>
      <c r="J891" s="237" t="str">
        <f t="shared" si="59"/>
        <v>07</v>
      </c>
      <c r="K891" s="237" t="str">
        <f t="shared" si="60"/>
        <v>2015</v>
      </c>
      <c r="L891" s="237" t="str">
        <f t="shared" si="61"/>
        <v>220715</v>
      </c>
      <c r="M891" t="str">
        <f>_xlfn.IFNA((VLOOKUP($C891,Lookups!$A$2:$B$6,2,FALSE)),"")</f>
        <v>M</v>
      </c>
      <c r="N891" t="s">
        <v>223</v>
      </c>
    </row>
    <row r="892" spans="1:14" x14ac:dyDescent="0.35">
      <c r="A892">
        <v>1751264</v>
      </c>
      <c r="B892" t="s">
        <v>392</v>
      </c>
      <c r="C892" t="s">
        <v>358</v>
      </c>
      <c r="D892" t="s">
        <v>395</v>
      </c>
      <c r="F892" t="s">
        <v>682</v>
      </c>
      <c r="G892" t="s">
        <v>395</v>
      </c>
      <c r="H892" s="234">
        <v>41661</v>
      </c>
      <c r="I892" s="237" t="str">
        <f t="shared" si="52"/>
        <v>22</v>
      </c>
      <c r="J892" s="237" t="str">
        <f t="shared" si="59"/>
        <v>01</v>
      </c>
      <c r="K892" s="237" t="str">
        <f t="shared" si="60"/>
        <v>2014</v>
      </c>
      <c r="L892" s="237" t="str">
        <f t="shared" si="61"/>
        <v>220114</v>
      </c>
      <c r="M892" t="str">
        <f>_xlfn.IFNA((VLOOKUP($C892,Lookups!$A$2:$B$6,2,FALSE)),"")</f>
        <v>F</v>
      </c>
      <c r="N892" t="s">
        <v>223</v>
      </c>
    </row>
    <row r="893" spans="1:14" x14ac:dyDescent="0.35">
      <c r="A893">
        <v>710908</v>
      </c>
      <c r="B893" t="s">
        <v>461</v>
      </c>
      <c r="C893" t="s">
        <v>358</v>
      </c>
      <c r="D893" t="s">
        <v>758</v>
      </c>
      <c r="E893" t="s">
        <v>409</v>
      </c>
      <c r="F893" t="s">
        <v>759</v>
      </c>
      <c r="G893" t="s">
        <v>758</v>
      </c>
      <c r="H893" s="234">
        <v>35979</v>
      </c>
      <c r="I893" s="237" t="str">
        <f t="shared" si="52"/>
        <v>03</v>
      </c>
      <c r="J893" s="237" t="str">
        <f t="shared" si="59"/>
        <v>07</v>
      </c>
      <c r="K893" s="237" t="str">
        <f t="shared" si="60"/>
        <v>1998</v>
      </c>
      <c r="L893" s="237" t="str">
        <f t="shared" si="61"/>
        <v>030798</v>
      </c>
      <c r="M893" t="str">
        <f>_xlfn.IFNA((VLOOKUP($C893,Lookups!$A$2:$B$6,2,FALSE)),"")</f>
        <v>F</v>
      </c>
      <c r="N893" t="s">
        <v>223</v>
      </c>
    </row>
    <row r="894" spans="1:14" x14ac:dyDescent="0.35">
      <c r="A894">
        <v>1226208</v>
      </c>
      <c r="B894" t="s">
        <v>461</v>
      </c>
      <c r="C894" t="s">
        <v>470</v>
      </c>
      <c r="D894" t="s">
        <v>767</v>
      </c>
      <c r="E894" t="s">
        <v>415</v>
      </c>
      <c r="F894" t="s">
        <v>759</v>
      </c>
      <c r="G894" t="s">
        <v>767</v>
      </c>
      <c r="H894" s="234">
        <v>28809</v>
      </c>
      <c r="I894" s="237" t="str">
        <f t="shared" si="52"/>
        <v>15</v>
      </c>
      <c r="J894" s="237" t="str">
        <f t="shared" si="59"/>
        <v>11</v>
      </c>
      <c r="K894" s="237" t="str">
        <f t="shared" si="60"/>
        <v>1978</v>
      </c>
      <c r="L894" s="237" t="str">
        <f t="shared" si="61"/>
        <v>151178</v>
      </c>
      <c r="M894" t="str">
        <f>_xlfn.IFNA((VLOOKUP($C894,Lookups!$A$2:$B$6,2,FALSE)),"")</f>
        <v>F</v>
      </c>
      <c r="N894" t="s">
        <v>223</v>
      </c>
    </row>
    <row r="895" spans="1:14" x14ac:dyDescent="0.35">
      <c r="A895">
        <v>1751242</v>
      </c>
      <c r="B895" t="s">
        <v>392</v>
      </c>
      <c r="C895" t="s">
        <v>358</v>
      </c>
      <c r="D895" t="s">
        <v>373</v>
      </c>
      <c r="F895" t="s">
        <v>1929</v>
      </c>
      <c r="G895" t="s">
        <v>373</v>
      </c>
      <c r="H895" s="234">
        <v>37463</v>
      </c>
      <c r="I895" s="237" t="str">
        <f t="shared" si="52"/>
        <v>26</v>
      </c>
      <c r="J895" s="237" t="str">
        <f t="shared" si="59"/>
        <v>07</v>
      </c>
      <c r="K895" s="237" t="str">
        <f t="shared" si="60"/>
        <v>2002</v>
      </c>
      <c r="L895" s="237" t="str">
        <f t="shared" si="61"/>
        <v>260702</v>
      </c>
      <c r="M895" t="str">
        <f>_xlfn.IFNA((VLOOKUP($C895,Lookups!$A$2:$B$6,2,FALSE)),"")</f>
        <v>F</v>
      </c>
      <c r="N895" t="s">
        <v>223</v>
      </c>
    </row>
    <row r="896" spans="1:14" x14ac:dyDescent="0.35">
      <c r="A896">
        <v>1496919</v>
      </c>
      <c r="B896" t="s">
        <v>346</v>
      </c>
      <c r="C896" t="s">
        <v>358</v>
      </c>
      <c r="D896" t="s">
        <v>366</v>
      </c>
      <c r="E896" t="s">
        <v>543</v>
      </c>
      <c r="F896" t="s">
        <v>810</v>
      </c>
      <c r="G896" t="s">
        <v>366</v>
      </c>
      <c r="H896" s="234">
        <v>40645</v>
      </c>
      <c r="I896" s="237" t="str">
        <f t="shared" si="52"/>
        <v>12</v>
      </c>
      <c r="J896" s="237" t="str">
        <f t="shared" si="59"/>
        <v>04</v>
      </c>
      <c r="K896" s="237" t="str">
        <f t="shared" si="60"/>
        <v>2011</v>
      </c>
      <c r="L896" s="237" t="str">
        <f t="shared" si="61"/>
        <v>120411</v>
      </c>
      <c r="M896" t="str">
        <f>_xlfn.IFNA((VLOOKUP($C896,Lookups!$A$2:$B$6,2,FALSE)),"")</f>
        <v>F</v>
      </c>
      <c r="N896" t="s">
        <v>223</v>
      </c>
    </row>
    <row r="897" spans="1:14" x14ac:dyDescent="0.35">
      <c r="A897">
        <v>1689514</v>
      </c>
      <c r="B897" t="s">
        <v>346</v>
      </c>
      <c r="C897" t="s">
        <v>358</v>
      </c>
      <c r="D897" t="s">
        <v>702</v>
      </c>
      <c r="F897" t="s">
        <v>810</v>
      </c>
      <c r="G897" t="s">
        <v>702</v>
      </c>
      <c r="H897" s="234">
        <v>42078</v>
      </c>
      <c r="I897" s="237" t="str">
        <f t="shared" si="52"/>
        <v>15</v>
      </c>
      <c r="J897" s="237" t="str">
        <f t="shared" si="59"/>
        <v>03</v>
      </c>
      <c r="K897" s="237" t="str">
        <f t="shared" si="60"/>
        <v>2015</v>
      </c>
      <c r="L897" s="237" t="str">
        <f t="shared" si="61"/>
        <v>150315</v>
      </c>
      <c r="M897" t="str">
        <f>_xlfn.IFNA((VLOOKUP($C897,Lookups!$A$2:$B$6,2,FALSE)),"")</f>
        <v>F</v>
      </c>
      <c r="N897" t="s">
        <v>223</v>
      </c>
    </row>
    <row r="898" spans="1:14" x14ac:dyDescent="0.35">
      <c r="A898">
        <v>1674596</v>
      </c>
      <c r="B898" t="s">
        <v>392</v>
      </c>
      <c r="C898" t="s">
        <v>358</v>
      </c>
      <c r="D898" t="s">
        <v>377</v>
      </c>
      <c r="F898" t="s">
        <v>861</v>
      </c>
      <c r="G898" t="s">
        <v>377</v>
      </c>
      <c r="H898" s="234">
        <v>41788</v>
      </c>
      <c r="I898" s="237" t="str">
        <f t="shared" ref="I898:I961" si="62">TEXT(DAY(H898),"00")</f>
        <v>29</v>
      </c>
      <c r="J898" s="237" t="str">
        <f t="shared" si="59"/>
        <v>05</v>
      </c>
      <c r="K898" s="237" t="str">
        <f t="shared" si="60"/>
        <v>2014</v>
      </c>
      <c r="L898" s="237" t="str">
        <f t="shared" si="61"/>
        <v>290514</v>
      </c>
      <c r="M898" t="str">
        <f>_xlfn.IFNA((VLOOKUP($C898,Lookups!$A$2:$B$6,2,FALSE)),"")</f>
        <v>F</v>
      </c>
      <c r="N898" t="s">
        <v>223</v>
      </c>
    </row>
    <row r="899" spans="1:14" x14ac:dyDescent="0.35">
      <c r="A899">
        <v>1366544</v>
      </c>
      <c r="B899" t="s">
        <v>346</v>
      </c>
      <c r="C899" t="s">
        <v>358</v>
      </c>
      <c r="D899" t="s">
        <v>364</v>
      </c>
      <c r="F899" t="s">
        <v>365</v>
      </c>
      <c r="G899" t="s">
        <v>364</v>
      </c>
      <c r="H899" s="234">
        <v>40227</v>
      </c>
      <c r="I899" s="237" t="str">
        <f t="shared" si="62"/>
        <v>18</v>
      </c>
      <c r="J899" s="237" t="str">
        <f t="shared" si="59"/>
        <v>02</v>
      </c>
      <c r="K899" s="237" t="str">
        <f t="shared" si="60"/>
        <v>2010</v>
      </c>
      <c r="L899" s="237" t="str">
        <f t="shared" si="61"/>
        <v>180210</v>
      </c>
      <c r="M899" t="str">
        <f>_xlfn.IFNA((VLOOKUP($C899,Lookups!$A$2:$B$6,2,FALSE)),"")</f>
        <v>F</v>
      </c>
      <c r="N899" t="s">
        <v>223</v>
      </c>
    </row>
    <row r="900" spans="1:14" x14ac:dyDescent="0.35">
      <c r="A900">
        <v>1597174</v>
      </c>
      <c r="B900" t="s">
        <v>346</v>
      </c>
      <c r="C900" t="s">
        <v>358</v>
      </c>
      <c r="D900" t="s">
        <v>584</v>
      </c>
      <c r="F900" t="s">
        <v>830</v>
      </c>
      <c r="G900" t="s">
        <v>584</v>
      </c>
      <c r="H900" s="234">
        <v>40241</v>
      </c>
      <c r="I900" s="237" t="str">
        <f t="shared" si="62"/>
        <v>04</v>
      </c>
      <c r="J900" s="237" t="str">
        <f t="shared" si="59"/>
        <v>03</v>
      </c>
      <c r="K900" s="237" t="str">
        <f t="shared" si="60"/>
        <v>2010</v>
      </c>
      <c r="L900" s="237" t="str">
        <f t="shared" si="61"/>
        <v>040310</v>
      </c>
      <c r="M900" t="str">
        <f>_xlfn.IFNA((VLOOKUP($C900,Lookups!$A$2:$B$6,2,FALSE)),"")</f>
        <v>F</v>
      </c>
      <c r="N900" t="s">
        <v>223</v>
      </c>
    </row>
    <row r="901" spans="1:14" x14ac:dyDescent="0.35">
      <c r="A901">
        <v>1708847</v>
      </c>
      <c r="B901" t="s">
        <v>392</v>
      </c>
      <c r="C901" t="s">
        <v>347</v>
      </c>
      <c r="D901" t="s">
        <v>456</v>
      </c>
      <c r="F901" t="s">
        <v>886</v>
      </c>
      <c r="G901" t="s">
        <v>456</v>
      </c>
      <c r="H901" s="234">
        <v>41152</v>
      </c>
      <c r="I901" s="237" t="str">
        <f t="shared" si="62"/>
        <v>31</v>
      </c>
      <c r="J901" s="237" t="str">
        <f t="shared" si="59"/>
        <v>08</v>
      </c>
      <c r="K901" s="237" t="str">
        <f t="shared" si="60"/>
        <v>2012</v>
      </c>
      <c r="L901" s="237" t="str">
        <f t="shared" si="61"/>
        <v>310812</v>
      </c>
      <c r="M901" t="str">
        <f>_xlfn.IFNA((VLOOKUP($C901,Lookups!$A$2:$B$6,2,FALSE)),"")</f>
        <v>M</v>
      </c>
      <c r="N901" t="s">
        <v>223</v>
      </c>
    </row>
    <row r="902" spans="1:14" x14ac:dyDescent="0.35">
      <c r="A902">
        <v>1721037</v>
      </c>
      <c r="B902" t="s">
        <v>392</v>
      </c>
      <c r="C902" t="s">
        <v>358</v>
      </c>
      <c r="D902" t="s">
        <v>634</v>
      </c>
      <c r="F902" t="s">
        <v>1930</v>
      </c>
      <c r="G902" t="s">
        <v>1931</v>
      </c>
      <c r="H902" s="234">
        <v>41538</v>
      </c>
      <c r="I902" s="237" t="str">
        <f t="shared" si="62"/>
        <v>21</v>
      </c>
      <c r="J902" s="237" t="str">
        <f t="shared" si="59"/>
        <v>09</v>
      </c>
      <c r="K902" s="237" t="str">
        <f t="shared" si="60"/>
        <v>2013</v>
      </c>
      <c r="L902" s="237" t="str">
        <f t="shared" si="61"/>
        <v>210913</v>
      </c>
      <c r="M902" t="str">
        <f>_xlfn.IFNA((VLOOKUP($C902,Lookups!$A$2:$B$6,2,FALSE)),"")</f>
        <v>F</v>
      </c>
      <c r="N902" t="s">
        <v>223</v>
      </c>
    </row>
    <row r="903" spans="1:14" x14ac:dyDescent="0.35">
      <c r="A903">
        <v>1468143</v>
      </c>
      <c r="B903" t="s">
        <v>346</v>
      </c>
      <c r="C903" t="s">
        <v>347</v>
      </c>
      <c r="D903" t="s">
        <v>430</v>
      </c>
      <c r="E903" t="s">
        <v>802</v>
      </c>
      <c r="F903" t="s">
        <v>803</v>
      </c>
      <c r="G903" t="s">
        <v>430</v>
      </c>
      <c r="H903" s="234">
        <v>39906</v>
      </c>
      <c r="I903" s="237" t="str">
        <f t="shared" si="62"/>
        <v>03</v>
      </c>
      <c r="J903" s="237" t="str">
        <f t="shared" si="59"/>
        <v>04</v>
      </c>
      <c r="K903" s="237" t="str">
        <f t="shared" si="60"/>
        <v>2009</v>
      </c>
      <c r="L903" s="237" t="str">
        <f t="shared" si="61"/>
        <v>030409</v>
      </c>
      <c r="M903" t="str">
        <f>_xlfn.IFNA((VLOOKUP($C903,Lookups!$A$2:$B$6,2,FALSE)),"")</f>
        <v>M</v>
      </c>
      <c r="N903" t="s">
        <v>223</v>
      </c>
    </row>
    <row r="904" spans="1:14" x14ac:dyDescent="0.35">
      <c r="A904">
        <v>1480053</v>
      </c>
      <c r="B904" t="s">
        <v>346</v>
      </c>
      <c r="C904" t="s">
        <v>358</v>
      </c>
      <c r="D904" t="s">
        <v>808</v>
      </c>
      <c r="F904" t="s">
        <v>803</v>
      </c>
      <c r="G904" t="s">
        <v>808</v>
      </c>
      <c r="H904" s="234">
        <v>40921</v>
      </c>
      <c r="I904" s="237" t="str">
        <f t="shared" si="62"/>
        <v>13</v>
      </c>
      <c r="J904" s="237" t="str">
        <f t="shared" si="59"/>
        <v>01</v>
      </c>
      <c r="K904" s="237" t="str">
        <f t="shared" si="60"/>
        <v>2012</v>
      </c>
      <c r="L904" s="237" t="str">
        <f t="shared" si="61"/>
        <v>130112</v>
      </c>
      <c r="M904" t="str">
        <f>_xlfn.IFNA((VLOOKUP($C904,Lookups!$A$2:$B$6,2,FALSE)),"")</f>
        <v>F</v>
      </c>
      <c r="N904" t="s">
        <v>223</v>
      </c>
    </row>
    <row r="905" spans="1:14" x14ac:dyDescent="0.35">
      <c r="A905">
        <v>1673857</v>
      </c>
      <c r="B905" t="s">
        <v>392</v>
      </c>
      <c r="C905" t="s">
        <v>347</v>
      </c>
      <c r="D905" t="s">
        <v>504</v>
      </c>
      <c r="F905" t="s">
        <v>803</v>
      </c>
      <c r="G905" t="s">
        <v>504</v>
      </c>
      <c r="H905" s="234">
        <v>42586</v>
      </c>
      <c r="I905" s="237" t="str">
        <f t="shared" si="62"/>
        <v>04</v>
      </c>
      <c r="J905" s="237" t="str">
        <f t="shared" si="59"/>
        <v>08</v>
      </c>
      <c r="K905" s="237" t="str">
        <f t="shared" si="60"/>
        <v>2016</v>
      </c>
      <c r="L905" s="237" t="str">
        <f t="shared" si="61"/>
        <v>040816</v>
      </c>
      <c r="M905" t="str">
        <f>_xlfn.IFNA((VLOOKUP($C905,Lookups!$A$2:$B$6,2,FALSE)),"")</f>
        <v>M</v>
      </c>
      <c r="N905" t="s">
        <v>223</v>
      </c>
    </row>
    <row r="906" spans="1:14" x14ac:dyDescent="0.35">
      <c r="A906">
        <v>1689526</v>
      </c>
      <c r="B906" t="s">
        <v>461</v>
      </c>
      <c r="C906" t="s">
        <v>347</v>
      </c>
      <c r="D906" t="s">
        <v>880</v>
      </c>
      <c r="F906" t="s">
        <v>803</v>
      </c>
      <c r="G906" t="s">
        <v>880</v>
      </c>
      <c r="H906" s="234">
        <v>29182</v>
      </c>
      <c r="I906" s="237" t="str">
        <f t="shared" si="62"/>
        <v>23</v>
      </c>
      <c r="J906" s="237" t="str">
        <f t="shared" si="59"/>
        <v>11</v>
      </c>
      <c r="K906" s="237" t="str">
        <f t="shared" si="60"/>
        <v>1979</v>
      </c>
      <c r="L906" s="237" t="str">
        <f t="shared" si="61"/>
        <v>231179</v>
      </c>
      <c r="M906" t="str">
        <f>_xlfn.IFNA((VLOOKUP($C906,Lookups!$A$2:$B$6,2,FALSE)),"")</f>
        <v>M</v>
      </c>
      <c r="N906" t="s">
        <v>223</v>
      </c>
    </row>
    <row r="907" spans="1:14" x14ac:dyDescent="0.35">
      <c r="A907">
        <v>1689518</v>
      </c>
      <c r="B907" t="s">
        <v>392</v>
      </c>
      <c r="C907" t="s">
        <v>358</v>
      </c>
      <c r="D907" t="s">
        <v>868</v>
      </c>
      <c r="F907" t="s">
        <v>869</v>
      </c>
      <c r="G907" t="s">
        <v>868</v>
      </c>
      <c r="H907" s="234">
        <v>42013</v>
      </c>
      <c r="I907" s="237" t="str">
        <f t="shared" si="62"/>
        <v>09</v>
      </c>
      <c r="J907" s="237" t="str">
        <f t="shared" si="59"/>
        <v>01</v>
      </c>
      <c r="K907" s="237" t="str">
        <f t="shared" si="60"/>
        <v>2015</v>
      </c>
      <c r="L907" s="237" t="str">
        <f t="shared" si="61"/>
        <v>090115</v>
      </c>
      <c r="M907" t="str">
        <f>_xlfn.IFNA((VLOOKUP($C907,Lookups!$A$2:$B$6,2,FALSE)),"")</f>
        <v>F</v>
      </c>
      <c r="N907" t="s">
        <v>223</v>
      </c>
    </row>
    <row r="908" spans="1:14" x14ac:dyDescent="0.35">
      <c r="A908">
        <v>1724789</v>
      </c>
      <c r="B908" t="s">
        <v>392</v>
      </c>
      <c r="C908" t="s">
        <v>358</v>
      </c>
      <c r="D908" t="s">
        <v>896</v>
      </c>
      <c r="F908" t="s">
        <v>897</v>
      </c>
      <c r="G908" t="s">
        <v>896</v>
      </c>
      <c r="H908" s="234">
        <v>40546</v>
      </c>
      <c r="I908" s="237" t="str">
        <f t="shared" si="62"/>
        <v>03</v>
      </c>
      <c r="J908" s="237" t="str">
        <f t="shared" si="59"/>
        <v>01</v>
      </c>
      <c r="K908" s="237" t="str">
        <f t="shared" si="60"/>
        <v>2011</v>
      </c>
      <c r="L908" s="237" t="str">
        <f t="shared" si="61"/>
        <v>030111</v>
      </c>
      <c r="M908" t="str">
        <f>_xlfn.IFNA((VLOOKUP($C908,Lookups!$A$2:$B$6,2,FALSE)),"")</f>
        <v>F</v>
      </c>
      <c r="N908" t="s">
        <v>223</v>
      </c>
    </row>
    <row r="909" spans="1:14" x14ac:dyDescent="0.35">
      <c r="A909">
        <v>1204716</v>
      </c>
      <c r="B909" t="s">
        <v>392</v>
      </c>
      <c r="C909" t="s">
        <v>470</v>
      </c>
      <c r="D909" t="s">
        <v>753</v>
      </c>
      <c r="E909" t="s">
        <v>549</v>
      </c>
      <c r="F909" t="s">
        <v>765</v>
      </c>
      <c r="G909" t="s">
        <v>753</v>
      </c>
      <c r="H909" s="234">
        <v>28012</v>
      </c>
      <c r="I909" s="237" t="str">
        <f t="shared" si="62"/>
        <v>09</v>
      </c>
      <c r="J909" s="237" t="str">
        <f t="shared" si="59"/>
        <v>09</v>
      </c>
      <c r="K909" s="237" t="str">
        <f t="shared" si="60"/>
        <v>1976</v>
      </c>
      <c r="L909" s="237" t="str">
        <f t="shared" si="61"/>
        <v>090976</v>
      </c>
      <c r="M909" t="str">
        <f>_xlfn.IFNA((VLOOKUP($C909,Lookups!$A$2:$B$6,2,FALSE)),"")</f>
        <v>F</v>
      </c>
      <c r="N909" t="s">
        <v>223</v>
      </c>
    </row>
    <row r="910" spans="1:14" x14ac:dyDescent="0.35">
      <c r="A910">
        <v>1258186</v>
      </c>
      <c r="B910" t="s">
        <v>346</v>
      </c>
      <c r="C910" t="s">
        <v>358</v>
      </c>
      <c r="D910" t="s">
        <v>768</v>
      </c>
      <c r="E910" t="s">
        <v>574</v>
      </c>
      <c r="F910" t="s">
        <v>765</v>
      </c>
      <c r="G910" t="s">
        <v>768</v>
      </c>
      <c r="H910" s="234">
        <v>39630</v>
      </c>
      <c r="I910" s="237" t="str">
        <f t="shared" si="62"/>
        <v>01</v>
      </c>
      <c r="J910" s="237" t="str">
        <f t="shared" si="59"/>
        <v>07</v>
      </c>
      <c r="K910" s="237" t="str">
        <f t="shared" si="60"/>
        <v>2008</v>
      </c>
      <c r="L910" s="237" t="str">
        <f t="shared" si="61"/>
        <v>010708</v>
      </c>
      <c r="M910" t="str">
        <f>_xlfn.IFNA((VLOOKUP($C910,Lookups!$A$2:$B$6,2,FALSE)),"")</f>
        <v>F</v>
      </c>
      <c r="N910" t="s">
        <v>223</v>
      </c>
    </row>
    <row r="911" spans="1:14" x14ac:dyDescent="0.35">
      <c r="A911">
        <v>1315306</v>
      </c>
      <c r="B911" t="s">
        <v>392</v>
      </c>
      <c r="C911" t="s">
        <v>358</v>
      </c>
      <c r="D911" t="s">
        <v>1932</v>
      </c>
      <c r="F911" t="s">
        <v>1933</v>
      </c>
      <c r="G911" t="s">
        <v>1932</v>
      </c>
      <c r="H911" s="234">
        <v>39152</v>
      </c>
      <c r="I911" s="237" t="str">
        <f t="shared" si="62"/>
        <v>11</v>
      </c>
      <c r="J911" s="237" t="str">
        <f t="shared" si="59"/>
        <v>03</v>
      </c>
      <c r="K911" s="237" t="str">
        <f t="shared" si="60"/>
        <v>2007</v>
      </c>
      <c r="L911" s="237" t="str">
        <f t="shared" si="61"/>
        <v>110307</v>
      </c>
      <c r="M911" t="str">
        <f>_xlfn.IFNA((VLOOKUP($C911,Lookups!$A$2:$B$6,2,FALSE)),"")</f>
        <v>F</v>
      </c>
      <c r="N911" t="s">
        <v>223</v>
      </c>
    </row>
    <row r="912" spans="1:14" x14ac:dyDescent="0.35">
      <c r="A912">
        <v>858268</v>
      </c>
      <c r="B912" t="s">
        <v>392</v>
      </c>
      <c r="C912" t="s">
        <v>347</v>
      </c>
      <c r="D912" t="s">
        <v>763</v>
      </c>
      <c r="E912" t="s">
        <v>415</v>
      </c>
      <c r="F912" t="s">
        <v>764</v>
      </c>
      <c r="G912" t="s">
        <v>763</v>
      </c>
      <c r="H912" s="234">
        <v>30771</v>
      </c>
      <c r="I912" s="237" t="str">
        <f t="shared" si="62"/>
        <v>30</v>
      </c>
      <c r="J912" s="237" t="str">
        <f t="shared" si="59"/>
        <v>03</v>
      </c>
      <c r="K912" s="237" t="str">
        <f t="shared" si="60"/>
        <v>1984</v>
      </c>
      <c r="L912" s="237" t="str">
        <f t="shared" si="61"/>
        <v>300384</v>
      </c>
      <c r="M912" t="str">
        <f>_xlfn.IFNA((VLOOKUP($C912,Lookups!$A$2:$B$6,2,FALSE)),"")</f>
        <v>M</v>
      </c>
      <c r="N912" t="s">
        <v>223</v>
      </c>
    </row>
    <row r="913" spans="1:14" x14ac:dyDescent="0.35">
      <c r="A913">
        <v>1507977</v>
      </c>
      <c r="B913" t="s">
        <v>392</v>
      </c>
      <c r="C913" t="s">
        <v>347</v>
      </c>
      <c r="D913" t="s">
        <v>817</v>
      </c>
      <c r="F913" t="s">
        <v>818</v>
      </c>
      <c r="G913" t="s">
        <v>817</v>
      </c>
      <c r="H913" s="234">
        <v>40487</v>
      </c>
      <c r="I913" s="237" t="str">
        <f t="shared" si="62"/>
        <v>05</v>
      </c>
      <c r="J913" s="237" t="str">
        <f t="shared" si="59"/>
        <v>11</v>
      </c>
      <c r="K913" s="237" t="str">
        <f t="shared" si="60"/>
        <v>2010</v>
      </c>
      <c r="L913" s="237" t="str">
        <f t="shared" si="61"/>
        <v>051110</v>
      </c>
      <c r="M913" t="str">
        <f>_xlfn.IFNA((VLOOKUP($C913,Lookups!$A$2:$B$6,2,FALSE)),"")</f>
        <v>M</v>
      </c>
      <c r="N913" t="s">
        <v>223</v>
      </c>
    </row>
    <row r="914" spans="1:14" x14ac:dyDescent="0.35">
      <c r="A914">
        <v>484876</v>
      </c>
      <c r="B914" t="s">
        <v>461</v>
      </c>
      <c r="C914" t="s">
        <v>470</v>
      </c>
      <c r="D914" t="s">
        <v>753</v>
      </c>
      <c r="E914" t="s">
        <v>754</v>
      </c>
      <c r="F914" t="s">
        <v>755</v>
      </c>
      <c r="G914" t="s">
        <v>753</v>
      </c>
      <c r="H914" s="234">
        <v>26861</v>
      </c>
      <c r="I914" s="237" t="str">
        <f t="shared" si="62"/>
        <v>16</v>
      </c>
      <c r="J914" s="237" t="str">
        <f t="shared" si="59"/>
        <v>07</v>
      </c>
      <c r="K914" s="237" t="str">
        <f t="shared" si="60"/>
        <v>1973</v>
      </c>
      <c r="L914" s="237" t="str">
        <f t="shared" si="61"/>
        <v>160773</v>
      </c>
      <c r="M914" t="str">
        <f>_xlfn.IFNA((VLOOKUP($C914,Lookups!$A$2:$B$6,2,FALSE)),"")</f>
        <v>F</v>
      </c>
      <c r="N914" t="s">
        <v>223</v>
      </c>
    </row>
    <row r="915" spans="1:14" x14ac:dyDescent="0.35">
      <c r="A915">
        <v>1315295</v>
      </c>
      <c r="B915" t="s">
        <v>346</v>
      </c>
      <c r="C915" t="s">
        <v>358</v>
      </c>
      <c r="D915" t="s">
        <v>776</v>
      </c>
      <c r="E915" t="s">
        <v>748</v>
      </c>
      <c r="F915" t="s">
        <v>755</v>
      </c>
      <c r="G915" t="s">
        <v>776</v>
      </c>
      <c r="H915" s="234">
        <v>40434</v>
      </c>
      <c r="I915" s="237" t="str">
        <f t="shared" si="62"/>
        <v>13</v>
      </c>
      <c r="J915" s="237" t="str">
        <f t="shared" si="59"/>
        <v>09</v>
      </c>
      <c r="K915" s="237" t="str">
        <f t="shared" si="60"/>
        <v>2010</v>
      </c>
      <c r="L915" s="237" t="str">
        <f t="shared" si="61"/>
        <v>130910</v>
      </c>
      <c r="M915" t="str">
        <f>_xlfn.IFNA((VLOOKUP($C915,Lookups!$A$2:$B$6,2,FALSE)),"")</f>
        <v>F</v>
      </c>
      <c r="N915" t="s">
        <v>223</v>
      </c>
    </row>
    <row r="916" spans="1:14" x14ac:dyDescent="0.35">
      <c r="A916">
        <v>1507980</v>
      </c>
      <c r="B916" t="s">
        <v>392</v>
      </c>
      <c r="C916" t="s">
        <v>347</v>
      </c>
      <c r="D916" t="s">
        <v>456</v>
      </c>
      <c r="F916" t="s">
        <v>819</v>
      </c>
      <c r="G916" t="s">
        <v>456</v>
      </c>
      <c r="H916" s="234">
        <v>39110</v>
      </c>
      <c r="I916" s="237" t="str">
        <f t="shared" si="62"/>
        <v>28</v>
      </c>
      <c r="J916" s="237" t="str">
        <f t="shared" si="59"/>
        <v>01</v>
      </c>
      <c r="K916" s="237" t="str">
        <f t="shared" si="60"/>
        <v>2007</v>
      </c>
      <c r="L916" s="237" t="str">
        <f t="shared" si="61"/>
        <v>280107</v>
      </c>
      <c r="M916" t="str">
        <f>_xlfn.IFNA((VLOOKUP($C916,Lookups!$A$2:$B$6,2,FALSE)),"")</f>
        <v>M</v>
      </c>
      <c r="N916" t="s">
        <v>223</v>
      </c>
    </row>
    <row r="917" spans="1:14" x14ac:dyDescent="0.35">
      <c r="A917">
        <v>1617885</v>
      </c>
      <c r="B917" t="s">
        <v>392</v>
      </c>
      <c r="C917" t="s">
        <v>358</v>
      </c>
      <c r="D917" t="s">
        <v>842</v>
      </c>
      <c r="E917" t="s">
        <v>843</v>
      </c>
      <c r="F917" t="s">
        <v>844</v>
      </c>
      <c r="G917" t="s">
        <v>842</v>
      </c>
      <c r="H917" s="234">
        <v>40489</v>
      </c>
      <c r="I917" s="237" t="str">
        <f t="shared" si="62"/>
        <v>07</v>
      </c>
      <c r="J917" s="237" t="str">
        <f t="shared" si="59"/>
        <v>11</v>
      </c>
      <c r="K917" s="237" t="str">
        <f t="shared" si="60"/>
        <v>2010</v>
      </c>
      <c r="L917" s="237" t="str">
        <f t="shared" si="61"/>
        <v>071110</v>
      </c>
      <c r="M917" t="str">
        <f>_xlfn.IFNA((VLOOKUP($C917,Lookups!$A$2:$B$6,2,FALSE)),"")</f>
        <v>F</v>
      </c>
      <c r="N917" t="s">
        <v>223</v>
      </c>
    </row>
    <row r="918" spans="1:14" x14ac:dyDescent="0.35">
      <c r="A918">
        <v>1617886</v>
      </c>
      <c r="B918" t="s">
        <v>392</v>
      </c>
      <c r="C918" t="s">
        <v>347</v>
      </c>
      <c r="D918" t="s">
        <v>845</v>
      </c>
      <c r="E918" t="s">
        <v>846</v>
      </c>
      <c r="F918" t="s">
        <v>844</v>
      </c>
      <c r="G918" t="s">
        <v>845</v>
      </c>
      <c r="H918" s="234">
        <v>41837</v>
      </c>
      <c r="I918" s="237" t="str">
        <f t="shared" si="62"/>
        <v>17</v>
      </c>
      <c r="J918" s="237" t="str">
        <f t="shared" si="59"/>
        <v>07</v>
      </c>
      <c r="K918" s="237" t="str">
        <f t="shared" si="60"/>
        <v>2014</v>
      </c>
      <c r="L918" s="237" t="str">
        <f t="shared" si="61"/>
        <v>170714</v>
      </c>
      <c r="M918" t="str">
        <f>_xlfn.IFNA((VLOOKUP($C918,Lookups!$A$2:$B$6,2,FALSE)),"")</f>
        <v>M</v>
      </c>
      <c r="N918" t="s">
        <v>223</v>
      </c>
    </row>
    <row r="919" spans="1:14" x14ac:dyDescent="0.35">
      <c r="A919">
        <v>1603093</v>
      </c>
      <c r="B919" t="s">
        <v>346</v>
      </c>
      <c r="C919" t="s">
        <v>347</v>
      </c>
      <c r="D919" t="s">
        <v>406</v>
      </c>
      <c r="F919" t="s">
        <v>407</v>
      </c>
      <c r="G919" t="s">
        <v>406</v>
      </c>
      <c r="H919" s="234">
        <v>41505</v>
      </c>
      <c r="I919" s="237" t="str">
        <f t="shared" si="62"/>
        <v>19</v>
      </c>
      <c r="J919" s="237" t="str">
        <f t="shared" si="59"/>
        <v>08</v>
      </c>
      <c r="K919" s="237" t="str">
        <f t="shared" si="60"/>
        <v>2013</v>
      </c>
      <c r="L919" s="237" t="str">
        <f t="shared" si="61"/>
        <v>190813</v>
      </c>
      <c r="M919" t="str">
        <f>_xlfn.IFNA((VLOOKUP($C919,Lookups!$A$2:$B$6,2,FALSE)),"")</f>
        <v>M</v>
      </c>
      <c r="N919" t="s">
        <v>223</v>
      </c>
    </row>
    <row r="920" spans="1:14" x14ac:dyDescent="0.35">
      <c r="A920">
        <v>1603094</v>
      </c>
      <c r="B920" t="s">
        <v>346</v>
      </c>
      <c r="C920" t="s">
        <v>347</v>
      </c>
      <c r="D920" t="s">
        <v>408</v>
      </c>
      <c r="F920" t="s">
        <v>407</v>
      </c>
      <c r="G920" t="s">
        <v>408</v>
      </c>
      <c r="H920" s="234">
        <v>40857</v>
      </c>
      <c r="I920" s="237" t="str">
        <f t="shared" si="62"/>
        <v>10</v>
      </c>
      <c r="J920" s="237" t="str">
        <f t="shared" si="59"/>
        <v>11</v>
      </c>
      <c r="K920" s="237" t="str">
        <f t="shared" si="60"/>
        <v>2011</v>
      </c>
      <c r="L920" s="237" t="str">
        <f t="shared" si="61"/>
        <v>101111</v>
      </c>
      <c r="M920" t="str">
        <f>_xlfn.IFNA((VLOOKUP($C920,Lookups!$A$2:$B$6,2,FALSE)),"")</f>
        <v>M</v>
      </c>
      <c r="N920" t="s">
        <v>223</v>
      </c>
    </row>
    <row r="921" spans="1:14" x14ac:dyDescent="0.35">
      <c r="A921">
        <v>1608834</v>
      </c>
      <c r="B921" t="s">
        <v>392</v>
      </c>
      <c r="C921" t="s">
        <v>358</v>
      </c>
      <c r="D921" t="s">
        <v>369</v>
      </c>
      <c r="F921" t="s">
        <v>841</v>
      </c>
      <c r="G921" t="s">
        <v>369</v>
      </c>
      <c r="H921" s="234">
        <v>41819</v>
      </c>
      <c r="I921" s="237" t="str">
        <f t="shared" si="62"/>
        <v>29</v>
      </c>
      <c r="J921" s="237" t="str">
        <f t="shared" si="59"/>
        <v>06</v>
      </c>
      <c r="K921" s="237" t="str">
        <f t="shared" si="60"/>
        <v>2014</v>
      </c>
      <c r="L921" s="237" t="str">
        <f t="shared" si="61"/>
        <v>290614</v>
      </c>
      <c r="M921" t="str">
        <f>_xlfn.IFNA((VLOOKUP($C921,Lookups!$A$2:$B$6,2,FALSE)),"")</f>
        <v>F</v>
      </c>
      <c r="N921" t="s">
        <v>223</v>
      </c>
    </row>
    <row r="922" spans="1:14" x14ac:dyDescent="0.35">
      <c r="A922">
        <v>1692508</v>
      </c>
      <c r="B922" t="s">
        <v>461</v>
      </c>
      <c r="C922" t="s">
        <v>347</v>
      </c>
      <c r="D922" t="s">
        <v>729</v>
      </c>
      <c r="E922" t="s">
        <v>415</v>
      </c>
      <c r="F922" t="s">
        <v>882</v>
      </c>
      <c r="G922" t="s">
        <v>729</v>
      </c>
      <c r="H922" s="234">
        <v>28826</v>
      </c>
      <c r="I922" s="237" t="str">
        <f t="shared" si="62"/>
        <v>02</v>
      </c>
      <c r="J922" s="237" t="str">
        <f t="shared" si="59"/>
        <v>12</v>
      </c>
      <c r="K922" s="237" t="str">
        <f t="shared" si="60"/>
        <v>1978</v>
      </c>
      <c r="L922" s="237" t="str">
        <f t="shared" si="61"/>
        <v>021278</v>
      </c>
      <c r="M922" t="str">
        <f>_xlfn.IFNA((VLOOKUP($C922,Lookups!$A$2:$B$6,2,FALSE)),"")</f>
        <v>M</v>
      </c>
      <c r="N922" t="s">
        <v>223</v>
      </c>
    </row>
    <row r="923" spans="1:14" x14ac:dyDescent="0.35">
      <c r="A923">
        <v>321869</v>
      </c>
      <c r="B923" t="s">
        <v>461</v>
      </c>
      <c r="C923" t="s">
        <v>347</v>
      </c>
      <c r="D923" t="s">
        <v>751</v>
      </c>
      <c r="F923" t="s">
        <v>752</v>
      </c>
      <c r="G923" t="s">
        <v>751</v>
      </c>
      <c r="H923" s="234">
        <v>35395</v>
      </c>
      <c r="I923" s="237" t="str">
        <f t="shared" si="62"/>
        <v>26</v>
      </c>
      <c r="J923" s="237" t="str">
        <f t="shared" si="59"/>
        <v>11</v>
      </c>
      <c r="K923" s="237" t="str">
        <f t="shared" si="60"/>
        <v>1996</v>
      </c>
      <c r="L923" s="237" t="str">
        <f t="shared" si="61"/>
        <v>261196</v>
      </c>
      <c r="M923" t="str">
        <f>_xlfn.IFNA((VLOOKUP($C923,Lookups!$A$2:$B$6,2,FALSE)),"")</f>
        <v>M</v>
      </c>
      <c r="N923" t="s">
        <v>223</v>
      </c>
    </row>
    <row r="924" spans="1:14" x14ac:dyDescent="0.35">
      <c r="A924">
        <v>1689515</v>
      </c>
      <c r="B924" t="s">
        <v>392</v>
      </c>
      <c r="C924" t="s">
        <v>358</v>
      </c>
      <c r="D924" t="s">
        <v>371</v>
      </c>
      <c r="F924" t="s">
        <v>867</v>
      </c>
      <c r="G924" t="s">
        <v>371</v>
      </c>
      <c r="H924" s="234">
        <v>39912</v>
      </c>
      <c r="I924" s="237" t="str">
        <f t="shared" si="62"/>
        <v>09</v>
      </c>
      <c r="J924" s="237" t="str">
        <f t="shared" si="59"/>
        <v>04</v>
      </c>
      <c r="K924" s="237" t="str">
        <f t="shared" si="60"/>
        <v>2009</v>
      </c>
      <c r="L924" s="237" t="str">
        <f t="shared" si="61"/>
        <v>090409</v>
      </c>
      <c r="M924" t="str">
        <f>_xlfn.IFNA((VLOOKUP($C924,Lookups!$A$2:$B$6,2,FALSE)),"")</f>
        <v>F</v>
      </c>
      <c r="N924" t="s">
        <v>223</v>
      </c>
    </row>
    <row r="925" spans="1:14" x14ac:dyDescent="0.35">
      <c r="A925">
        <v>1418801</v>
      </c>
      <c r="B925" t="s">
        <v>346</v>
      </c>
      <c r="C925" t="s">
        <v>358</v>
      </c>
      <c r="D925" t="s">
        <v>556</v>
      </c>
      <c r="F925" t="s">
        <v>795</v>
      </c>
      <c r="G925" t="s">
        <v>556</v>
      </c>
      <c r="H925" s="234">
        <v>41094</v>
      </c>
      <c r="I925" s="237" t="str">
        <f t="shared" si="62"/>
        <v>04</v>
      </c>
      <c r="J925" s="237" t="str">
        <f t="shared" si="59"/>
        <v>07</v>
      </c>
      <c r="K925" s="237" t="str">
        <f t="shared" si="60"/>
        <v>2012</v>
      </c>
      <c r="L925" s="237" t="str">
        <f t="shared" si="61"/>
        <v>040712</v>
      </c>
      <c r="M925" t="str">
        <f>_xlfn.IFNA((VLOOKUP($C925,Lookups!$A$2:$B$6,2,FALSE)),"")</f>
        <v>F</v>
      </c>
      <c r="N925" t="s">
        <v>223</v>
      </c>
    </row>
    <row r="926" spans="1:14" x14ac:dyDescent="0.35">
      <c r="A926">
        <v>1689517</v>
      </c>
      <c r="B926" t="s">
        <v>461</v>
      </c>
      <c r="C926" t="s">
        <v>358</v>
      </c>
      <c r="D926" t="s">
        <v>780</v>
      </c>
      <c r="F926" t="s">
        <v>795</v>
      </c>
      <c r="G926" t="s">
        <v>780</v>
      </c>
      <c r="H926" s="234">
        <v>30085</v>
      </c>
      <c r="I926" s="237" t="str">
        <f t="shared" si="62"/>
        <v>14</v>
      </c>
      <c r="J926" s="237" t="str">
        <f t="shared" si="59"/>
        <v>05</v>
      </c>
      <c r="K926" s="237" t="str">
        <f t="shared" si="60"/>
        <v>1982</v>
      </c>
      <c r="L926" s="237" t="str">
        <f t="shared" si="61"/>
        <v>140582</v>
      </c>
      <c r="M926" t="str">
        <f>_xlfn.IFNA((VLOOKUP($C926,Lookups!$A$2:$B$6,2,FALSE)),"")</f>
        <v>F</v>
      </c>
      <c r="N926" t="s">
        <v>223</v>
      </c>
    </row>
    <row r="927" spans="1:14" x14ac:dyDescent="0.35">
      <c r="A927">
        <v>1751239</v>
      </c>
      <c r="B927" t="s">
        <v>392</v>
      </c>
      <c r="C927" t="s">
        <v>347</v>
      </c>
      <c r="D927" t="s">
        <v>1508</v>
      </c>
      <c r="F927" t="s">
        <v>1826</v>
      </c>
      <c r="G927" t="s">
        <v>1508</v>
      </c>
      <c r="H927" s="234">
        <v>40818</v>
      </c>
      <c r="I927" s="237" t="str">
        <f t="shared" si="62"/>
        <v>02</v>
      </c>
      <c r="J927" s="237" t="str">
        <f t="shared" si="59"/>
        <v>10</v>
      </c>
      <c r="K927" s="237" t="str">
        <f t="shared" si="60"/>
        <v>2011</v>
      </c>
      <c r="L927" s="237" t="str">
        <f t="shared" si="61"/>
        <v>021011</v>
      </c>
      <c r="M927" t="str">
        <f>_xlfn.IFNA((VLOOKUP($C927,Lookups!$A$2:$B$6,2,FALSE)),"")</f>
        <v>M</v>
      </c>
      <c r="N927" t="s">
        <v>223</v>
      </c>
    </row>
    <row r="928" spans="1:14" x14ac:dyDescent="0.35">
      <c r="A928">
        <v>1689521</v>
      </c>
      <c r="B928" t="s">
        <v>392</v>
      </c>
      <c r="C928" t="s">
        <v>358</v>
      </c>
      <c r="D928" t="s">
        <v>872</v>
      </c>
      <c r="F928" t="s">
        <v>873</v>
      </c>
      <c r="G928" t="s">
        <v>872</v>
      </c>
      <c r="H928" s="234">
        <v>41631</v>
      </c>
      <c r="I928" s="237" t="str">
        <f t="shared" si="62"/>
        <v>23</v>
      </c>
      <c r="J928" s="237" t="str">
        <f t="shared" si="59"/>
        <v>12</v>
      </c>
      <c r="K928" s="237" t="str">
        <f t="shared" si="60"/>
        <v>2013</v>
      </c>
      <c r="L928" s="237" t="str">
        <f t="shared" si="61"/>
        <v>231213</v>
      </c>
      <c r="M928" t="str">
        <f>_xlfn.IFNA((VLOOKUP($C928,Lookups!$A$2:$B$6,2,FALSE)),"")</f>
        <v>F</v>
      </c>
      <c r="N928" t="s">
        <v>223</v>
      </c>
    </row>
    <row r="929" spans="1:14" x14ac:dyDescent="0.35">
      <c r="A929">
        <v>1739431</v>
      </c>
      <c r="B929" t="s">
        <v>392</v>
      </c>
      <c r="C929" t="s">
        <v>358</v>
      </c>
      <c r="D929" t="s">
        <v>426</v>
      </c>
      <c r="F929" t="s">
        <v>873</v>
      </c>
      <c r="G929" t="s">
        <v>426</v>
      </c>
      <c r="H929" s="234">
        <v>42137</v>
      </c>
      <c r="I929" s="237" t="str">
        <f t="shared" si="62"/>
        <v>13</v>
      </c>
      <c r="J929" s="237" t="str">
        <f t="shared" si="59"/>
        <v>05</v>
      </c>
      <c r="K929" s="237" t="str">
        <f t="shared" si="60"/>
        <v>2015</v>
      </c>
      <c r="L929" s="237" t="str">
        <f t="shared" si="61"/>
        <v>130515</v>
      </c>
      <c r="M929" t="str">
        <f>_xlfn.IFNA((VLOOKUP($C929,Lookups!$A$2:$B$6,2,FALSE)),"")</f>
        <v>F</v>
      </c>
      <c r="N929" t="s">
        <v>223</v>
      </c>
    </row>
    <row r="930" spans="1:14" x14ac:dyDescent="0.35">
      <c r="A930">
        <v>1751266</v>
      </c>
      <c r="B930" t="s">
        <v>461</v>
      </c>
      <c r="C930" t="s">
        <v>347</v>
      </c>
      <c r="D930" t="s">
        <v>807</v>
      </c>
      <c r="F930" t="s">
        <v>873</v>
      </c>
      <c r="G930" t="s">
        <v>807</v>
      </c>
      <c r="H930" s="234">
        <v>28867</v>
      </c>
      <c r="I930" s="237" t="str">
        <f t="shared" si="62"/>
        <v>12</v>
      </c>
      <c r="J930" s="237" t="str">
        <f t="shared" si="59"/>
        <v>01</v>
      </c>
      <c r="K930" s="237" t="str">
        <f t="shared" si="60"/>
        <v>1979</v>
      </c>
      <c r="L930" s="237" t="str">
        <f t="shared" si="61"/>
        <v>120179</v>
      </c>
      <c r="M930" t="str">
        <f>_xlfn.IFNA((VLOOKUP($C930,Lookups!$A$2:$B$6,2,FALSE)),"")</f>
        <v>M</v>
      </c>
      <c r="N930" t="s">
        <v>223</v>
      </c>
    </row>
    <row r="931" spans="1:14" x14ac:dyDescent="0.35">
      <c r="A931">
        <v>1258193</v>
      </c>
      <c r="B931" t="s">
        <v>461</v>
      </c>
      <c r="C931" t="s">
        <v>470</v>
      </c>
      <c r="D931" t="s">
        <v>770</v>
      </c>
      <c r="E931" t="s">
        <v>748</v>
      </c>
      <c r="F931" t="s">
        <v>771</v>
      </c>
      <c r="G931" t="s">
        <v>770</v>
      </c>
      <c r="H931" s="234">
        <v>17699</v>
      </c>
      <c r="I931" s="237" t="str">
        <f t="shared" si="62"/>
        <v>15</v>
      </c>
      <c r="J931" s="237" t="str">
        <f t="shared" si="59"/>
        <v>06</v>
      </c>
      <c r="K931" s="237" t="str">
        <f t="shared" si="60"/>
        <v>1948</v>
      </c>
      <c r="L931" s="237" t="str">
        <f t="shared" si="61"/>
        <v>150648</v>
      </c>
      <c r="M931" t="str">
        <f>_xlfn.IFNA((VLOOKUP($C931,Lookups!$A$2:$B$6,2,FALSE)),"")</f>
        <v>F</v>
      </c>
      <c r="N931" t="s">
        <v>223</v>
      </c>
    </row>
    <row r="932" spans="1:14" x14ac:dyDescent="0.35">
      <c r="A932">
        <v>288253</v>
      </c>
      <c r="B932" t="s">
        <v>461</v>
      </c>
      <c r="C932" t="s">
        <v>470</v>
      </c>
      <c r="D932" t="s">
        <v>575</v>
      </c>
      <c r="E932" t="s">
        <v>748</v>
      </c>
      <c r="F932" t="s">
        <v>749</v>
      </c>
      <c r="G932" t="s">
        <v>575</v>
      </c>
      <c r="H932" s="234">
        <v>27577</v>
      </c>
      <c r="I932" s="237" t="str">
        <f t="shared" si="62"/>
        <v>02</v>
      </c>
      <c r="J932" s="237" t="str">
        <f t="shared" si="59"/>
        <v>07</v>
      </c>
      <c r="K932" s="237" t="str">
        <f t="shared" si="60"/>
        <v>1975</v>
      </c>
      <c r="L932" s="237" t="str">
        <f t="shared" si="61"/>
        <v>020775</v>
      </c>
      <c r="M932" t="str">
        <f>_xlfn.IFNA((VLOOKUP($C932,Lookups!$A$2:$B$6,2,FALSE)),"")</f>
        <v>F</v>
      </c>
      <c r="N932" t="s">
        <v>223</v>
      </c>
    </row>
    <row r="933" spans="1:14" x14ac:dyDescent="0.35">
      <c r="A933">
        <v>781234</v>
      </c>
      <c r="B933" t="s">
        <v>346</v>
      </c>
      <c r="C933" t="s">
        <v>358</v>
      </c>
      <c r="D933" t="s">
        <v>760</v>
      </c>
      <c r="F933" t="s">
        <v>749</v>
      </c>
      <c r="G933" t="s">
        <v>761</v>
      </c>
      <c r="H933" s="234">
        <v>37816</v>
      </c>
      <c r="I933" s="237" t="str">
        <f t="shared" si="62"/>
        <v>14</v>
      </c>
      <c r="J933" s="237" t="str">
        <f t="shared" si="59"/>
        <v>07</v>
      </c>
      <c r="K933" s="237" t="str">
        <f t="shared" si="60"/>
        <v>2003</v>
      </c>
      <c r="L933" s="237" t="str">
        <f t="shared" si="61"/>
        <v>140703</v>
      </c>
      <c r="M933" t="str">
        <f>_xlfn.IFNA((VLOOKUP($C933,Lookups!$A$2:$B$6,2,FALSE)),"")</f>
        <v>F</v>
      </c>
      <c r="N933" t="s">
        <v>223</v>
      </c>
    </row>
    <row r="934" spans="1:14" x14ac:dyDescent="0.35">
      <c r="A934">
        <v>1258190</v>
      </c>
      <c r="B934" t="s">
        <v>346</v>
      </c>
      <c r="C934" t="s">
        <v>358</v>
      </c>
      <c r="D934" t="s">
        <v>769</v>
      </c>
      <c r="F934" t="s">
        <v>749</v>
      </c>
      <c r="G934" t="s">
        <v>769</v>
      </c>
      <c r="H934" s="234">
        <v>39463</v>
      </c>
      <c r="I934" s="237" t="str">
        <f t="shared" si="62"/>
        <v>16</v>
      </c>
      <c r="J934" s="237" t="str">
        <f t="shared" si="59"/>
        <v>01</v>
      </c>
      <c r="K934" s="237" t="str">
        <f t="shared" si="60"/>
        <v>2008</v>
      </c>
      <c r="L934" s="237" t="str">
        <f t="shared" si="61"/>
        <v>160108</v>
      </c>
      <c r="M934" t="str">
        <f>_xlfn.IFNA((VLOOKUP($C934,Lookups!$A$2:$B$6,2,FALSE)),"")</f>
        <v>F</v>
      </c>
      <c r="N934" t="s">
        <v>223</v>
      </c>
    </row>
    <row r="935" spans="1:14" x14ac:dyDescent="0.35">
      <c r="A935">
        <v>1315298</v>
      </c>
      <c r="B935" t="s">
        <v>346</v>
      </c>
      <c r="C935" t="s">
        <v>347</v>
      </c>
      <c r="D935" t="s">
        <v>777</v>
      </c>
      <c r="E935" t="s">
        <v>440</v>
      </c>
      <c r="F935" t="s">
        <v>749</v>
      </c>
      <c r="G935" t="s">
        <v>777</v>
      </c>
      <c r="H935" s="234">
        <v>28737</v>
      </c>
      <c r="I935" s="237" t="str">
        <f t="shared" si="62"/>
        <v>04</v>
      </c>
      <c r="J935" s="237" t="str">
        <f t="shared" si="59"/>
        <v>09</v>
      </c>
      <c r="K935" s="237" t="str">
        <f t="shared" si="60"/>
        <v>1978</v>
      </c>
      <c r="L935" s="237" t="str">
        <f t="shared" si="61"/>
        <v>040978</v>
      </c>
      <c r="M935" t="str">
        <f>_xlfn.IFNA((VLOOKUP($C935,Lookups!$A$2:$B$6,2,FALSE)),"")</f>
        <v>M</v>
      </c>
      <c r="N935" t="s">
        <v>223</v>
      </c>
    </row>
    <row r="936" spans="1:14" x14ac:dyDescent="0.35">
      <c r="A936">
        <v>1442066</v>
      </c>
      <c r="B936" t="s">
        <v>346</v>
      </c>
      <c r="C936" t="s">
        <v>347</v>
      </c>
      <c r="D936" t="s">
        <v>798</v>
      </c>
      <c r="F936" t="s">
        <v>749</v>
      </c>
      <c r="G936" t="s">
        <v>798</v>
      </c>
      <c r="H936" s="234">
        <v>41418</v>
      </c>
      <c r="I936" s="237" t="str">
        <f t="shared" si="62"/>
        <v>24</v>
      </c>
      <c r="J936" s="237" t="str">
        <f t="shared" si="59"/>
        <v>05</v>
      </c>
      <c r="K936" s="237" t="str">
        <f t="shared" si="60"/>
        <v>2013</v>
      </c>
      <c r="L936" s="237" t="str">
        <f t="shared" si="61"/>
        <v>240513</v>
      </c>
      <c r="M936" t="str">
        <f>_xlfn.IFNA((VLOOKUP($C936,Lookups!$A$2:$B$6,2,FALSE)),"")</f>
        <v>M</v>
      </c>
      <c r="N936" t="s">
        <v>223</v>
      </c>
    </row>
    <row r="937" spans="1:14" x14ac:dyDescent="0.35">
      <c r="A937">
        <v>1708852</v>
      </c>
      <c r="B937" t="s">
        <v>346</v>
      </c>
      <c r="C937" t="s">
        <v>358</v>
      </c>
      <c r="D937" t="s">
        <v>361</v>
      </c>
      <c r="F937" t="s">
        <v>890</v>
      </c>
      <c r="G937" t="s">
        <v>361</v>
      </c>
      <c r="H937" s="234">
        <v>41009</v>
      </c>
      <c r="I937" s="237" t="str">
        <f t="shared" si="62"/>
        <v>10</v>
      </c>
      <c r="J937" s="237" t="str">
        <f t="shared" si="59"/>
        <v>04</v>
      </c>
      <c r="K937" s="237" t="str">
        <f t="shared" si="60"/>
        <v>2012</v>
      </c>
      <c r="L937" s="237" t="str">
        <f t="shared" si="61"/>
        <v>100412</v>
      </c>
      <c r="M937" t="str">
        <f>_xlfn.IFNA((VLOOKUP($C937,Lookups!$A$2:$B$6,2,FALSE)),"")</f>
        <v>F</v>
      </c>
      <c r="N937" t="s">
        <v>223</v>
      </c>
    </row>
    <row r="938" spans="1:14" x14ac:dyDescent="0.35">
      <c r="A938">
        <v>1656566</v>
      </c>
      <c r="B938" t="s">
        <v>392</v>
      </c>
      <c r="C938" t="s">
        <v>347</v>
      </c>
      <c r="D938" t="s">
        <v>849</v>
      </c>
      <c r="F938" t="s">
        <v>851</v>
      </c>
      <c r="G938" t="s">
        <v>849</v>
      </c>
      <c r="H938" s="234">
        <v>41331</v>
      </c>
      <c r="I938" s="237" t="str">
        <f t="shared" si="62"/>
        <v>26</v>
      </c>
      <c r="J938" s="237" t="str">
        <f t="shared" si="59"/>
        <v>02</v>
      </c>
      <c r="K938" s="237" t="str">
        <f t="shared" si="60"/>
        <v>2013</v>
      </c>
      <c r="L938" s="237" t="str">
        <f t="shared" si="61"/>
        <v>260213</v>
      </c>
      <c r="M938" t="str">
        <f>_xlfn.IFNA((VLOOKUP($C938,Lookups!$A$2:$B$6,2,FALSE)),"")</f>
        <v>M</v>
      </c>
      <c r="N938" t="s">
        <v>223</v>
      </c>
    </row>
    <row r="939" spans="1:14" x14ac:dyDescent="0.35">
      <c r="A939">
        <v>1507983</v>
      </c>
      <c r="B939" t="s">
        <v>392</v>
      </c>
      <c r="C939" t="s">
        <v>358</v>
      </c>
      <c r="D939" t="s">
        <v>364</v>
      </c>
      <c r="E939" t="s">
        <v>409</v>
      </c>
      <c r="F939" t="s">
        <v>788</v>
      </c>
      <c r="G939" t="s">
        <v>364</v>
      </c>
      <c r="H939" s="234">
        <v>41491</v>
      </c>
      <c r="I939" s="237" t="str">
        <f t="shared" si="62"/>
        <v>05</v>
      </c>
      <c r="J939" s="237" t="str">
        <f t="shared" si="59"/>
        <v>08</v>
      </c>
      <c r="K939" s="237" t="str">
        <f t="shared" si="60"/>
        <v>2013</v>
      </c>
      <c r="L939" s="237" t="str">
        <f t="shared" si="61"/>
        <v>050813</v>
      </c>
      <c r="M939" t="str">
        <f>_xlfn.IFNA((VLOOKUP($C939,Lookups!$A$2:$B$6,2,FALSE)),"")</f>
        <v>F</v>
      </c>
      <c r="N939" t="s">
        <v>223</v>
      </c>
    </row>
    <row r="940" spans="1:14" x14ac:dyDescent="0.35">
      <c r="A940">
        <v>1673859</v>
      </c>
      <c r="B940" t="s">
        <v>392</v>
      </c>
      <c r="C940" t="s">
        <v>358</v>
      </c>
      <c r="D940" t="s">
        <v>854</v>
      </c>
      <c r="F940" t="s">
        <v>788</v>
      </c>
      <c r="G940" t="s">
        <v>854</v>
      </c>
      <c r="H940" s="234">
        <v>42315</v>
      </c>
      <c r="I940" s="237" t="str">
        <f t="shared" si="62"/>
        <v>07</v>
      </c>
      <c r="J940" s="237" t="str">
        <f t="shared" si="59"/>
        <v>11</v>
      </c>
      <c r="K940" s="237" t="str">
        <f t="shared" si="60"/>
        <v>2015</v>
      </c>
      <c r="L940" s="237" t="str">
        <f t="shared" si="61"/>
        <v>071115</v>
      </c>
      <c r="M940" t="str">
        <f>_xlfn.IFNA((VLOOKUP($C940,Lookups!$A$2:$B$6,2,FALSE)),"")</f>
        <v>F</v>
      </c>
      <c r="N940" t="s">
        <v>223</v>
      </c>
    </row>
    <row r="941" spans="1:14" x14ac:dyDescent="0.35">
      <c r="A941">
        <v>1499949</v>
      </c>
      <c r="B941" t="s">
        <v>392</v>
      </c>
      <c r="C941" t="s">
        <v>358</v>
      </c>
      <c r="D941" t="s">
        <v>812</v>
      </c>
      <c r="F941" t="s">
        <v>813</v>
      </c>
      <c r="G941" t="s">
        <v>812</v>
      </c>
      <c r="H941" s="234">
        <v>41688</v>
      </c>
      <c r="I941" s="237" t="str">
        <f t="shared" si="62"/>
        <v>18</v>
      </c>
      <c r="J941" s="237" t="str">
        <f t="shared" si="59"/>
        <v>02</v>
      </c>
      <c r="K941" s="237" t="str">
        <f t="shared" si="60"/>
        <v>2014</v>
      </c>
      <c r="L941" s="237" t="str">
        <f t="shared" si="61"/>
        <v>180214</v>
      </c>
      <c r="M941" t="str">
        <f>_xlfn.IFNA((VLOOKUP($C941,Lookups!$A$2:$B$6,2,FALSE)),"")</f>
        <v>F</v>
      </c>
      <c r="N941" t="s">
        <v>223</v>
      </c>
    </row>
    <row r="942" spans="1:14" x14ac:dyDescent="0.35">
      <c r="A942">
        <v>1715655</v>
      </c>
      <c r="B942" t="s">
        <v>392</v>
      </c>
      <c r="C942" t="s">
        <v>347</v>
      </c>
      <c r="D942" t="s">
        <v>893</v>
      </c>
      <c r="F942" t="s">
        <v>813</v>
      </c>
      <c r="G942" t="s">
        <v>893</v>
      </c>
      <c r="H942" s="234">
        <v>42913</v>
      </c>
      <c r="I942" s="237" t="str">
        <f t="shared" si="62"/>
        <v>27</v>
      </c>
      <c r="J942" s="237" t="str">
        <f t="shared" si="59"/>
        <v>06</v>
      </c>
      <c r="K942" s="237" t="str">
        <f t="shared" si="60"/>
        <v>2017</v>
      </c>
      <c r="L942" s="237" t="str">
        <f t="shared" si="61"/>
        <v>270617</v>
      </c>
      <c r="M942" t="str">
        <f>_xlfn.IFNA((VLOOKUP($C942,Lookups!$A$2:$B$6,2,FALSE)),"")</f>
        <v>M</v>
      </c>
      <c r="N942" t="s">
        <v>223</v>
      </c>
    </row>
    <row r="943" spans="1:14" x14ac:dyDescent="0.35">
      <c r="A943">
        <v>1608819</v>
      </c>
      <c r="B943" t="s">
        <v>346</v>
      </c>
      <c r="C943" t="s">
        <v>347</v>
      </c>
      <c r="D943" t="s">
        <v>474</v>
      </c>
      <c r="F943" t="s">
        <v>839</v>
      </c>
      <c r="G943" t="s">
        <v>474</v>
      </c>
      <c r="H943" s="234">
        <v>41641</v>
      </c>
      <c r="I943" s="237" t="str">
        <f t="shared" si="62"/>
        <v>02</v>
      </c>
      <c r="J943" s="237" t="str">
        <f t="shared" si="59"/>
        <v>01</v>
      </c>
      <c r="K943" s="237" t="str">
        <f t="shared" si="60"/>
        <v>2014</v>
      </c>
      <c r="L943" s="237" t="str">
        <f t="shared" si="61"/>
        <v>020114</v>
      </c>
      <c r="M943" t="str">
        <f>_xlfn.IFNA((VLOOKUP($C943,Lookups!$A$2:$B$6,2,FALSE)),"")</f>
        <v>M</v>
      </c>
      <c r="N943" t="s">
        <v>223</v>
      </c>
    </row>
    <row r="944" spans="1:14" x14ac:dyDescent="0.35">
      <c r="A944">
        <v>1608830</v>
      </c>
      <c r="B944" t="s">
        <v>392</v>
      </c>
      <c r="C944" t="s">
        <v>358</v>
      </c>
      <c r="D944" t="s">
        <v>793</v>
      </c>
      <c r="F944" t="s">
        <v>840</v>
      </c>
      <c r="G944" t="s">
        <v>793</v>
      </c>
      <c r="H944" s="234">
        <v>40866</v>
      </c>
      <c r="I944" s="237" t="str">
        <f t="shared" si="62"/>
        <v>19</v>
      </c>
      <c r="J944" s="237" t="str">
        <f t="shared" si="59"/>
        <v>11</v>
      </c>
      <c r="K944" s="237" t="str">
        <f t="shared" si="60"/>
        <v>2011</v>
      </c>
      <c r="L944" s="237" t="str">
        <f t="shared" si="61"/>
        <v>191111</v>
      </c>
      <c r="M944" t="str">
        <f>_xlfn.IFNA((VLOOKUP($C944,Lookups!$A$2:$B$6,2,FALSE)),"")</f>
        <v>F</v>
      </c>
      <c r="N944" t="s">
        <v>223</v>
      </c>
    </row>
    <row r="945" spans="1:14" x14ac:dyDescent="0.35">
      <c r="A945">
        <v>1368654</v>
      </c>
      <c r="B945" t="s">
        <v>392</v>
      </c>
      <c r="C945" t="s">
        <v>358</v>
      </c>
      <c r="D945" t="s">
        <v>783</v>
      </c>
      <c r="F945" t="s">
        <v>784</v>
      </c>
      <c r="G945" t="s">
        <v>783</v>
      </c>
      <c r="H945" s="234">
        <v>40478</v>
      </c>
      <c r="I945" s="237" t="str">
        <f t="shared" si="62"/>
        <v>27</v>
      </c>
      <c r="J945" s="237" t="str">
        <f t="shared" si="59"/>
        <v>10</v>
      </c>
      <c r="K945" s="237" t="str">
        <f t="shared" si="60"/>
        <v>2010</v>
      </c>
      <c r="L945" s="237" t="str">
        <f t="shared" si="61"/>
        <v>271010</v>
      </c>
      <c r="M945" t="str">
        <f>_xlfn.IFNA((VLOOKUP($C945,Lookups!$A$2:$B$6,2,FALSE)),"")</f>
        <v>F</v>
      </c>
      <c r="N945" t="s">
        <v>223</v>
      </c>
    </row>
    <row r="946" spans="1:14" x14ac:dyDescent="0.35">
      <c r="A946">
        <v>1673866</v>
      </c>
      <c r="B946" t="s">
        <v>461</v>
      </c>
      <c r="C946" t="s">
        <v>470</v>
      </c>
      <c r="D946" t="s">
        <v>860</v>
      </c>
      <c r="F946" t="s">
        <v>784</v>
      </c>
      <c r="G946" t="s">
        <v>860</v>
      </c>
      <c r="H946" s="234">
        <v>30190</v>
      </c>
      <c r="I946" s="237" t="str">
        <f t="shared" si="62"/>
        <v>27</v>
      </c>
      <c r="J946" s="237" t="str">
        <f t="shared" si="59"/>
        <v>08</v>
      </c>
      <c r="K946" s="237" t="str">
        <f t="shared" si="60"/>
        <v>1982</v>
      </c>
      <c r="L946" s="237" t="str">
        <f t="shared" si="61"/>
        <v>270882</v>
      </c>
      <c r="M946" t="str">
        <f>_xlfn.IFNA((VLOOKUP($C946,Lookups!$A$2:$B$6,2,FALSE)),"")</f>
        <v>F</v>
      </c>
      <c r="N946" t="s">
        <v>223</v>
      </c>
    </row>
    <row r="947" spans="1:14" x14ac:dyDescent="0.35">
      <c r="A947">
        <v>1447121</v>
      </c>
      <c r="B947" t="s">
        <v>346</v>
      </c>
      <c r="C947" t="s">
        <v>358</v>
      </c>
      <c r="D947" t="s">
        <v>799</v>
      </c>
      <c r="F947" t="s">
        <v>800</v>
      </c>
      <c r="G947" t="s">
        <v>799</v>
      </c>
      <c r="H947" s="234">
        <v>40438</v>
      </c>
      <c r="I947" s="237" t="str">
        <f t="shared" si="62"/>
        <v>17</v>
      </c>
      <c r="J947" s="237" t="str">
        <f t="shared" si="59"/>
        <v>09</v>
      </c>
      <c r="K947" s="237" t="str">
        <f t="shared" si="60"/>
        <v>2010</v>
      </c>
      <c r="L947" s="237" t="str">
        <f t="shared" si="61"/>
        <v>170910</v>
      </c>
      <c r="M947" t="str">
        <f>_xlfn.IFNA((VLOOKUP($C947,Lookups!$A$2:$B$6,2,FALSE)),"")</f>
        <v>F</v>
      </c>
      <c r="N947" t="s">
        <v>223</v>
      </c>
    </row>
    <row r="948" spans="1:14" x14ac:dyDescent="0.35">
      <c r="A948">
        <v>1656895</v>
      </c>
      <c r="B948" t="s">
        <v>392</v>
      </c>
      <c r="C948" t="s">
        <v>358</v>
      </c>
      <c r="D948" t="s">
        <v>852</v>
      </c>
      <c r="F948" t="s">
        <v>800</v>
      </c>
      <c r="G948" t="s">
        <v>853</v>
      </c>
      <c r="H948" s="234">
        <v>42283</v>
      </c>
      <c r="I948" s="237" t="str">
        <f t="shared" si="62"/>
        <v>06</v>
      </c>
      <c r="J948" s="237" t="str">
        <f t="shared" si="59"/>
        <v>10</v>
      </c>
      <c r="K948" s="237" t="str">
        <f t="shared" si="60"/>
        <v>2015</v>
      </c>
      <c r="L948" s="237" t="str">
        <f t="shared" si="61"/>
        <v>061015</v>
      </c>
      <c r="M948" t="str">
        <f>_xlfn.IFNA((VLOOKUP($C948,Lookups!$A$2:$B$6,2,FALSE)),"")</f>
        <v>F</v>
      </c>
      <c r="N948" t="s">
        <v>223</v>
      </c>
    </row>
    <row r="949" spans="1:14" x14ac:dyDescent="0.35">
      <c r="A949">
        <v>846398</v>
      </c>
      <c r="B949" t="s">
        <v>346</v>
      </c>
      <c r="C949" t="s">
        <v>347</v>
      </c>
      <c r="D949" t="s">
        <v>529</v>
      </c>
      <c r="E949" t="s">
        <v>353</v>
      </c>
      <c r="F949" t="s">
        <v>762</v>
      </c>
      <c r="G949" t="s">
        <v>529</v>
      </c>
      <c r="H949" s="234">
        <v>37278</v>
      </c>
      <c r="I949" s="237" t="str">
        <f t="shared" si="62"/>
        <v>22</v>
      </c>
      <c r="J949" s="237" t="str">
        <f t="shared" si="59"/>
        <v>01</v>
      </c>
      <c r="K949" s="237" t="str">
        <f t="shared" si="60"/>
        <v>2002</v>
      </c>
      <c r="L949" s="237" t="str">
        <f t="shared" si="61"/>
        <v>220102</v>
      </c>
      <c r="M949" t="str">
        <f>_xlfn.IFNA((VLOOKUP($C949,Lookups!$A$2:$B$6,2,FALSE)),"")</f>
        <v>M</v>
      </c>
      <c r="N949" t="s">
        <v>223</v>
      </c>
    </row>
    <row r="950" spans="1:14" x14ac:dyDescent="0.35">
      <c r="A950">
        <v>1751212</v>
      </c>
      <c r="B950" t="s">
        <v>392</v>
      </c>
      <c r="C950" t="s">
        <v>347</v>
      </c>
      <c r="D950" t="s">
        <v>662</v>
      </c>
      <c r="F950" t="s">
        <v>1934</v>
      </c>
      <c r="G950" t="s">
        <v>662</v>
      </c>
      <c r="H950" s="234">
        <v>40684</v>
      </c>
      <c r="I950" s="237" t="str">
        <f t="shared" si="62"/>
        <v>21</v>
      </c>
      <c r="J950" s="237" t="str">
        <f t="shared" si="59"/>
        <v>05</v>
      </c>
      <c r="K950" s="237" t="str">
        <f t="shared" si="60"/>
        <v>2011</v>
      </c>
      <c r="L950" s="237" t="str">
        <f t="shared" si="61"/>
        <v>210511</v>
      </c>
      <c r="M950" t="str">
        <f>_xlfn.IFNA((VLOOKUP($C950,Lookups!$A$2:$B$6,2,FALSE)),"")</f>
        <v>M</v>
      </c>
      <c r="N950" t="s">
        <v>223</v>
      </c>
    </row>
    <row r="951" spans="1:14" x14ac:dyDescent="0.35">
      <c r="A951">
        <v>1751258</v>
      </c>
      <c r="B951" t="s">
        <v>392</v>
      </c>
      <c r="C951" t="s">
        <v>347</v>
      </c>
      <c r="D951" t="s">
        <v>567</v>
      </c>
      <c r="F951" t="s">
        <v>1934</v>
      </c>
      <c r="G951" t="s">
        <v>567</v>
      </c>
      <c r="H951" s="234">
        <v>41381</v>
      </c>
      <c r="I951" s="237" t="str">
        <f t="shared" si="62"/>
        <v>17</v>
      </c>
      <c r="J951" s="237" t="str">
        <f t="shared" ref="J951:J996" si="63">TEXT(MONTH(H951),"00")</f>
        <v>04</v>
      </c>
      <c r="K951" s="237" t="str">
        <f t="shared" ref="K951:K996" si="64">TEXT(YEAR(H951),"00")</f>
        <v>2013</v>
      </c>
      <c r="L951" s="237" t="str">
        <f t="shared" ref="L951:L996" si="65">I951&amp;J951&amp;RIGHT(K951,2)</f>
        <v>170413</v>
      </c>
      <c r="M951" t="str">
        <f>_xlfn.IFNA((VLOOKUP($C951,Lookups!$A$2:$B$6,2,FALSE)),"")</f>
        <v>M</v>
      </c>
      <c r="N951" t="s">
        <v>223</v>
      </c>
    </row>
    <row r="952" spans="1:14" x14ac:dyDescent="0.35">
      <c r="A952">
        <v>1491033</v>
      </c>
      <c r="B952" t="s">
        <v>392</v>
      </c>
      <c r="C952" t="s">
        <v>358</v>
      </c>
      <c r="D952" t="s">
        <v>380</v>
      </c>
      <c r="F952" t="s">
        <v>809</v>
      </c>
      <c r="G952" t="s">
        <v>380</v>
      </c>
      <c r="H952" s="234">
        <v>41476</v>
      </c>
      <c r="I952" s="237" t="str">
        <f t="shared" si="62"/>
        <v>21</v>
      </c>
      <c r="J952" s="237" t="str">
        <f t="shared" si="63"/>
        <v>07</v>
      </c>
      <c r="K952" s="237" t="str">
        <f t="shared" si="64"/>
        <v>2013</v>
      </c>
      <c r="L952" s="237" t="str">
        <f t="shared" si="65"/>
        <v>210713</v>
      </c>
      <c r="M952" t="str">
        <f>_xlfn.IFNA((VLOOKUP($C952,Lookups!$A$2:$B$6,2,FALSE)),"")</f>
        <v>F</v>
      </c>
      <c r="N952" t="s">
        <v>223</v>
      </c>
    </row>
    <row r="953" spans="1:14" x14ac:dyDescent="0.35">
      <c r="A953">
        <v>1724794</v>
      </c>
      <c r="B953" t="s">
        <v>392</v>
      </c>
      <c r="C953" t="s">
        <v>358</v>
      </c>
      <c r="D953" t="s">
        <v>361</v>
      </c>
      <c r="F953" t="s">
        <v>417</v>
      </c>
      <c r="G953" t="s">
        <v>361</v>
      </c>
      <c r="H953" s="234">
        <v>40683</v>
      </c>
      <c r="I953" s="237" t="str">
        <f t="shared" si="62"/>
        <v>20</v>
      </c>
      <c r="J953" s="237" t="str">
        <f t="shared" si="63"/>
        <v>05</v>
      </c>
      <c r="K953" s="237" t="str">
        <f t="shared" si="64"/>
        <v>2011</v>
      </c>
      <c r="L953" s="237" t="str">
        <f t="shared" si="65"/>
        <v>200511</v>
      </c>
      <c r="M953" t="str">
        <f>_xlfn.IFNA((VLOOKUP($C953,Lookups!$A$2:$B$6,2,FALSE)),"")</f>
        <v>F</v>
      </c>
      <c r="N953" t="s">
        <v>223</v>
      </c>
    </row>
    <row r="954" spans="1:14" x14ac:dyDescent="0.35">
      <c r="A954">
        <v>1600171</v>
      </c>
      <c r="B954" t="s">
        <v>392</v>
      </c>
      <c r="C954" t="s">
        <v>347</v>
      </c>
      <c r="D954" t="s">
        <v>835</v>
      </c>
      <c r="F954" t="s">
        <v>836</v>
      </c>
      <c r="G954" t="s">
        <v>835</v>
      </c>
      <c r="H954" s="234">
        <v>40992</v>
      </c>
      <c r="I954" s="237" t="str">
        <f t="shared" si="62"/>
        <v>24</v>
      </c>
      <c r="J954" s="237" t="str">
        <f t="shared" si="63"/>
        <v>03</v>
      </c>
      <c r="K954" s="237" t="str">
        <f t="shared" si="64"/>
        <v>2012</v>
      </c>
      <c r="L954" s="237" t="str">
        <f t="shared" si="65"/>
        <v>240312</v>
      </c>
      <c r="M954" t="str">
        <f>_xlfn.IFNA((VLOOKUP($C954,Lookups!$A$2:$B$6,2,FALSE)),"")</f>
        <v>M</v>
      </c>
      <c r="N954" t="s">
        <v>223</v>
      </c>
    </row>
    <row r="955" spans="1:14" x14ac:dyDescent="0.35">
      <c r="A955">
        <v>84716</v>
      </c>
      <c r="B955" t="s">
        <v>461</v>
      </c>
      <c r="C955" t="s">
        <v>347</v>
      </c>
      <c r="D955" t="s">
        <v>456</v>
      </c>
      <c r="F955" t="s">
        <v>744</v>
      </c>
      <c r="G955" t="s">
        <v>745</v>
      </c>
      <c r="H955" s="234">
        <v>20943</v>
      </c>
      <c r="I955" s="237" t="str">
        <f t="shared" si="62"/>
        <v>03</v>
      </c>
      <c r="J955" s="237" t="str">
        <f t="shared" si="63"/>
        <v>05</v>
      </c>
      <c r="K955" s="237" t="str">
        <f t="shared" si="64"/>
        <v>1957</v>
      </c>
      <c r="L955" s="237" t="str">
        <f t="shared" si="65"/>
        <v>030557</v>
      </c>
      <c r="M955" t="str">
        <f>_xlfn.IFNA((VLOOKUP($C955,Lookups!$A$2:$B$6,2,FALSE)),"")</f>
        <v>M</v>
      </c>
      <c r="N955" t="s">
        <v>223</v>
      </c>
    </row>
    <row r="956" spans="1:14" x14ac:dyDescent="0.35">
      <c r="A956">
        <v>1689520</v>
      </c>
      <c r="B956" t="s">
        <v>346</v>
      </c>
      <c r="C956" t="s">
        <v>347</v>
      </c>
      <c r="D956" t="s">
        <v>430</v>
      </c>
      <c r="F956" t="s">
        <v>871</v>
      </c>
      <c r="G956" t="s">
        <v>430</v>
      </c>
      <c r="H956" s="234">
        <v>41843</v>
      </c>
      <c r="I956" s="237" t="str">
        <f t="shared" si="62"/>
        <v>23</v>
      </c>
      <c r="J956" s="237" t="str">
        <f t="shared" si="63"/>
        <v>07</v>
      </c>
      <c r="K956" s="237" t="str">
        <f t="shared" si="64"/>
        <v>2014</v>
      </c>
      <c r="L956" s="237" t="str">
        <f t="shared" si="65"/>
        <v>230714</v>
      </c>
      <c r="M956" t="str">
        <f>_xlfn.IFNA((VLOOKUP($C956,Lookups!$A$2:$B$6,2,FALSE)),"")</f>
        <v>M</v>
      </c>
      <c r="N956" t="s">
        <v>223</v>
      </c>
    </row>
    <row r="957" spans="1:14" x14ac:dyDescent="0.35">
      <c r="A957">
        <v>1724792</v>
      </c>
      <c r="B957" t="s">
        <v>392</v>
      </c>
      <c r="C957" t="s">
        <v>347</v>
      </c>
      <c r="D957" t="s">
        <v>456</v>
      </c>
      <c r="F957" t="s">
        <v>871</v>
      </c>
      <c r="G957" t="s">
        <v>456</v>
      </c>
      <c r="H957" s="234">
        <v>42473</v>
      </c>
      <c r="I957" s="237" t="str">
        <f t="shared" si="62"/>
        <v>13</v>
      </c>
      <c r="J957" s="237" t="str">
        <f t="shared" si="63"/>
        <v>04</v>
      </c>
      <c r="K957" s="237" t="str">
        <f t="shared" si="64"/>
        <v>2016</v>
      </c>
      <c r="L957" s="237" t="str">
        <f t="shared" si="65"/>
        <v>130416</v>
      </c>
      <c r="M957" t="str">
        <f>_xlfn.IFNA((VLOOKUP($C957,Lookups!$A$2:$B$6,2,FALSE)),"")</f>
        <v>M</v>
      </c>
      <c r="N957" t="s">
        <v>223</v>
      </c>
    </row>
    <row r="958" spans="1:14" x14ac:dyDescent="0.35">
      <c r="A958">
        <v>1364743</v>
      </c>
      <c r="B958" t="s">
        <v>461</v>
      </c>
      <c r="C958" t="s">
        <v>347</v>
      </c>
      <c r="D958" t="s">
        <v>529</v>
      </c>
      <c r="E958" t="s">
        <v>782</v>
      </c>
      <c r="F958" t="s">
        <v>684</v>
      </c>
      <c r="G958" t="s">
        <v>529</v>
      </c>
      <c r="H958" s="234">
        <v>31778</v>
      </c>
      <c r="I958" s="237" t="str">
        <f t="shared" si="62"/>
        <v>01</v>
      </c>
      <c r="J958" s="237" t="str">
        <f t="shared" si="63"/>
        <v>01</v>
      </c>
      <c r="K958" s="237" t="str">
        <f t="shared" si="64"/>
        <v>1987</v>
      </c>
      <c r="L958" s="237" t="str">
        <f t="shared" si="65"/>
        <v>010187</v>
      </c>
      <c r="M958" t="str">
        <f>_xlfn.IFNA((VLOOKUP($C958,Lookups!$A$2:$B$6,2,FALSE)),"")</f>
        <v>M</v>
      </c>
      <c r="N958" t="s">
        <v>223</v>
      </c>
    </row>
    <row r="959" spans="1:14" x14ac:dyDescent="0.35">
      <c r="A959">
        <v>1368657</v>
      </c>
      <c r="B959" t="s">
        <v>461</v>
      </c>
      <c r="C959" t="s">
        <v>470</v>
      </c>
      <c r="D959" t="s">
        <v>698</v>
      </c>
      <c r="E959" t="s">
        <v>785</v>
      </c>
      <c r="F959" t="s">
        <v>684</v>
      </c>
      <c r="G959" t="s">
        <v>698</v>
      </c>
      <c r="H959" s="234">
        <v>31933</v>
      </c>
      <c r="I959" s="237" t="str">
        <f t="shared" si="62"/>
        <v>05</v>
      </c>
      <c r="J959" s="237" t="str">
        <f t="shared" si="63"/>
        <v>06</v>
      </c>
      <c r="K959" s="237" t="str">
        <f t="shared" si="64"/>
        <v>1987</v>
      </c>
      <c r="L959" s="237" t="str">
        <f t="shared" si="65"/>
        <v>050687</v>
      </c>
      <c r="M959" t="str">
        <f>_xlfn.IFNA((VLOOKUP($C959,Lookups!$A$2:$B$6,2,FALSE)),"")</f>
        <v>F</v>
      </c>
      <c r="N959" t="s">
        <v>223</v>
      </c>
    </row>
    <row r="960" spans="1:14" x14ac:dyDescent="0.35">
      <c r="A960">
        <v>1673864</v>
      </c>
      <c r="B960" t="s">
        <v>392</v>
      </c>
      <c r="C960" t="s">
        <v>358</v>
      </c>
      <c r="D960" t="s">
        <v>855</v>
      </c>
      <c r="E960" t="s">
        <v>856</v>
      </c>
      <c r="F960" t="s">
        <v>684</v>
      </c>
      <c r="G960" t="s">
        <v>855</v>
      </c>
      <c r="H960" s="234">
        <v>41876</v>
      </c>
      <c r="I960" s="237" t="str">
        <f t="shared" si="62"/>
        <v>25</v>
      </c>
      <c r="J960" s="237" t="str">
        <f t="shared" si="63"/>
        <v>08</v>
      </c>
      <c r="K960" s="237" t="str">
        <f t="shared" si="64"/>
        <v>2014</v>
      </c>
      <c r="L960" s="237" t="str">
        <f t="shared" si="65"/>
        <v>250814</v>
      </c>
      <c r="M960" t="str">
        <f>_xlfn.IFNA((VLOOKUP($C960,Lookups!$A$2:$B$6,2,FALSE)),"")</f>
        <v>F</v>
      </c>
      <c r="N960" t="s">
        <v>223</v>
      </c>
    </row>
    <row r="961" spans="1:14" x14ac:dyDescent="0.35">
      <c r="A961">
        <v>1763909</v>
      </c>
      <c r="B961" t="s">
        <v>392</v>
      </c>
      <c r="C961" t="s">
        <v>347</v>
      </c>
      <c r="D961" t="s">
        <v>1004</v>
      </c>
      <c r="F961" t="s">
        <v>684</v>
      </c>
      <c r="G961" t="s">
        <v>1004</v>
      </c>
      <c r="H961" s="234">
        <v>41999</v>
      </c>
      <c r="I961" s="237" t="str">
        <f t="shared" si="62"/>
        <v>26</v>
      </c>
      <c r="J961" s="237" t="str">
        <f t="shared" si="63"/>
        <v>12</v>
      </c>
      <c r="K961" s="237" t="str">
        <f t="shared" si="64"/>
        <v>2014</v>
      </c>
      <c r="L961" s="237" t="str">
        <f t="shared" si="65"/>
        <v>261214</v>
      </c>
      <c r="M961" t="str">
        <f>_xlfn.IFNA((VLOOKUP($C961,Lookups!$A$2:$B$6,2,FALSE)),"")</f>
        <v>M</v>
      </c>
      <c r="N961" t="s">
        <v>223</v>
      </c>
    </row>
    <row r="962" spans="1:14" x14ac:dyDescent="0.35">
      <c r="A962">
        <v>1597175</v>
      </c>
      <c r="B962" t="s">
        <v>346</v>
      </c>
      <c r="C962" t="s">
        <v>347</v>
      </c>
      <c r="D962" t="s">
        <v>831</v>
      </c>
      <c r="E962" t="s">
        <v>832</v>
      </c>
      <c r="F962" t="s">
        <v>833</v>
      </c>
      <c r="G962" t="s">
        <v>831</v>
      </c>
      <c r="H962" s="234">
        <v>40765</v>
      </c>
      <c r="I962" s="237" t="str">
        <f t="shared" ref="I962:I996" si="66">TEXT(DAY(H962),"00")</f>
        <v>10</v>
      </c>
      <c r="J962" s="237" t="str">
        <f t="shared" si="63"/>
        <v>08</v>
      </c>
      <c r="K962" s="237" t="str">
        <f t="shared" si="64"/>
        <v>2011</v>
      </c>
      <c r="L962" s="237" t="str">
        <f t="shared" si="65"/>
        <v>100811</v>
      </c>
      <c r="M962" t="str">
        <f>_xlfn.IFNA((VLOOKUP($C962,Lookups!$A$2:$B$6,2,FALSE)),"")</f>
        <v>M</v>
      </c>
      <c r="N962" t="s">
        <v>223</v>
      </c>
    </row>
    <row r="963" spans="1:14" x14ac:dyDescent="0.35">
      <c r="A963">
        <v>1763910</v>
      </c>
      <c r="B963" t="s">
        <v>392</v>
      </c>
      <c r="C963" t="s">
        <v>347</v>
      </c>
      <c r="D963" t="s">
        <v>1935</v>
      </c>
      <c r="F963" t="s">
        <v>833</v>
      </c>
      <c r="G963" t="s">
        <v>1935</v>
      </c>
      <c r="H963" s="234">
        <v>42696</v>
      </c>
      <c r="I963" s="237" t="str">
        <f t="shared" si="66"/>
        <v>22</v>
      </c>
      <c r="J963" s="237" t="str">
        <f t="shared" si="63"/>
        <v>11</v>
      </c>
      <c r="K963" s="237" t="str">
        <f t="shared" si="64"/>
        <v>2016</v>
      </c>
      <c r="L963" s="237" t="str">
        <f t="shared" si="65"/>
        <v>221116</v>
      </c>
      <c r="M963" t="str">
        <f>_xlfn.IFNA((VLOOKUP($C963,Lookups!$A$2:$B$6,2,FALSE)),"")</f>
        <v>M</v>
      </c>
      <c r="N963" t="s">
        <v>223</v>
      </c>
    </row>
    <row r="964" spans="1:14" x14ac:dyDescent="0.35">
      <c r="A964">
        <v>952709</v>
      </c>
      <c r="B964" t="s">
        <v>392</v>
      </c>
      <c r="C964" t="s">
        <v>347</v>
      </c>
      <c r="D964" t="s">
        <v>504</v>
      </c>
      <c r="F964" t="s">
        <v>431</v>
      </c>
      <c r="G964" t="s">
        <v>504</v>
      </c>
      <c r="H964" s="234">
        <v>37176</v>
      </c>
      <c r="I964" s="237" t="str">
        <f t="shared" si="66"/>
        <v>12</v>
      </c>
      <c r="J964" s="237" t="str">
        <f t="shared" si="63"/>
        <v>10</v>
      </c>
      <c r="K964" s="237" t="str">
        <f t="shared" si="64"/>
        <v>2001</v>
      </c>
      <c r="L964" s="237" t="str">
        <f t="shared" si="65"/>
        <v>121001</v>
      </c>
      <c r="M964" t="str">
        <f>_xlfn.IFNA((VLOOKUP($C964,Lookups!$A$2:$B$6,2,FALSE)),"")</f>
        <v>M</v>
      </c>
      <c r="N964" t="s">
        <v>223</v>
      </c>
    </row>
    <row r="965" spans="1:14" x14ac:dyDescent="0.35">
      <c r="A965">
        <v>1673865</v>
      </c>
      <c r="B965" t="s">
        <v>392</v>
      </c>
      <c r="C965" t="s">
        <v>347</v>
      </c>
      <c r="D965" t="s">
        <v>857</v>
      </c>
      <c r="F965" t="s">
        <v>858</v>
      </c>
      <c r="G965" t="s">
        <v>859</v>
      </c>
      <c r="H965" s="234">
        <v>41868</v>
      </c>
      <c r="I965" s="237" t="str">
        <f t="shared" si="66"/>
        <v>17</v>
      </c>
      <c r="J965" s="237" t="str">
        <f t="shared" si="63"/>
        <v>08</v>
      </c>
      <c r="K965" s="237" t="str">
        <f t="shared" si="64"/>
        <v>2014</v>
      </c>
      <c r="L965" s="237" t="str">
        <f t="shared" si="65"/>
        <v>170814</v>
      </c>
      <c r="M965" t="str">
        <f>_xlfn.IFNA((VLOOKUP($C965,Lookups!$A$2:$B$6,2,FALSE)),"")</f>
        <v>M</v>
      </c>
      <c r="N965" t="s">
        <v>223</v>
      </c>
    </row>
    <row r="966" spans="1:14" x14ac:dyDescent="0.35">
      <c r="A966">
        <v>1519326</v>
      </c>
      <c r="B966" t="s">
        <v>392</v>
      </c>
      <c r="C966" t="s">
        <v>358</v>
      </c>
      <c r="D966" t="s">
        <v>481</v>
      </c>
      <c r="F966" t="s">
        <v>823</v>
      </c>
      <c r="G966" t="s">
        <v>481</v>
      </c>
      <c r="H966" s="234">
        <v>40811</v>
      </c>
      <c r="I966" s="237" t="str">
        <f t="shared" si="66"/>
        <v>25</v>
      </c>
      <c r="J966" s="237" t="str">
        <f t="shared" si="63"/>
        <v>09</v>
      </c>
      <c r="K966" s="237" t="str">
        <f t="shared" si="64"/>
        <v>2011</v>
      </c>
      <c r="L966" s="237" t="str">
        <f t="shared" si="65"/>
        <v>250911</v>
      </c>
      <c r="M966" t="str">
        <f>_xlfn.IFNA((VLOOKUP($C966,Lookups!$A$2:$B$6,2,FALSE)),"")</f>
        <v>F</v>
      </c>
      <c r="N966" t="s">
        <v>223</v>
      </c>
    </row>
    <row r="967" spans="1:14" x14ac:dyDescent="0.35">
      <c r="A967">
        <v>1362168</v>
      </c>
      <c r="B967" t="s">
        <v>392</v>
      </c>
      <c r="C967" t="s">
        <v>358</v>
      </c>
      <c r="D967" t="s">
        <v>361</v>
      </c>
      <c r="E967" t="s">
        <v>433</v>
      </c>
      <c r="F967" t="s">
        <v>781</v>
      </c>
      <c r="G967" t="s">
        <v>361</v>
      </c>
      <c r="H967" s="234">
        <v>39899</v>
      </c>
      <c r="I967" s="237" t="str">
        <f t="shared" si="66"/>
        <v>27</v>
      </c>
      <c r="J967" s="237" t="str">
        <f t="shared" si="63"/>
        <v>03</v>
      </c>
      <c r="K967" s="237" t="str">
        <f t="shared" si="64"/>
        <v>2009</v>
      </c>
      <c r="L967" s="237" t="str">
        <f t="shared" si="65"/>
        <v>270309</v>
      </c>
      <c r="M967" t="str">
        <f>_xlfn.IFNA((VLOOKUP($C967,Lookups!$A$2:$B$6,2,FALSE)),"")</f>
        <v>F</v>
      </c>
      <c r="N967" t="s">
        <v>223</v>
      </c>
    </row>
    <row r="968" spans="1:14" x14ac:dyDescent="0.35">
      <c r="A968">
        <v>1689513</v>
      </c>
      <c r="B968" t="s">
        <v>392</v>
      </c>
      <c r="C968" t="s">
        <v>358</v>
      </c>
      <c r="D968" t="s">
        <v>366</v>
      </c>
      <c r="F968" t="s">
        <v>781</v>
      </c>
      <c r="G968" t="s">
        <v>366</v>
      </c>
      <c r="H968" s="234">
        <v>42272</v>
      </c>
      <c r="I968" s="237" t="str">
        <f t="shared" si="66"/>
        <v>25</v>
      </c>
      <c r="J968" s="237" t="str">
        <f t="shared" si="63"/>
        <v>09</v>
      </c>
      <c r="K968" s="237" t="str">
        <f t="shared" si="64"/>
        <v>2015</v>
      </c>
      <c r="L968" s="237" t="str">
        <f t="shared" si="65"/>
        <v>250915</v>
      </c>
      <c r="M968" t="str">
        <f>_xlfn.IFNA((VLOOKUP($C968,Lookups!$A$2:$B$6,2,FALSE)),"")</f>
        <v>F</v>
      </c>
      <c r="N968" t="s">
        <v>223</v>
      </c>
    </row>
    <row r="969" spans="1:14" x14ac:dyDescent="0.35">
      <c r="A969">
        <v>1507982</v>
      </c>
      <c r="B969" t="s">
        <v>392</v>
      </c>
      <c r="C969" t="s">
        <v>347</v>
      </c>
      <c r="D969" t="s">
        <v>820</v>
      </c>
      <c r="F969" t="s">
        <v>821</v>
      </c>
      <c r="G969" t="s">
        <v>820</v>
      </c>
      <c r="H969" s="234">
        <v>40445</v>
      </c>
      <c r="I969" s="237" t="str">
        <f t="shared" si="66"/>
        <v>24</v>
      </c>
      <c r="J969" s="237" t="str">
        <f t="shared" si="63"/>
        <v>09</v>
      </c>
      <c r="K969" s="237" t="str">
        <f t="shared" si="64"/>
        <v>2010</v>
      </c>
      <c r="L969" s="237" t="str">
        <f t="shared" si="65"/>
        <v>240910</v>
      </c>
      <c r="M969" t="str">
        <f>_xlfn.IFNA((VLOOKUP($C969,Lookups!$A$2:$B$6,2,FALSE)),"")</f>
        <v>M</v>
      </c>
      <c r="N969" t="s">
        <v>223</v>
      </c>
    </row>
    <row r="970" spans="1:14" x14ac:dyDescent="0.35">
      <c r="A970">
        <v>1715653</v>
      </c>
      <c r="B970" t="s">
        <v>392</v>
      </c>
      <c r="C970" t="s">
        <v>358</v>
      </c>
      <c r="D970" t="s">
        <v>891</v>
      </c>
      <c r="F970" t="s">
        <v>892</v>
      </c>
      <c r="G970" t="s">
        <v>891</v>
      </c>
      <c r="H970" s="234">
        <v>41175</v>
      </c>
      <c r="I970" s="237" t="str">
        <f t="shared" si="66"/>
        <v>23</v>
      </c>
      <c r="J970" s="237" t="str">
        <f t="shared" si="63"/>
        <v>09</v>
      </c>
      <c r="K970" s="237" t="str">
        <f t="shared" si="64"/>
        <v>2012</v>
      </c>
      <c r="L970" s="237" t="str">
        <f t="shared" si="65"/>
        <v>230912</v>
      </c>
      <c r="M970" t="str">
        <f>_xlfn.IFNA((VLOOKUP($C970,Lookups!$A$2:$B$6,2,FALSE)),"")</f>
        <v>F</v>
      </c>
      <c r="N970" t="s">
        <v>223</v>
      </c>
    </row>
    <row r="971" spans="1:14" x14ac:dyDescent="0.35">
      <c r="A971">
        <v>1724790</v>
      </c>
      <c r="B971" t="s">
        <v>392</v>
      </c>
      <c r="C971" t="s">
        <v>358</v>
      </c>
      <c r="D971" t="s">
        <v>898</v>
      </c>
      <c r="F971" t="s">
        <v>892</v>
      </c>
      <c r="G971" t="s">
        <v>898</v>
      </c>
      <c r="H971" s="234">
        <v>42220</v>
      </c>
      <c r="I971" s="237" t="str">
        <f t="shared" si="66"/>
        <v>04</v>
      </c>
      <c r="J971" s="237" t="str">
        <f t="shared" si="63"/>
        <v>08</v>
      </c>
      <c r="K971" s="237" t="str">
        <f t="shared" si="64"/>
        <v>2015</v>
      </c>
      <c r="L971" s="237" t="str">
        <f t="shared" si="65"/>
        <v>040815</v>
      </c>
      <c r="M971" t="str">
        <f>_xlfn.IFNA((VLOOKUP($C971,Lookups!$A$2:$B$6,2,FALSE)),"")</f>
        <v>F</v>
      </c>
      <c r="N971" t="s">
        <v>223</v>
      </c>
    </row>
    <row r="972" spans="1:14" x14ac:dyDescent="0.35">
      <c r="A972">
        <v>1715656</v>
      </c>
      <c r="B972" t="s">
        <v>392</v>
      </c>
      <c r="C972" t="s">
        <v>358</v>
      </c>
      <c r="D972" t="s">
        <v>894</v>
      </c>
      <c r="F972" t="s">
        <v>895</v>
      </c>
      <c r="G972" t="s">
        <v>894</v>
      </c>
      <c r="H972" s="234">
        <v>41619</v>
      </c>
      <c r="I972" s="237" t="str">
        <f t="shared" si="66"/>
        <v>11</v>
      </c>
      <c r="J972" s="237" t="str">
        <f t="shared" si="63"/>
        <v>12</v>
      </c>
      <c r="K972" s="237" t="str">
        <f t="shared" si="64"/>
        <v>2013</v>
      </c>
      <c r="L972" s="237" t="str">
        <f t="shared" si="65"/>
        <v>111213</v>
      </c>
      <c r="M972" t="str">
        <f>_xlfn.IFNA((VLOOKUP($C972,Lookups!$A$2:$B$6,2,FALSE)),"")</f>
        <v>F</v>
      </c>
      <c r="N972" t="s">
        <v>223</v>
      </c>
    </row>
    <row r="973" spans="1:14" x14ac:dyDescent="0.35">
      <c r="A973">
        <v>1751244</v>
      </c>
      <c r="B973" t="s">
        <v>392</v>
      </c>
      <c r="C973" t="s">
        <v>347</v>
      </c>
      <c r="D973" t="s">
        <v>601</v>
      </c>
      <c r="F973" t="s">
        <v>895</v>
      </c>
      <c r="G973" t="s">
        <v>601</v>
      </c>
      <c r="H973" s="234">
        <v>40891</v>
      </c>
      <c r="I973" s="237" t="str">
        <f t="shared" si="66"/>
        <v>14</v>
      </c>
      <c r="J973" s="237" t="str">
        <f t="shared" si="63"/>
        <v>12</v>
      </c>
      <c r="K973" s="237" t="str">
        <f t="shared" si="64"/>
        <v>2011</v>
      </c>
      <c r="L973" s="237" t="str">
        <f t="shared" si="65"/>
        <v>141211</v>
      </c>
      <c r="M973" t="str">
        <f>_xlfn.IFNA((VLOOKUP($C973,Lookups!$A$2:$B$6,2,FALSE)),"")</f>
        <v>M</v>
      </c>
      <c r="N973" t="s">
        <v>223</v>
      </c>
    </row>
    <row r="974" spans="1:14" x14ac:dyDescent="0.35">
      <c r="A974">
        <v>1302286</v>
      </c>
      <c r="B974" t="s">
        <v>392</v>
      </c>
      <c r="C974" t="s">
        <v>358</v>
      </c>
      <c r="D974" t="s">
        <v>774</v>
      </c>
      <c r="F974" t="s">
        <v>775</v>
      </c>
      <c r="G974" t="s">
        <v>774</v>
      </c>
      <c r="H974" s="234">
        <v>38777</v>
      </c>
      <c r="I974" s="237" t="str">
        <f t="shared" si="66"/>
        <v>01</v>
      </c>
      <c r="J974" s="237" t="str">
        <f t="shared" si="63"/>
        <v>03</v>
      </c>
      <c r="K974" s="237" t="str">
        <f t="shared" si="64"/>
        <v>2006</v>
      </c>
      <c r="L974" s="237" t="str">
        <f t="shared" si="65"/>
        <v>010306</v>
      </c>
      <c r="M974" t="str">
        <f>_xlfn.IFNA((VLOOKUP($C974,Lookups!$A$2:$B$6,2,FALSE)),"")</f>
        <v>F</v>
      </c>
      <c r="N974" t="s">
        <v>223</v>
      </c>
    </row>
    <row r="975" spans="1:14" x14ac:dyDescent="0.35">
      <c r="A975">
        <v>1507985</v>
      </c>
      <c r="B975" t="s">
        <v>346</v>
      </c>
      <c r="C975" t="s">
        <v>358</v>
      </c>
      <c r="D975" t="s">
        <v>614</v>
      </c>
      <c r="F975" t="s">
        <v>775</v>
      </c>
      <c r="G975" t="s">
        <v>614</v>
      </c>
      <c r="H975" s="234">
        <v>40431</v>
      </c>
      <c r="I975" s="237" t="str">
        <f t="shared" si="66"/>
        <v>10</v>
      </c>
      <c r="J975" s="237" t="str">
        <f t="shared" si="63"/>
        <v>09</v>
      </c>
      <c r="K975" s="237" t="str">
        <f t="shared" si="64"/>
        <v>2010</v>
      </c>
      <c r="L975" s="237" t="str">
        <f t="shared" si="65"/>
        <v>100910</v>
      </c>
      <c r="M975" t="str">
        <f>_xlfn.IFNA((VLOOKUP($C975,Lookups!$A$2:$B$6,2,FALSE)),"")</f>
        <v>F</v>
      </c>
      <c r="N975" t="s">
        <v>223</v>
      </c>
    </row>
    <row r="976" spans="1:14" x14ac:dyDescent="0.35">
      <c r="A976">
        <v>1608826</v>
      </c>
      <c r="B976" t="s">
        <v>346</v>
      </c>
      <c r="C976" t="s">
        <v>347</v>
      </c>
      <c r="D976" t="s">
        <v>625</v>
      </c>
      <c r="E976" t="s">
        <v>574</v>
      </c>
      <c r="F976" t="s">
        <v>487</v>
      </c>
      <c r="G976" t="s">
        <v>625</v>
      </c>
      <c r="H976" s="234">
        <v>40096</v>
      </c>
      <c r="I976" s="237" t="str">
        <f t="shared" si="66"/>
        <v>10</v>
      </c>
      <c r="J976" s="237" t="str">
        <f t="shared" si="63"/>
        <v>10</v>
      </c>
      <c r="K976" s="237" t="str">
        <f t="shared" si="64"/>
        <v>2009</v>
      </c>
      <c r="L976" s="237" t="str">
        <f t="shared" si="65"/>
        <v>101009</v>
      </c>
      <c r="M976" t="str">
        <f>_xlfn.IFNA((VLOOKUP($C976,Lookups!$A$2:$B$6,2,FALSE)),"")</f>
        <v>M</v>
      </c>
      <c r="N976" t="s">
        <v>223</v>
      </c>
    </row>
    <row r="977" spans="1:14" x14ac:dyDescent="0.35">
      <c r="A977">
        <v>1631976</v>
      </c>
      <c r="B977" t="s">
        <v>346</v>
      </c>
      <c r="C977" t="s">
        <v>358</v>
      </c>
      <c r="D977" t="s">
        <v>478</v>
      </c>
      <c r="F977" t="s">
        <v>487</v>
      </c>
      <c r="G977" t="s">
        <v>478</v>
      </c>
      <c r="H977" s="234">
        <v>40614</v>
      </c>
      <c r="I977" s="237" t="str">
        <f t="shared" si="66"/>
        <v>12</v>
      </c>
      <c r="J977" s="237" t="str">
        <f t="shared" si="63"/>
        <v>03</v>
      </c>
      <c r="K977" s="237" t="str">
        <f t="shared" si="64"/>
        <v>2011</v>
      </c>
      <c r="L977" s="237" t="str">
        <f t="shared" si="65"/>
        <v>120311</v>
      </c>
      <c r="M977" t="str">
        <f>_xlfn.IFNA((VLOOKUP($C977,Lookups!$A$2:$B$6,2,FALSE)),"")</f>
        <v>F</v>
      </c>
      <c r="N977" t="s">
        <v>223</v>
      </c>
    </row>
    <row r="978" spans="1:14" x14ac:dyDescent="0.35">
      <c r="A978">
        <v>1507981</v>
      </c>
      <c r="B978" t="s">
        <v>392</v>
      </c>
      <c r="C978" t="s">
        <v>347</v>
      </c>
      <c r="D978" t="s">
        <v>389</v>
      </c>
      <c r="F978" t="s">
        <v>597</v>
      </c>
      <c r="G978" t="s">
        <v>389</v>
      </c>
      <c r="H978" s="234">
        <v>41254</v>
      </c>
      <c r="I978" s="237" t="str">
        <f t="shared" si="66"/>
        <v>11</v>
      </c>
      <c r="J978" s="237" t="str">
        <f t="shared" si="63"/>
        <v>12</v>
      </c>
      <c r="K978" s="237" t="str">
        <f t="shared" si="64"/>
        <v>2012</v>
      </c>
      <c r="L978" s="237" t="str">
        <f t="shared" si="65"/>
        <v>111212</v>
      </c>
      <c r="M978" t="str">
        <f>_xlfn.IFNA((VLOOKUP($C978,Lookups!$A$2:$B$6,2,FALSE)),"")</f>
        <v>M</v>
      </c>
      <c r="N978" t="s">
        <v>223</v>
      </c>
    </row>
    <row r="979" spans="1:14" x14ac:dyDescent="0.35">
      <c r="A979">
        <v>1529787</v>
      </c>
      <c r="B979" t="s">
        <v>461</v>
      </c>
      <c r="C979" t="s">
        <v>358</v>
      </c>
      <c r="D979" t="s">
        <v>698</v>
      </c>
      <c r="E979" t="s">
        <v>448</v>
      </c>
      <c r="F979" t="s">
        <v>597</v>
      </c>
      <c r="G979" t="s">
        <v>698</v>
      </c>
      <c r="H979" s="234">
        <v>25346</v>
      </c>
      <c r="I979" s="237" t="str">
        <f t="shared" si="66"/>
        <v>23</v>
      </c>
      <c r="J979" s="237" t="str">
        <f t="shared" si="63"/>
        <v>05</v>
      </c>
      <c r="K979" s="237" t="str">
        <f t="shared" si="64"/>
        <v>1969</v>
      </c>
      <c r="L979" s="237" t="str">
        <f t="shared" si="65"/>
        <v>230569</v>
      </c>
      <c r="M979" t="str">
        <f>_xlfn.IFNA((VLOOKUP($C979,Lookups!$A$2:$B$6,2,FALSE)),"")</f>
        <v>F</v>
      </c>
      <c r="N979" t="s">
        <v>223</v>
      </c>
    </row>
    <row r="980" spans="1:14" x14ac:dyDescent="0.35">
      <c r="A980">
        <v>1409788</v>
      </c>
      <c r="B980" t="s">
        <v>346</v>
      </c>
      <c r="C980" t="s">
        <v>358</v>
      </c>
      <c r="D980" t="s">
        <v>515</v>
      </c>
      <c r="E980" t="s">
        <v>433</v>
      </c>
      <c r="F980" t="s">
        <v>792</v>
      </c>
      <c r="G980" t="s">
        <v>515</v>
      </c>
      <c r="H980" s="234">
        <v>38980</v>
      </c>
      <c r="I980" s="237" t="str">
        <f t="shared" si="66"/>
        <v>20</v>
      </c>
      <c r="J980" s="237" t="str">
        <f t="shared" si="63"/>
        <v>09</v>
      </c>
      <c r="K980" s="237" t="str">
        <f t="shared" si="64"/>
        <v>2006</v>
      </c>
      <c r="L980" s="237" t="str">
        <f t="shared" si="65"/>
        <v>200906</v>
      </c>
      <c r="M980" t="str">
        <f>_xlfn.IFNA((VLOOKUP($C980,Lookups!$A$2:$B$6,2,FALSE)),"")</f>
        <v>F</v>
      </c>
      <c r="N980" t="s">
        <v>223</v>
      </c>
    </row>
    <row r="981" spans="1:14" x14ac:dyDescent="0.35">
      <c r="A981">
        <v>1480052</v>
      </c>
      <c r="B981" t="s">
        <v>346</v>
      </c>
      <c r="C981" t="s">
        <v>347</v>
      </c>
      <c r="D981" t="s">
        <v>807</v>
      </c>
      <c r="E981" t="s">
        <v>440</v>
      </c>
      <c r="F981" t="s">
        <v>792</v>
      </c>
      <c r="G981" t="s">
        <v>807</v>
      </c>
      <c r="H981" s="234">
        <v>39739</v>
      </c>
      <c r="I981" s="237" t="str">
        <f t="shared" si="66"/>
        <v>18</v>
      </c>
      <c r="J981" s="237" t="str">
        <f t="shared" si="63"/>
        <v>10</v>
      </c>
      <c r="K981" s="237" t="str">
        <f t="shared" si="64"/>
        <v>2008</v>
      </c>
      <c r="L981" s="237" t="str">
        <f t="shared" si="65"/>
        <v>181008</v>
      </c>
      <c r="M981" t="str">
        <f>_xlfn.IFNA((VLOOKUP($C981,Lookups!$A$2:$B$6,2,FALSE)),"")</f>
        <v>M</v>
      </c>
      <c r="N981" t="s">
        <v>223</v>
      </c>
    </row>
    <row r="982" spans="1:14" x14ac:dyDescent="0.35">
      <c r="A982">
        <v>1271951</v>
      </c>
      <c r="B982" t="s">
        <v>392</v>
      </c>
      <c r="C982" t="s">
        <v>358</v>
      </c>
      <c r="D982" t="s">
        <v>772</v>
      </c>
      <c r="E982" t="s">
        <v>353</v>
      </c>
      <c r="F982" t="s">
        <v>773</v>
      </c>
      <c r="G982" t="s">
        <v>772</v>
      </c>
      <c r="H982" s="234">
        <v>38721</v>
      </c>
      <c r="I982" s="237" t="str">
        <f t="shared" si="66"/>
        <v>04</v>
      </c>
      <c r="J982" s="237" t="str">
        <f t="shared" si="63"/>
        <v>01</v>
      </c>
      <c r="K982" s="237" t="str">
        <f t="shared" si="64"/>
        <v>2006</v>
      </c>
      <c r="L982" s="237" t="str">
        <f t="shared" si="65"/>
        <v>040106</v>
      </c>
      <c r="M982" t="str">
        <f>_xlfn.IFNA((VLOOKUP($C982,Lookups!$A$2:$B$6,2,FALSE)),"")</f>
        <v>F</v>
      </c>
      <c r="N982" t="s">
        <v>223</v>
      </c>
    </row>
    <row r="983" spans="1:14" x14ac:dyDescent="0.35">
      <c r="A983">
        <v>1271952</v>
      </c>
      <c r="B983" t="s">
        <v>346</v>
      </c>
      <c r="C983" t="s">
        <v>347</v>
      </c>
      <c r="D983" t="s">
        <v>627</v>
      </c>
      <c r="F983" t="s">
        <v>773</v>
      </c>
      <c r="G983" t="s">
        <v>627</v>
      </c>
      <c r="H983" s="234">
        <v>39500</v>
      </c>
      <c r="I983" s="237" t="str">
        <f t="shared" si="66"/>
        <v>22</v>
      </c>
      <c r="J983" s="237" t="str">
        <f t="shared" si="63"/>
        <v>02</v>
      </c>
      <c r="K983" s="237" t="str">
        <f t="shared" si="64"/>
        <v>2008</v>
      </c>
      <c r="L983" s="237" t="str">
        <f t="shared" si="65"/>
        <v>220208</v>
      </c>
      <c r="M983" t="str">
        <f>_xlfn.IFNA((VLOOKUP($C983,Lookups!$A$2:$B$6,2,FALSE)),"")</f>
        <v>M</v>
      </c>
      <c r="N983" t="s">
        <v>223</v>
      </c>
    </row>
    <row r="984" spans="1:14" x14ac:dyDescent="0.35">
      <c r="A984">
        <v>1357174</v>
      </c>
      <c r="B984" t="s">
        <v>346</v>
      </c>
      <c r="C984" t="s">
        <v>470</v>
      </c>
      <c r="D984" t="s">
        <v>780</v>
      </c>
      <c r="F984" t="s">
        <v>773</v>
      </c>
      <c r="G984" t="s">
        <v>780</v>
      </c>
      <c r="H984" s="234">
        <v>28045</v>
      </c>
      <c r="I984" s="237" t="str">
        <f t="shared" si="66"/>
        <v>12</v>
      </c>
      <c r="J984" s="237" t="str">
        <f t="shared" si="63"/>
        <v>10</v>
      </c>
      <c r="K984" s="237" t="str">
        <f t="shared" si="64"/>
        <v>1976</v>
      </c>
      <c r="L984" s="237" t="str">
        <f t="shared" si="65"/>
        <v>121076</v>
      </c>
      <c r="M984" t="str">
        <f>_xlfn.IFNA((VLOOKUP($C984,Lookups!$A$2:$B$6,2,FALSE)),"")</f>
        <v>F</v>
      </c>
      <c r="N984" t="s">
        <v>223</v>
      </c>
    </row>
    <row r="985" spans="1:14" x14ac:dyDescent="0.35">
      <c r="A985">
        <v>1406705</v>
      </c>
      <c r="B985" t="s">
        <v>346</v>
      </c>
      <c r="C985" t="s">
        <v>347</v>
      </c>
      <c r="D985" t="s">
        <v>789</v>
      </c>
      <c r="F985" t="s">
        <v>773</v>
      </c>
      <c r="G985" t="s">
        <v>789</v>
      </c>
      <c r="H985" s="234">
        <v>40889</v>
      </c>
      <c r="I985" s="237" t="str">
        <f t="shared" si="66"/>
        <v>12</v>
      </c>
      <c r="J985" s="237" t="str">
        <f t="shared" si="63"/>
        <v>12</v>
      </c>
      <c r="K985" s="237" t="str">
        <f t="shared" si="64"/>
        <v>2011</v>
      </c>
      <c r="L985" s="237" t="str">
        <f t="shared" si="65"/>
        <v>121211</v>
      </c>
      <c r="M985" t="str">
        <f>_xlfn.IFNA((VLOOKUP($C985,Lookups!$A$2:$B$6,2,FALSE)),"")</f>
        <v>M</v>
      </c>
      <c r="N985" t="s">
        <v>223</v>
      </c>
    </row>
    <row r="986" spans="1:14" x14ac:dyDescent="0.35">
      <c r="A986">
        <v>1751213</v>
      </c>
      <c r="B986" t="s">
        <v>392</v>
      </c>
      <c r="C986" t="s">
        <v>358</v>
      </c>
      <c r="D986" t="s">
        <v>379</v>
      </c>
      <c r="F986" t="s">
        <v>1696</v>
      </c>
      <c r="G986" t="s">
        <v>379</v>
      </c>
      <c r="H986" s="234">
        <v>41475</v>
      </c>
      <c r="I986" s="237" t="str">
        <f t="shared" si="66"/>
        <v>20</v>
      </c>
      <c r="J986" s="237" t="str">
        <f t="shared" si="63"/>
        <v>07</v>
      </c>
      <c r="K986" s="237" t="str">
        <f t="shared" si="64"/>
        <v>2013</v>
      </c>
      <c r="L986" s="237" t="str">
        <f t="shared" si="65"/>
        <v>200713</v>
      </c>
      <c r="M986" t="str">
        <f>_xlfn.IFNA((VLOOKUP($C986,Lookups!$A$2:$B$6,2,FALSE)),"")</f>
        <v>F</v>
      </c>
      <c r="N986" t="s">
        <v>223</v>
      </c>
    </row>
    <row r="987" spans="1:14" x14ac:dyDescent="0.35">
      <c r="A987">
        <v>1597176</v>
      </c>
      <c r="B987" t="s">
        <v>392</v>
      </c>
      <c r="C987" t="s">
        <v>347</v>
      </c>
      <c r="D987" t="s">
        <v>563</v>
      </c>
      <c r="F987" t="s">
        <v>834</v>
      </c>
      <c r="G987" t="s">
        <v>563</v>
      </c>
      <c r="H987" s="234">
        <v>40558</v>
      </c>
      <c r="I987" s="237" t="str">
        <f t="shared" si="66"/>
        <v>15</v>
      </c>
      <c r="J987" s="237" t="str">
        <f t="shared" si="63"/>
        <v>01</v>
      </c>
      <c r="K987" s="237" t="str">
        <f t="shared" si="64"/>
        <v>2011</v>
      </c>
      <c r="L987" s="237" t="str">
        <f t="shared" si="65"/>
        <v>150111</v>
      </c>
      <c r="M987" t="str">
        <f>_xlfn.IFNA((VLOOKUP($C987,Lookups!$A$2:$B$6,2,FALSE)),"")</f>
        <v>M</v>
      </c>
      <c r="N987" t="s">
        <v>223</v>
      </c>
    </row>
    <row r="988" spans="1:14" x14ac:dyDescent="0.35">
      <c r="A988">
        <v>321766</v>
      </c>
      <c r="B988" t="s">
        <v>392</v>
      </c>
      <c r="C988" t="s">
        <v>358</v>
      </c>
      <c r="D988" t="s">
        <v>379</v>
      </c>
      <c r="F988" t="s">
        <v>750</v>
      </c>
      <c r="G988" t="s">
        <v>379</v>
      </c>
      <c r="H988" s="234">
        <v>34632</v>
      </c>
      <c r="I988" s="237" t="str">
        <f t="shared" si="66"/>
        <v>25</v>
      </c>
      <c r="J988" s="237" t="str">
        <f t="shared" si="63"/>
        <v>10</v>
      </c>
      <c r="K988" s="237" t="str">
        <f t="shared" si="64"/>
        <v>1994</v>
      </c>
      <c r="L988" s="237" t="str">
        <f t="shared" si="65"/>
        <v>251094</v>
      </c>
      <c r="M988" t="str">
        <f>_xlfn.IFNA((VLOOKUP($C988,Lookups!$A$2:$B$6,2,FALSE)),"")</f>
        <v>F</v>
      </c>
      <c r="N988" t="s">
        <v>223</v>
      </c>
    </row>
    <row r="989" spans="1:14" x14ac:dyDescent="0.35">
      <c r="A989">
        <v>1505992</v>
      </c>
      <c r="B989" t="s">
        <v>346</v>
      </c>
      <c r="C989" t="s">
        <v>358</v>
      </c>
      <c r="D989" t="s">
        <v>814</v>
      </c>
      <c r="E989" t="s">
        <v>815</v>
      </c>
      <c r="F989" t="s">
        <v>816</v>
      </c>
      <c r="G989" t="s">
        <v>814</v>
      </c>
      <c r="H989" s="234">
        <v>41012</v>
      </c>
      <c r="I989" s="237" t="str">
        <f t="shared" si="66"/>
        <v>13</v>
      </c>
      <c r="J989" s="237" t="str">
        <f t="shared" si="63"/>
        <v>04</v>
      </c>
      <c r="K989" s="237" t="str">
        <f t="shared" si="64"/>
        <v>2012</v>
      </c>
      <c r="L989" s="237" t="str">
        <f t="shared" si="65"/>
        <v>130412</v>
      </c>
      <c r="M989" t="str">
        <f>_xlfn.IFNA((VLOOKUP($C989,Lookups!$A$2:$B$6,2,FALSE)),"")</f>
        <v>F</v>
      </c>
      <c r="N989" t="s">
        <v>223</v>
      </c>
    </row>
    <row r="990" spans="1:14" x14ac:dyDescent="0.35">
      <c r="A990">
        <v>1523505</v>
      </c>
      <c r="B990" t="s">
        <v>346</v>
      </c>
      <c r="C990" t="s">
        <v>347</v>
      </c>
      <c r="D990" t="s">
        <v>824</v>
      </c>
      <c r="F990" t="s">
        <v>816</v>
      </c>
      <c r="G990" t="s">
        <v>824</v>
      </c>
      <c r="H990" s="234">
        <v>41809</v>
      </c>
      <c r="I990" s="237" t="str">
        <f t="shared" si="66"/>
        <v>19</v>
      </c>
      <c r="J990" s="237" t="str">
        <f t="shared" si="63"/>
        <v>06</v>
      </c>
      <c r="K990" s="237" t="str">
        <f t="shared" si="64"/>
        <v>2014</v>
      </c>
      <c r="L990" s="237" t="str">
        <f t="shared" si="65"/>
        <v>190614</v>
      </c>
      <c r="M990" t="str">
        <f>_xlfn.IFNA((VLOOKUP($C990,Lookups!$A$2:$B$6,2,FALSE)),"")</f>
        <v>M</v>
      </c>
      <c r="N990" t="s">
        <v>223</v>
      </c>
    </row>
    <row r="991" spans="1:14" x14ac:dyDescent="0.35">
      <c r="A991">
        <v>1689522</v>
      </c>
      <c r="B991" t="s">
        <v>461</v>
      </c>
      <c r="C991" t="s">
        <v>347</v>
      </c>
      <c r="D991" t="s">
        <v>874</v>
      </c>
      <c r="E991" t="s">
        <v>748</v>
      </c>
      <c r="F991" t="s">
        <v>816</v>
      </c>
      <c r="G991" t="s">
        <v>874</v>
      </c>
      <c r="H991" s="234">
        <v>31575</v>
      </c>
      <c r="I991" s="237" t="str">
        <f t="shared" si="66"/>
        <v>12</v>
      </c>
      <c r="J991" s="237" t="str">
        <f t="shared" si="63"/>
        <v>06</v>
      </c>
      <c r="K991" s="237" t="str">
        <f t="shared" si="64"/>
        <v>1986</v>
      </c>
      <c r="L991" s="237" t="str">
        <f t="shared" si="65"/>
        <v>120686</v>
      </c>
      <c r="M991" t="str">
        <f>_xlfn.IFNA((VLOOKUP($C991,Lookups!$A$2:$B$6,2,FALSE)),"")</f>
        <v>M</v>
      </c>
      <c r="N991" t="s">
        <v>223</v>
      </c>
    </row>
    <row r="992" spans="1:14" x14ac:dyDescent="0.35">
      <c r="A992">
        <v>1497608</v>
      </c>
      <c r="B992" t="s">
        <v>392</v>
      </c>
      <c r="C992" t="s">
        <v>347</v>
      </c>
      <c r="D992" t="s">
        <v>511</v>
      </c>
      <c r="E992" t="s">
        <v>811</v>
      </c>
      <c r="F992" t="s">
        <v>421</v>
      </c>
      <c r="G992" t="s">
        <v>511</v>
      </c>
      <c r="H992" s="234">
        <v>39759</v>
      </c>
      <c r="I992" s="237" t="str">
        <f t="shared" si="66"/>
        <v>07</v>
      </c>
      <c r="J992" s="237" t="str">
        <f t="shared" si="63"/>
        <v>11</v>
      </c>
      <c r="K992" s="237" t="str">
        <f t="shared" si="64"/>
        <v>2008</v>
      </c>
      <c r="L992" s="237" t="str">
        <f t="shared" si="65"/>
        <v>071108</v>
      </c>
      <c r="M992" t="str">
        <f>_xlfn.IFNA((VLOOKUP($C992,Lookups!$A$2:$B$6,2,FALSE)),"")</f>
        <v>M</v>
      </c>
      <c r="N992" t="s">
        <v>223</v>
      </c>
    </row>
    <row r="993" spans="1:14" x14ac:dyDescent="0.35">
      <c r="A993">
        <v>1587280</v>
      </c>
      <c r="B993" t="s">
        <v>346</v>
      </c>
      <c r="C993" t="s">
        <v>358</v>
      </c>
      <c r="D993" t="s">
        <v>825</v>
      </c>
      <c r="F993" t="s">
        <v>826</v>
      </c>
      <c r="G993" t="s">
        <v>825</v>
      </c>
      <c r="H993" s="234">
        <v>40854</v>
      </c>
      <c r="I993" s="237" t="str">
        <f t="shared" si="66"/>
        <v>07</v>
      </c>
      <c r="J993" s="237" t="str">
        <f t="shared" si="63"/>
        <v>11</v>
      </c>
      <c r="K993" s="237" t="str">
        <f t="shared" si="64"/>
        <v>2011</v>
      </c>
      <c r="L993" s="237" t="str">
        <f t="shared" si="65"/>
        <v>071111</v>
      </c>
      <c r="M993" t="str">
        <f>_xlfn.IFNA((VLOOKUP($C993,Lookups!$A$2:$B$6,2,FALSE)),"")</f>
        <v>F</v>
      </c>
      <c r="N993" t="s">
        <v>223</v>
      </c>
    </row>
    <row r="994" spans="1:14" x14ac:dyDescent="0.35">
      <c r="A994">
        <v>1751238</v>
      </c>
      <c r="B994" t="s">
        <v>461</v>
      </c>
      <c r="C994" t="s">
        <v>470</v>
      </c>
      <c r="D994" t="s">
        <v>1936</v>
      </c>
      <c r="F994" t="s">
        <v>826</v>
      </c>
      <c r="G994" t="s">
        <v>1936</v>
      </c>
      <c r="H994" s="234">
        <v>26066</v>
      </c>
      <c r="I994" s="237" t="str">
        <f t="shared" si="66"/>
        <v>13</v>
      </c>
      <c r="J994" s="237" t="str">
        <f t="shared" si="63"/>
        <v>05</v>
      </c>
      <c r="K994" s="237" t="str">
        <f t="shared" si="64"/>
        <v>1971</v>
      </c>
      <c r="L994" s="237" t="str">
        <f t="shared" si="65"/>
        <v>130571</v>
      </c>
      <c r="M994" t="str">
        <f>_xlfn.IFNA((VLOOKUP($C994,Lookups!$A$2:$B$6,2,FALSE)),"")</f>
        <v>F</v>
      </c>
      <c r="N994" t="s">
        <v>223</v>
      </c>
    </row>
    <row r="995" spans="1:14" x14ac:dyDescent="0.35">
      <c r="A995">
        <v>1689519</v>
      </c>
      <c r="B995" t="s">
        <v>346</v>
      </c>
      <c r="C995" t="s">
        <v>347</v>
      </c>
      <c r="D995" t="s">
        <v>393</v>
      </c>
      <c r="F995" t="s">
        <v>870</v>
      </c>
      <c r="G995" t="s">
        <v>393</v>
      </c>
      <c r="H995" s="234">
        <v>41176</v>
      </c>
      <c r="I995" s="237" t="str">
        <f t="shared" si="66"/>
        <v>24</v>
      </c>
      <c r="J995" s="237" t="str">
        <f t="shared" si="63"/>
        <v>09</v>
      </c>
      <c r="K995" s="237" t="str">
        <f t="shared" si="64"/>
        <v>2012</v>
      </c>
      <c r="L995" s="237" t="str">
        <f t="shared" si="65"/>
        <v>240912</v>
      </c>
      <c r="M995" t="str">
        <f>_xlfn.IFNA((VLOOKUP($C995,Lookups!$A$2:$B$6,2,FALSE)),"")</f>
        <v>M</v>
      </c>
      <c r="N995" t="s">
        <v>223</v>
      </c>
    </row>
    <row r="996" spans="1:14" x14ac:dyDescent="0.35">
      <c r="A996">
        <v>1751246</v>
      </c>
      <c r="B996" t="s">
        <v>392</v>
      </c>
      <c r="C996" t="s">
        <v>347</v>
      </c>
      <c r="D996" t="s">
        <v>1927</v>
      </c>
      <c r="F996" t="s">
        <v>870</v>
      </c>
      <c r="G996" t="s">
        <v>1927</v>
      </c>
      <c r="H996" s="234">
        <v>42252</v>
      </c>
      <c r="I996" s="237" t="str">
        <f t="shared" si="66"/>
        <v>05</v>
      </c>
      <c r="J996" s="237" t="str">
        <f t="shared" si="63"/>
        <v>09</v>
      </c>
      <c r="K996" s="237" t="str">
        <f t="shared" si="64"/>
        <v>2015</v>
      </c>
      <c r="L996" s="237" t="str">
        <f t="shared" si="65"/>
        <v>050915</v>
      </c>
      <c r="M996" t="str">
        <f>_xlfn.IFNA((VLOOKUP($C996,Lookups!$A$2:$B$6,2,FALSE)),"")</f>
        <v>M</v>
      </c>
      <c r="N996" t="s">
        <v>223</v>
      </c>
    </row>
  </sheetData>
  <autoFilter ref="A1:N785" xr:uid="{85F8904D-6518-497B-87EF-58CB7A1F3BF6}"/>
  <sortState xmlns:xlrd2="http://schemas.microsoft.com/office/spreadsheetml/2017/richdata2" ref="A2:N61">
    <sortCondition ref="F2:F61"/>
    <sortCondition ref="G2:G61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C5C3B-C9EF-430F-A3B3-F57C21AB47D3}">
  <dimension ref="A2:B6"/>
  <sheetViews>
    <sheetView workbookViewId="0">
      <selection activeCell="B6" sqref="B6"/>
    </sheetView>
  </sheetViews>
  <sheetFormatPr defaultColWidth="8.796875" defaultRowHeight="12.75" x14ac:dyDescent="0.35"/>
  <sheetData>
    <row r="2" spans="1:2" x14ac:dyDescent="0.35">
      <c r="A2" t="s">
        <v>470</v>
      </c>
      <c r="B2" t="s">
        <v>401</v>
      </c>
    </row>
    <row r="3" spans="1:2" x14ac:dyDescent="0.35">
      <c r="A3" t="s">
        <v>347</v>
      </c>
      <c r="B3" t="s">
        <v>353</v>
      </c>
    </row>
    <row r="4" spans="1:2" x14ac:dyDescent="0.35">
      <c r="A4" t="s">
        <v>358</v>
      </c>
      <c r="B4" t="s">
        <v>401</v>
      </c>
    </row>
    <row r="5" spans="1:2" x14ac:dyDescent="0.35">
      <c r="A5" t="s">
        <v>351</v>
      </c>
      <c r="B5" t="s">
        <v>401</v>
      </c>
    </row>
    <row r="6" spans="1:2" x14ac:dyDescent="0.35">
      <c r="A6" t="s">
        <v>631</v>
      </c>
      <c r="B6" t="s">
        <v>18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0BF1-2860-4DF6-9BCF-D859422708FD}">
  <dimension ref="A1:M568"/>
  <sheetViews>
    <sheetView workbookViewId="0">
      <selection activeCell="H568" sqref="A2:H568"/>
    </sheetView>
  </sheetViews>
  <sheetFormatPr defaultColWidth="8.796875" defaultRowHeight="12.75" x14ac:dyDescent="0.35"/>
  <cols>
    <col min="2" max="2" width="16" bestFit="1" customWidth="1"/>
    <col min="5" max="5" width="21" customWidth="1"/>
    <col min="6" max="6" width="16.46484375" customWidth="1"/>
    <col min="8" max="8" width="10.1328125" bestFit="1" customWidth="1"/>
  </cols>
  <sheetData>
    <row r="1" spans="1:13" x14ac:dyDescent="0.35">
      <c r="A1" t="s">
        <v>338</v>
      </c>
      <c r="B1" t="s">
        <v>324</v>
      </c>
      <c r="C1" t="s">
        <v>339</v>
      </c>
      <c r="D1" t="s">
        <v>340</v>
      </c>
      <c r="E1" t="s">
        <v>341</v>
      </c>
      <c r="F1" t="s">
        <v>321</v>
      </c>
      <c r="G1" t="s">
        <v>342</v>
      </c>
      <c r="I1" t="s">
        <v>343</v>
      </c>
      <c r="J1" t="s">
        <v>344</v>
      </c>
      <c r="K1" t="s">
        <v>345</v>
      </c>
      <c r="L1" t="s">
        <v>900</v>
      </c>
      <c r="M1" t="s">
        <v>901</v>
      </c>
    </row>
    <row r="2" spans="1:13" x14ac:dyDescent="0.35">
      <c r="A2">
        <v>22394</v>
      </c>
      <c r="B2" t="s">
        <v>346</v>
      </c>
      <c r="C2" t="s">
        <v>347</v>
      </c>
      <c r="D2" t="s">
        <v>472</v>
      </c>
      <c r="F2" t="s">
        <v>641</v>
      </c>
      <c r="G2" t="s">
        <v>472</v>
      </c>
      <c r="H2" s="234">
        <v>27686</v>
      </c>
      <c r="I2" t="s">
        <v>1054</v>
      </c>
      <c r="J2" t="s">
        <v>1055</v>
      </c>
      <c r="K2" t="s">
        <v>1092</v>
      </c>
      <c r="L2" t="s">
        <v>1246</v>
      </c>
      <c r="M2" t="s">
        <v>353</v>
      </c>
    </row>
    <row r="3" spans="1:13" x14ac:dyDescent="0.35">
      <c r="A3">
        <v>50257</v>
      </c>
      <c r="B3" t="s">
        <v>461</v>
      </c>
      <c r="C3" t="s">
        <v>470</v>
      </c>
      <c r="D3" t="s">
        <v>1467</v>
      </c>
      <c r="E3" t="s">
        <v>1468</v>
      </c>
      <c r="F3" t="s">
        <v>1469</v>
      </c>
      <c r="G3" t="s">
        <v>1467</v>
      </c>
      <c r="H3" s="234">
        <v>23429</v>
      </c>
      <c r="I3" t="s">
        <v>1069</v>
      </c>
      <c r="J3" t="s">
        <v>1051</v>
      </c>
      <c r="K3" t="s">
        <v>1314</v>
      </c>
      <c r="L3" t="s">
        <v>1470</v>
      </c>
      <c r="M3" t="s">
        <v>401</v>
      </c>
    </row>
    <row r="4" spans="1:13" x14ac:dyDescent="0.35">
      <c r="A4">
        <v>50628</v>
      </c>
      <c r="B4" t="s">
        <v>346</v>
      </c>
      <c r="C4" t="s">
        <v>347</v>
      </c>
      <c r="D4" t="s">
        <v>348</v>
      </c>
      <c r="E4" t="s">
        <v>349</v>
      </c>
      <c r="F4" t="s">
        <v>350</v>
      </c>
      <c r="G4" t="s">
        <v>348</v>
      </c>
      <c r="H4" s="234">
        <v>34067</v>
      </c>
      <c r="I4" t="s">
        <v>1031</v>
      </c>
      <c r="J4" t="s">
        <v>1032</v>
      </c>
      <c r="K4" t="s">
        <v>1033</v>
      </c>
      <c r="L4" t="s">
        <v>1034</v>
      </c>
      <c r="M4" t="s">
        <v>353</v>
      </c>
    </row>
    <row r="5" spans="1:13" x14ac:dyDescent="0.35">
      <c r="A5">
        <v>55699</v>
      </c>
      <c r="B5" t="s">
        <v>346</v>
      </c>
      <c r="C5" t="s">
        <v>351</v>
      </c>
      <c r="D5" t="s">
        <v>352</v>
      </c>
      <c r="E5" t="s">
        <v>353</v>
      </c>
      <c r="F5" t="s">
        <v>354</v>
      </c>
      <c r="G5" t="s">
        <v>352</v>
      </c>
      <c r="H5" s="234">
        <v>33951</v>
      </c>
      <c r="I5" t="s">
        <v>1035</v>
      </c>
      <c r="J5" t="s">
        <v>1036</v>
      </c>
      <c r="K5" t="s">
        <v>1037</v>
      </c>
      <c r="L5" t="s">
        <v>1038</v>
      </c>
      <c r="M5" t="s">
        <v>401</v>
      </c>
    </row>
    <row r="6" spans="1:13" x14ac:dyDescent="0.35">
      <c r="A6">
        <v>63486</v>
      </c>
      <c r="B6" t="s">
        <v>461</v>
      </c>
      <c r="C6" t="s">
        <v>347</v>
      </c>
      <c r="D6" t="s">
        <v>1471</v>
      </c>
      <c r="E6" t="s">
        <v>427</v>
      </c>
      <c r="F6" t="s">
        <v>1472</v>
      </c>
      <c r="G6" t="s">
        <v>1471</v>
      </c>
      <c r="H6" s="234">
        <v>34149</v>
      </c>
      <c r="I6" t="s">
        <v>1083</v>
      </c>
      <c r="J6" t="s">
        <v>1042</v>
      </c>
      <c r="K6" t="s">
        <v>1033</v>
      </c>
      <c r="L6" t="s">
        <v>1473</v>
      </c>
      <c r="M6" t="s">
        <v>353</v>
      </c>
    </row>
    <row r="7" spans="1:13" x14ac:dyDescent="0.35">
      <c r="A7">
        <v>84716</v>
      </c>
      <c r="B7" t="s">
        <v>461</v>
      </c>
      <c r="C7" t="s">
        <v>347</v>
      </c>
      <c r="D7" t="s">
        <v>456</v>
      </c>
      <c r="F7" t="s">
        <v>744</v>
      </c>
      <c r="G7" t="s">
        <v>745</v>
      </c>
      <c r="H7" s="234">
        <v>20943</v>
      </c>
      <c r="I7" t="s">
        <v>1066</v>
      </c>
      <c r="J7" t="s">
        <v>1059</v>
      </c>
      <c r="K7" t="s">
        <v>1339</v>
      </c>
      <c r="L7" t="s">
        <v>1340</v>
      </c>
      <c r="M7" t="s">
        <v>353</v>
      </c>
    </row>
    <row r="8" spans="1:13" x14ac:dyDescent="0.35">
      <c r="A8">
        <v>121468</v>
      </c>
      <c r="B8" t="s">
        <v>461</v>
      </c>
      <c r="C8" t="s">
        <v>347</v>
      </c>
      <c r="D8" t="s">
        <v>430</v>
      </c>
      <c r="F8" t="s">
        <v>721</v>
      </c>
      <c r="G8" t="s">
        <v>430</v>
      </c>
      <c r="H8" s="234">
        <v>16469</v>
      </c>
      <c r="I8" t="s">
        <v>1045</v>
      </c>
      <c r="J8" t="s">
        <v>1051</v>
      </c>
      <c r="K8" t="s">
        <v>1310</v>
      </c>
      <c r="L8" t="s">
        <v>1311</v>
      </c>
      <c r="M8" t="s">
        <v>353</v>
      </c>
    </row>
    <row r="9" spans="1:13" x14ac:dyDescent="0.35">
      <c r="A9">
        <v>140337</v>
      </c>
      <c r="B9" t="s">
        <v>461</v>
      </c>
      <c r="C9" t="s">
        <v>347</v>
      </c>
      <c r="D9" t="s">
        <v>746</v>
      </c>
      <c r="F9" t="s">
        <v>747</v>
      </c>
      <c r="G9" t="s">
        <v>746</v>
      </c>
      <c r="H9" s="234">
        <v>22584</v>
      </c>
      <c r="I9" t="s">
        <v>1123</v>
      </c>
      <c r="J9" t="s">
        <v>1055</v>
      </c>
      <c r="K9" t="s">
        <v>1341</v>
      </c>
      <c r="L9" t="s">
        <v>1342</v>
      </c>
      <c r="M9" t="s">
        <v>353</v>
      </c>
    </row>
    <row r="10" spans="1:13" x14ac:dyDescent="0.35">
      <c r="A10">
        <v>193732</v>
      </c>
      <c r="B10" t="s">
        <v>461</v>
      </c>
      <c r="C10" t="s">
        <v>470</v>
      </c>
      <c r="D10" t="s">
        <v>753</v>
      </c>
      <c r="E10" t="s">
        <v>549</v>
      </c>
      <c r="F10" t="s">
        <v>1472</v>
      </c>
      <c r="G10" t="s">
        <v>753</v>
      </c>
      <c r="H10" s="234">
        <v>21985</v>
      </c>
      <c r="I10" t="s">
        <v>1055</v>
      </c>
      <c r="J10" t="s">
        <v>1066</v>
      </c>
      <c r="K10" t="s">
        <v>1474</v>
      </c>
      <c r="L10" t="s">
        <v>1475</v>
      </c>
      <c r="M10" t="s">
        <v>401</v>
      </c>
    </row>
    <row r="11" spans="1:13" x14ac:dyDescent="0.35">
      <c r="A11">
        <v>229671</v>
      </c>
      <c r="B11" t="s">
        <v>461</v>
      </c>
      <c r="C11" t="s">
        <v>347</v>
      </c>
      <c r="D11" t="s">
        <v>705</v>
      </c>
      <c r="F11" t="s">
        <v>722</v>
      </c>
      <c r="G11" t="s">
        <v>705</v>
      </c>
      <c r="H11" s="234">
        <v>34694</v>
      </c>
      <c r="I11" t="s">
        <v>1058</v>
      </c>
      <c r="J11" t="s">
        <v>1036</v>
      </c>
      <c r="K11" t="s">
        <v>1312</v>
      </c>
      <c r="L11" t="s">
        <v>1313</v>
      </c>
      <c r="M11" t="s">
        <v>353</v>
      </c>
    </row>
    <row r="12" spans="1:13" x14ac:dyDescent="0.35">
      <c r="A12">
        <v>285900</v>
      </c>
      <c r="B12" t="s">
        <v>461</v>
      </c>
      <c r="C12" t="s">
        <v>470</v>
      </c>
      <c r="D12" t="s">
        <v>723</v>
      </c>
      <c r="F12" t="s">
        <v>722</v>
      </c>
      <c r="G12" t="s">
        <v>723</v>
      </c>
      <c r="H12" s="234">
        <v>23556</v>
      </c>
      <c r="I12" t="s">
        <v>1138</v>
      </c>
      <c r="J12" t="s">
        <v>1042</v>
      </c>
      <c r="K12" t="s">
        <v>1314</v>
      </c>
      <c r="L12" t="s">
        <v>1315</v>
      </c>
      <c r="M12" t="s">
        <v>401</v>
      </c>
    </row>
    <row r="13" spans="1:13" x14ac:dyDescent="0.35">
      <c r="A13">
        <v>288253</v>
      </c>
      <c r="B13" t="s">
        <v>461</v>
      </c>
      <c r="C13" t="s">
        <v>470</v>
      </c>
      <c r="D13" t="s">
        <v>575</v>
      </c>
      <c r="E13" t="s">
        <v>748</v>
      </c>
      <c r="F13" t="s">
        <v>749</v>
      </c>
      <c r="G13" t="s">
        <v>575</v>
      </c>
      <c r="H13" s="234">
        <v>27577</v>
      </c>
      <c r="I13" t="s">
        <v>1051</v>
      </c>
      <c r="J13" t="s">
        <v>1089</v>
      </c>
      <c r="K13" t="s">
        <v>1092</v>
      </c>
      <c r="L13" t="s">
        <v>1343</v>
      </c>
      <c r="M13" t="s">
        <v>401</v>
      </c>
    </row>
    <row r="14" spans="1:13" x14ac:dyDescent="0.35">
      <c r="A14">
        <v>306936</v>
      </c>
      <c r="B14" t="s">
        <v>346</v>
      </c>
      <c r="C14" t="s">
        <v>347</v>
      </c>
      <c r="D14" t="s">
        <v>529</v>
      </c>
      <c r="F14" t="s">
        <v>980</v>
      </c>
      <c r="G14" t="s">
        <v>981</v>
      </c>
      <c r="H14" s="234">
        <v>31376</v>
      </c>
      <c r="I14" t="s">
        <v>1141</v>
      </c>
      <c r="J14" t="s">
        <v>1039</v>
      </c>
      <c r="K14" t="s">
        <v>1459</v>
      </c>
      <c r="L14" t="s">
        <v>1464</v>
      </c>
      <c r="M14" t="s">
        <v>353</v>
      </c>
    </row>
    <row r="15" spans="1:13" x14ac:dyDescent="0.35">
      <c r="A15">
        <v>321766</v>
      </c>
      <c r="B15" t="s">
        <v>392</v>
      </c>
      <c r="C15" t="s">
        <v>358</v>
      </c>
      <c r="D15" t="s">
        <v>379</v>
      </c>
      <c r="F15" t="s">
        <v>750</v>
      </c>
      <c r="G15" t="s">
        <v>379</v>
      </c>
      <c r="H15" s="234">
        <v>34632</v>
      </c>
      <c r="I15" t="s">
        <v>1141</v>
      </c>
      <c r="J15" t="s">
        <v>1055</v>
      </c>
      <c r="K15" t="s">
        <v>1312</v>
      </c>
      <c r="L15" t="s">
        <v>1344</v>
      </c>
      <c r="M15" t="s">
        <v>401</v>
      </c>
    </row>
    <row r="16" spans="1:13" x14ac:dyDescent="0.35">
      <c r="A16">
        <v>321869</v>
      </c>
      <c r="B16" t="s">
        <v>392</v>
      </c>
      <c r="C16" t="s">
        <v>347</v>
      </c>
      <c r="D16" t="s">
        <v>751</v>
      </c>
      <c r="F16" t="s">
        <v>752</v>
      </c>
      <c r="G16" t="s">
        <v>751</v>
      </c>
      <c r="H16" s="234">
        <v>35395</v>
      </c>
      <c r="I16" t="s">
        <v>1058</v>
      </c>
      <c r="J16" t="s">
        <v>1039</v>
      </c>
      <c r="K16" t="s">
        <v>1345</v>
      </c>
      <c r="L16" t="s">
        <v>1346</v>
      </c>
      <c r="M16" t="s">
        <v>353</v>
      </c>
    </row>
    <row r="17" spans="1:13" x14ac:dyDescent="0.35">
      <c r="A17">
        <v>484876</v>
      </c>
      <c r="B17" t="s">
        <v>461</v>
      </c>
      <c r="C17" t="s">
        <v>470</v>
      </c>
      <c r="D17" t="s">
        <v>753</v>
      </c>
      <c r="E17" t="s">
        <v>754</v>
      </c>
      <c r="F17" t="s">
        <v>755</v>
      </c>
      <c r="G17" t="s">
        <v>753</v>
      </c>
      <c r="H17" s="234">
        <v>26861</v>
      </c>
      <c r="I17" t="s">
        <v>1044</v>
      </c>
      <c r="J17" t="s">
        <v>1089</v>
      </c>
      <c r="K17" t="s">
        <v>1347</v>
      </c>
      <c r="L17" t="s">
        <v>1348</v>
      </c>
      <c r="M17" t="s">
        <v>401</v>
      </c>
    </row>
    <row r="18" spans="1:13" x14ac:dyDescent="0.35">
      <c r="A18">
        <v>491035</v>
      </c>
      <c r="B18" t="s">
        <v>461</v>
      </c>
      <c r="C18" t="s">
        <v>358</v>
      </c>
      <c r="D18" t="s">
        <v>352</v>
      </c>
      <c r="F18" t="s">
        <v>722</v>
      </c>
      <c r="G18" t="s">
        <v>352</v>
      </c>
      <c r="H18" s="234">
        <v>36566</v>
      </c>
      <c r="I18" t="s">
        <v>1055</v>
      </c>
      <c r="J18" t="s">
        <v>1051</v>
      </c>
      <c r="K18" t="s">
        <v>1316</v>
      </c>
      <c r="L18" t="s">
        <v>1317</v>
      </c>
      <c r="M18" t="s">
        <v>401</v>
      </c>
    </row>
    <row r="19" spans="1:13" x14ac:dyDescent="0.35">
      <c r="A19">
        <v>492878</v>
      </c>
      <c r="B19" t="s">
        <v>392</v>
      </c>
      <c r="C19" t="s">
        <v>347</v>
      </c>
      <c r="D19" t="s">
        <v>756</v>
      </c>
      <c r="F19" t="s">
        <v>757</v>
      </c>
      <c r="G19" t="s">
        <v>756</v>
      </c>
      <c r="H19" s="234">
        <v>36205</v>
      </c>
      <c r="I19" t="s">
        <v>1105</v>
      </c>
      <c r="J19" t="s">
        <v>1051</v>
      </c>
      <c r="K19" t="s">
        <v>1349</v>
      </c>
      <c r="L19" t="s">
        <v>1350</v>
      </c>
      <c r="M19" t="s">
        <v>353</v>
      </c>
    </row>
    <row r="20" spans="1:13" x14ac:dyDescent="0.35">
      <c r="A20">
        <v>512413</v>
      </c>
      <c r="B20" t="s">
        <v>461</v>
      </c>
      <c r="C20" t="s">
        <v>347</v>
      </c>
      <c r="D20" t="s">
        <v>630</v>
      </c>
      <c r="E20" t="s">
        <v>443</v>
      </c>
      <c r="F20" t="s">
        <v>739</v>
      </c>
      <c r="G20" t="s">
        <v>1476</v>
      </c>
      <c r="H20" s="234">
        <v>25203</v>
      </c>
      <c r="I20" t="s">
        <v>1071</v>
      </c>
      <c r="J20" t="s">
        <v>1036</v>
      </c>
      <c r="K20" t="s">
        <v>1477</v>
      </c>
      <c r="L20" t="s">
        <v>1478</v>
      </c>
      <c r="M20" t="s">
        <v>353</v>
      </c>
    </row>
    <row r="21" spans="1:13" x14ac:dyDescent="0.35">
      <c r="A21">
        <v>637090</v>
      </c>
      <c r="B21" t="s">
        <v>346</v>
      </c>
      <c r="C21" t="s">
        <v>347</v>
      </c>
      <c r="D21" t="s">
        <v>1011</v>
      </c>
      <c r="E21" t="s">
        <v>448</v>
      </c>
      <c r="F21" t="s">
        <v>1010</v>
      </c>
      <c r="G21" t="s">
        <v>1011</v>
      </c>
      <c r="H21" s="234">
        <v>27851</v>
      </c>
      <c r="I21" t="s">
        <v>1045</v>
      </c>
      <c r="J21" t="s">
        <v>1032</v>
      </c>
      <c r="K21" t="s">
        <v>1199</v>
      </c>
      <c r="L21" t="s">
        <v>1479</v>
      </c>
      <c r="M21" t="s">
        <v>353</v>
      </c>
    </row>
    <row r="22" spans="1:13" x14ac:dyDescent="0.35">
      <c r="A22">
        <v>685848</v>
      </c>
      <c r="B22" t="s">
        <v>392</v>
      </c>
      <c r="C22" t="s">
        <v>347</v>
      </c>
      <c r="D22" t="s">
        <v>532</v>
      </c>
      <c r="F22" t="s">
        <v>1013</v>
      </c>
      <c r="G22" t="s">
        <v>532</v>
      </c>
      <c r="H22" s="234">
        <v>29649</v>
      </c>
      <c r="I22" t="s">
        <v>1032</v>
      </c>
      <c r="J22" t="s">
        <v>1066</v>
      </c>
      <c r="K22" t="s">
        <v>1334</v>
      </c>
      <c r="L22" t="s">
        <v>1480</v>
      </c>
      <c r="M22" t="s">
        <v>353</v>
      </c>
    </row>
    <row r="23" spans="1:13" x14ac:dyDescent="0.35">
      <c r="A23">
        <v>710908</v>
      </c>
      <c r="B23" t="s">
        <v>461</v>
      </c>
      <c r="C23" t="s">
        <v>358</v>
      </c>
      <c r="D23" t="s">
        <v>758</v>
      </c>
      <c r="E23" t="s">
        <v>409</v>
      </c>
      <c r="F23" t="s">
        <v>759</v>
      </c>
      <c r="G23" t="s">
        <v>758</v>
      </c>
      <c r="H23" s="234">
        <v>35979</v>
      </c>
      <c r="I23" t="s">
        <v>1066</v>
      </c>
      <c r="J23" t="s">
        <v>1089</v>
      </c>
      <c r="K23" t="s">
        <v>1129</v>
      </c>
      <c r="L23" t="s">
        <v>1351</v>
      </c>
      <c r="M23" t="s">
        <v>401</v>
      </c>
    </row>
    <row r="24" spans="1:13" x14ac:dyDescent="0.35">
      <c r="A24">
        <v>723398</v>
      </c>
      <c r="B24" t="s">
        <v>461</v>
      </c>
      <c r="C24" t="s">
        <v>347</v>
      </c>
      <c r="D24" t="s">
        <v>484</v>
      </c>
      <c r="E24" t="s">
        <v>620</v>
      </c>
      <c r="F24" t="s">
        <v>1481</v>
      </c>
      <c r="G24" t="s">
        <v>484</v>
      </c>
      <c r="H24" s="234">
        <v>31392</v>
      </c>
      <c r="I24" t="s">
        <v>1039</v>
      </c>
      <c r="J24" t="s">
        <v>1036</v>
      </c>
      <c r="K24" t="s">
        <v>1459</v>
      </c>
      <c r="L24" t="s">
        <v>1482</v>
      </c>
      <c r="M24" t="s">
        <v>353</v>
      </c>
    </row>
    <row r="25" spans="1:13" x14ac:dyDescent="0.35">
      <c r="A25">
        <v>748475</v>
      </c>
      <c r="B25" t="s">
        <v>461</v>
      </c>
      <c r="C25" t="s">
        <v>347</v>
      </c>
      <c r="D25" t="s">
        <v>724</v>
      </c>
      <c r="F25" t="s">
        <v>725</v>
      </c>
      <c r="G25" t="s">
        <v>724</v>
      </c>
      <c r="H25" s="234">
        <v>23144</v>
      </c>
      <c r="I25" t="s">
        <v>1035</v>
      </c>
      <c r="J25" t="s">
        <v>1059</v>
      </c>
      <c r="K25" t="s">
        <v>1318</v>
      </c>
      <c r="L25" t="s">
        <v>1319</v>
      </c>
      <c r="M25" t="s">
        <v>353</v>
      </c>
    </row>
    <row r="26" spans="1:13" x14ac:dyDescent="0.35">
      <c r="A26">
        <v>760905</v>
      </c>
      <c r="B26" t="s">
        <v>346</v>
      </c>
      <c r="C26" t="s">
        <v>347</v>
      </c>
      <c r="D26" t="s">
        <v>1786</v>
      </c>
      <c r="E26" t="s">
        <v>433</v>
      </c>
      <c r="F26" t="s">
        <v>979</v>
      </c>
      <c r="G26" t="s">
        <v>1786</v>
      </c>
      <c r="H26" s="234">
        <v>37548</v>
      </c>
      <c r="I26" s="233">
        <v>19</v>
      </c>
      <c r="J26" s="236" t="s">
        <v>1055</v>
      </c>
      <c r="K26" s="233">
        <v>2002</v>
      </c>
      <c r="L26" s="237" t="s">
        <v>1791</v>
      </c>
      <c r="M26" t="s">
        <v>353</v>
      </c>
    </row>
    <row r="27" spans="1:13" x14ac:dyDescent="0.35">
      <c r="A27">
        <v>769726</v>
      </c>
      <c r="B27" t="s">
        <v>346</v>
      </c>
      <c r="C27" t="s">
        <v>347</v>
      </c>
      <c r="D27" t="s">
        <v>817</v>
      </c>
      <c r="F27" t="s">
        <v>421</v>
      </c>
      <c r="G27" t="s">
        <v>817</v>
      </c>
      <c r="H27" s="234">
        <v>37210</v>
      </c>
      <c r="I27" s="233">
        <v>15</v>
      </c>
      <c r="J27" s="233">
        <v>11</v>
      </c>
      <c r="K27" s="233">
        <v>2001</v>
      </c>
      <c r="L27" s="233">
        <v>151101</v>
      </c>
      <c r="M27" s="233" t="s">
        <v>353</v>
      </c>
    </row>
    <row r="28" spans="1:13" x14ac:dyDescent="0.35">
      <c r="A28">
        <v>781234</v>
      </c>
      <c r="B28" t="s">
        <v>346</v>
      </c>
      <c r="C28" t="s">
        <v>358</v>
      </c>
      <c r="D28" t="s">
        <v>760</v>
      </c>
      <c r="F28" t="s">
        <v>749</v>
      </c>
      <c r="G28" t="s">
        <v>761</v>
      </c>
      <c r="H28" s="234">
        <v>37816</v>
      </c>
      <c r="I28" t="s">
        <v>1105</v>
      </c>
      <c r="J28" t="s">
        <v>1089</v>
      </c>
      <c r="K28" t="s">
        <v>1040</v>
      </c>
      <c r="L28" t="s">
        <v>1352</v>
      </c>
      <c r="M28" t="s">
        <v>401</v>
      </c>
    </row>
    <row r="29" spans="1:13" x14ac:dyDescent="0.35">
      <c r="A29">
        <v>812742</v>
      </c>
      <c r="B29" t="s">
        <v>461</v>
      </c>
      <c r="C29" t="s">
        <v>347</v>
      </c>
      <c r="D29" t="s">
        <v>1483</v>
      </c>
      <c r="E29" t="s">
        <v>415</v>
      </c>
      <c r="F29" t="s">
        <v>1484</v>
      </c>
      <c r="G29" t="s">
        <v>1483</v>
      </c>
      <c r="H29" s="234">
        <v>22431</v>
      </c>
      <c r="I29" t="s">
        <v>1123</v>
      </c>
      <c r="J29" t="s">
        <v>1059</v>
      </c>
      <c r="K29" t="s">
        <v>1341</v>
      </c>
      <c r="L29" t="s">
        <v>1485</v>
      </c>
      <c r="M29" t="s">
        <v>353</v>
      </c>
    </row>
    <row r="30" spans="1:13" x14ac:dyDescent="0.35">
      <c r="A30">
        <v>822041</v>
      </c>
      <c r="B30" t="s">
        <v>461</v>
      </c>
      <c r="C30" t="s">
        <v>358</v>
      </c>
      <c r="D30" t="s">
        <v>1486</v>
      </c>
      <c r="E30" t="s">
        <v>336</v>
      </c>
      <c r="F30" t="s">
        <v>1487</v>
      </c>
      <c r="G30" t="s">
        <v>1486</v>
      </c>
      <c r="H30" s="234">
        <v>37243</v>
      </c>
      <c r="I30" t="s">
        <v>1050</v>
      </c>
      <c r="J30" t="s">
        <v>1036</v>
      </c>
      <c r="K30" t="s">
        <v>1136</v>
      </c>
      <c r="L30" t="s">
        <v>1488</v>
      </c>
      <c r="M30" t="s">
        <v>401</v>
      </c>
    </row>
    <row r="31" spans="1:13" x14ac:dyDescent="0.35">
      <c r="A31">
        <v>846398</v>
      </c>
      <c r="B31" t="s">
        <v>346</v>
      </c>
      <c r="C31" t="s">
        <v>347</v>
      </c>
      <c r="D31" t="s">
        <v>529</v>
      </c>
      <c r="E31" t="s">
        <v>353</v>
      </c>
      <c r="F31" t="s">
        <v>762</v>
      </c>
      <c r="G31" t="s">
        <v>529</v>
      </c>
      <c r="H31" s="234">
        <v>37278</v>
      </c>
      <c r="I31" t="s">
        <v>1069</v>
      </c>
      <c r="J31" t="s">
        <v>1045</v>
      </c>
      <c r="K31" t="s">
        <v>1353</v>
      </c>
      <c r="L31" t="s">
        <v>1354</v>
      </c>
      <c r="M31" t="s">
        <v>353</v>
      </c>
    </row>
    <row r="32" spans="1:13" x14ac:dyDescent="0.35">
      <c r="A32">
        <v>858268</v>
      </c>
      <c r="B32" t="s">
        <v>392</v>
      </c>
      <c r="C32" t="s">
        <v>347</v>
      </c>
      <c r="D32" t="s">
        <v>763</v>
      </c>
      <c r="E32" t="s">
        <v>415</v>
      </c>
      <c r="F32" t="s">
        <v>764</v>
      </c>
      <c r="G32" t="s">
        <v>763</v>
      </c>
      <c r="H32" s="234">
        <v>30771</v>
      </c>
      <c r="I32" t="s">
        <v>1123</v>
      </c>
      <c r="J32" t="s">
        <v>1066</v>
      </c>
      <c r="K32" t="s">
        <v>1355</v>
      </c>
      <c r="L32" t="s">
        <v>1356</v>
      </c>
      <c r="M32" t="s">
        <v>353</v>
      </c>
    </row>
    <row r="33" spans="1:13" x14ac:dyDescent="0.35">
      <c r="A33">
        <v>876720</v>
      </c>
      <c r="B33" t="s">
        <v>392</v>
      </c>
      <c r="C33" t="s">
        <v>358</v>
      </c>
      <c r="D33" t="s">
        <v>656</v>
      </c>
      <c r="F33" t="s">
        <v>983</v>
      </c>
      <c r="G33" t="s">
        <v>656</v>
      </c>
      <c r="H33" s="234">
        <v>37044</v>
      </c>
      <c r="I33" t="s">
        <v>1051</v>
      </c>
      <c r="J33" t="s">
        <v>1042</v>
      </c>
      <c r="K33" t="s">
        <v>1136</v>
      </c>
      <c r="L33" t="s">
        <v>1466</v>
      </c>
      <c r="M33" t="s">
        <v>401</v>
      </c>
    </row>
    <row r="34" spans="1:13" x14ac:dyDescent="0.35">
      <c r="A34">
        <v>882245</v>
      </c>
      <c r="B34" t="s">
        <v>346</v>
      </c>
      <c r="C34" t="s">
        <v>347</v>
      </c>
      <c r="D34" t="s">
        <v>456</v>
      </c>
      <c r="E34" t="s">
        <v>457</v>
      </c>
      <c r="F34" t="s">
        <v>458</v>
      </c>
      <c r="G34" t="s">
        <v>456</v>
      </c>
      <c r="H34" s="234">
        <v>31654</v>
      </c>
      <c r="I34" t="s">
        <v>1123</v>
      </c>
      <c r="J34" t="s">
        <v>1031</v>
      </c>
      <c r="K34" t="s">
        <v>1124</v>
      </c>
      <c r="L34" t="s">
        <v>1125</v>
      </c>
      <c r="M34" t="s">
        <v>353</v>
      </c>
    </row>
    <row r="35" spans="1:13" x14ac:dyDescent="0.35">
      <c r="A35">
        <v>889395</v>
      </c>
      <c r="B35" t="s">
        <v>461</v>
      </c>
      <c r="C35" t="s">
        <v>347</v>
      </c>
      <c r="D35" t="s">
        <v>643</v>
      </c>
      <c r="E35" t="s">
        <v>1489</v>
      </c>
      <c r="F35" t="s">
        <v>1487</v>
      </c>
      <c r="G35" t="s">
        <v>438</v>
      </c>
      <c r="H35" s="234">
        <v>26802</v>
      </c>
      <c r="I35" t="s">
        <v>1050</v>
      </c>
      <c r="J35" t="s">
        <v>1059</v>
      </c>
      <c r="K35" t="s">
        <v>1347</v>
      </c>
      <c r="L35" t="s">
        <v>1490</v>
      </c>
      <c r="M35" t="s">
        <v>353</v>
      </c>
    </row>
    <row r="36" spans="1:13" x14ac:dyDescent="0.35">
      <c r="A36">
        <v>894157</v>
      </c>
      <c r="B36" t="s">
        <v>346</v>
      </c>
      <c r="C36" t="s">
        <v>347</v>
      </c>
      <c r="D36" t="s">
        <v>600</v>
      </c>
      <c r="F36" t="s">
        <v>979</v>
      </c>
      <c r="G36" t="s">
        <v>600</v>
      </c>
      <c r="H36" s="234">
        <v>38428</v>
      </c>
      <c r="I36" t="s">
        <v>1091</v>
      </c>
      <c r="J36" t="s">
        <v>1066</v>
      </c>
      <c r="K36" t="s">
        <v>1126</v>
      </c>
      <c r="L36" t="s">
        <v>1463</v>
      </c>
      <c r="M36" t="s">
        <v>353</v>
      </c>
    </row>
    <row r="37" spans="1:13" x14ac:dyDescent="0.35">
      <c r="A37">
        <v>941326</v>
      </c>
      <c r="B37" t="s">
        <v>392</v>
      </c>
      <c r="C37" t="s">
        <v>358</v>
      </c>
      <c r="D37" t="s">
        <v>698</v>
      </c>
      <c r="F37" t="s">
        <v>699</v>
      </c>
      <c r="G37" t="s">
        <v>698</v>
      </c>
      <c r="H37" s="234">
        <v>38682</v>
      </c>
      <c r="I37" t="s">
        <v>1058</v>
      </c>
      <c r="J37" t="s">
        <v>1039</v>
      </c>
      <c r="K37" t="s">
        <v>1126</v>
      </c>
      <c r="L37" t="s">
        <v>1289</v>
      </c>
      <c r="M37" t="s">
        <v>401</v>
      </c>
    </row>
    <row r="38" spans="1:13" x14ac:dyDescent="0.35">
      <c r="A38">
        <v>952709</v>
      </c>
      <c r="B38" t="s">
        <v>392</v>
      </c>
      <c r="C38" t="s">
        <v>347</v>
      </c>
      <c r="D38" t="s">
        <v>504</v>
      </c>
      <c r="F38" t="s">
        <v>431</v>
      </c>
      <c r="H38" s="234">
        <v>37176</v>
      </c>
      <c r="I38" t="s">
        <v>1036</v>
      </c>
      <c r="J38" t="s">
        <v>1055</v>
      </c>
      <c r="K38" t="s">
        <v>1136</v>
      </c>
      <c r="L38" t="s">
        <v>1357</v>
      </c>
      <c r="M38" t="s">
        <v>353</v>
      </c>
    </row>
    <row r="39" spans="1:13" x14ac:dyDescent="0.35">
      <c r="A39">
        <v>965240</v>
      </c>
      <c r="B39" t="s">
        <v>346</v>
      </c>
      <c r="C39" t="s">
        <v>347</v>
      </c>
      <c r="D39" t="s">
        <v>355</v>
      </c>
      <c r="E39" t="s">
        <v>356</v>
      </c>
      <c r="F39" t="s">
        <v>357</v>
      </c>
      <c r="G39" t="s">
        <v>355</v>
      </c>
      <c r="H39" s="234">
        <v>37844</v>
      </c>
      <c r="I39" t="s">
        <v>1039</v>
      </c>
      <c r="J39" t="s">
        <v>1031</v>
      </c>
      <c r="K39" t="s">
        <v>1040</v>
      </c>
      <c r="L39" t="s">
        <v>1041</v>
      </c>
      <c r="M39" t="s">
        <v>353</v>
      </c>
    </row>
    <row r="40" spans="1:13" x14ac:dyDescent="0.35">
      <c r="A40">
        <v>969505</v>
      </c>
      <c r="B40" t="s">
        <v>346</v>
      </c>
      <c r="C40" t="s">
        <v>358</v>
      </c>
      <c r="D40" t="s">
        <v>359</v>
      </c>
      <c r="F40" t="s">
        <v>360</v>
      </c>
      <c r="G40" t="s">
        <v>359</v>
      </c>
      <c r="H40" s="234">
        <v>37839</v>
      </c>
      <c r="I40" t="s">
        <v>1042</v>
      </c>
      <c r="J40" t="s">
        <v>1031</v>
      </c>
      <c r="K40" t="s">
        <v>1040</v>
      </c>
      <c r="L40" t="s">
        <v>1043</v>
      </c>
      <c r="M40" t="s">
        <v>401</v>
      </c>
    </row>
    <row r="41" spans="1:13" x14ac:dyDescent="0.35">
      <c r="A41">
        <v>971754</v>
      </c>
      <c r="B41" t="s">
        <v>346</v>
      </c>
      <c r="C41" t="s">
        <v>347</v>
      </c>
      <c r="D41" t="s">
        <v>884</v>
      </c>
      <c r="E41" t="s">
        <v>415</v>
      </c>
      <c r="F41" t="s">
        <v>1491</v>
      </c>
      <c r="G41" t="s">
        <v>884</v>
      </c>
      <c r="H41" s="234">
        <v>38431</v>
      </c>
      <c r="I41" t="s">
        <v>1065</v>
      </c>
      <c r="J41" t="s">
        <v>1066</v>
      </c>
      <c r="K41" t="s">
        <v>1126</v>
      </c>
      <c r="L41" t="s">
        <v>1492</v>
      </c>
      <c r="M41" t="s">
        <v>353</v>
      </c>
    </row>
    <row r="42" spans="1:13" x14ac:dyDescent="0.35">
      <c r="A42">
        <v>971762</v>
      </c>
      <c r="B42" t="s">
        <v>461</v>
      </c>
      <c r="C42" t="s">
        <v>347</v>
      </c>
      <c r="D42" t="s">
        <v>730</v>
      </c>
      <c r="E42" t="s">
        <v>443</v>
      </c>
      <c r="F42" t="s">
        <v>1493</v>
      </c>
      <c r="G42" t="s">
        <v>1494</v>
      </c>
      <c r="H42" s="234">
        <v>25742</v>
      </c>
      <c r="I42" t="s">
        <v>1062</v>
      </c>
      <c r="J42" t="s">
        <v>1042</v>
      </c>
      <c r="K42" t="s">
        <v>1495</v>
      </c>
      <c r="L42" t="s">
        <v>1496</v>
      </c>
      <c r="M42" t="s">
        <v>353</v>
      </c>
    </row>
    <row r="43" spans="1:13" x14ac:dyDescent="0.35">
      <c r="A43">
        <v>974557</v>
      </c>
      <c r="B43" t="s">
        <v>346</v>
      </c>
      <c r="C43" t="s">
        <v>347</v>
      </c>
      <c r="D43" t="s">
        <v>406</v>
      </c>
      <c r="F43" t="s">
        <v>459</v>
      </c>
      <c r="G43" t="s">
        <v>406</v>
      </c>
      <c r="H43" s="234">
        <v>38417</v>
      </c>
      <c r="I43" t="s">
        <v>1042</v>
      </c>
      <c r="J43" t="s">
        <v>1066</v>
      </c>
      <c r="K43" t="s">
        <v>1126</v>
      </c>
      <c r="L43" t="s">
        <v>1127</v>
      </c>
      <c r="M43" t="s">
        <v>353</v>
      </c>
    </row>
    <row r="44" spans="1:13" x14ac:dyDescent="0.35">
      <c r="A44">
        <v>1102940</v>
      </c>
      <c r="B44" t="s">
        <v>392</v>
      </c>
      <c r="C44" t="s">
        <v>347</v>
      </c>
      <c r="D44" t="s">
        <v>456</v>
      </c>
      <c r="E44" t="s">
        <v>415</v>
      </c>
      <c r="F44" t="s">
        <v>1497</v>
      </c>
      <c r="G44" t="s">
        <v>456</v>
      </c>
      <c r="H44" s="234">
        <v>38771</v>
      </c>
      <c r="I44" t="s">
        <v>1062</v>
      </c>
      <c r="J44" t="s">
        <v>1051</v>
      </c>
      <c r="K44" t="s">
        <v>1048</v>
      </c>
      <c r="L44" t="s">
        <v>1498</v>
      </c>
      <c r="M44" t="s">
        <v>353</v>
      </c>
    </row>
    <row r="45" spans="1:13" x14ac:dyDescent="0.35">
      <c r="A45">
        <v>1109100</v>
      </c>
      <c r="B45" t="s">
        <v>346</v>
      </c>
      <c r="C45" t="s">
        <v>347</v>
      </c>
      <c r="D45" t="s">
        <v>472</v>
      </c>
      <c r="F45" t="s">
        <v>1499</v>
      </c>
      <c r="G45" t="s">
        <v>620</v>
      </c>
      <c r="H45" s="234">
        <v>38573</v>
      </c>
      <c r="I45" t="s">
        <v>1063</v>
      </c>
      <c r="J45" t="s">
        <v>1031</v>
      </c>
      <c r="K45" t="s">
        <v>1126</v>
      </c>
      <c r="L45" t="s">
        <v>1500</v>
      </c>
      <c r="M45" t="s">
        <v>353</v>
      </c>
    </row>
    <row r="46" spans="1:13" x14ac:dyDescent="0.35">
      <c r="A46">
        <v>1118106</v>
      </c>
      <c r="B46" t="s">
        <v>346</v>
      </c>
      <c r="C46" t="s">
        <v>358</v>
      </c>
      <c r="D46" t="s">
        <v>395</v>
      </c>
      <c r="F46" t="s">
        <v>460</v>
      </c>
      <c r="G46" t="s">
        <v>395</v>
      </c>
      <c r="H46" s="234">
        <v>38910</v>
      </c>
      <c r="I46" t="s">
        <v>1036</v>
      </c>
      <c r="J46" t="s">
        <v>1089</v>
      </c>
      <c r="K46" t="s">
        <v>1048</v>
      </c>
      <c r="L46" t="s">
        <v>1128</v>
      </c>
      <c r="M46" t="s">
        <v>401</v>
      </c>
    </row>
    <row r="47" spans="1:13" x14ac:dyDescent="0.35">
      <c r="A47">
        <v>1128355</v>
      </c>
      <c r="B47" t="s">
        <v>461</v>
      </c>
      <c r="C47" t="s">
        <v>351</v>
      </c>
      <c r="D47" t="s">
        <v>462</v>
      </c>
      <c r="E47" t="s">
        <v>409</v>
      </c>
      <c r="F47" t="s">
        <v>463</v>
      </c>
      <c r="G47" t="s">
        <v>462</v>
      </c>
      <c r="H47" s="234">
        <v>32552</v>
      </c>
      <c r="I47" s="233">
        <v>13</v>
      </c>
      <c r="J47" s="236" t="s">
        <v>1051</v>
      </c>
      <c r="K47" s="233">
        <v>1989</v>
      </c>
      <c r="L47" s="233">
        <v>130289</v>
      </c>
      <c r="M47" t="s">
        <v>401</v>
      </c>
    </row>
    <row r="48" spans="1:13" x14ac:dyDescent="0.35">
      <c r="A48">
        <v>1147902</v>
      </c>
      <c r="B48" t="s">
        <v>461</v>
      </c>
      <c r="C48" t="s">
        <v>358</v>
      </c>
      <c r="D48" t="s">
        <v>478</v>
      </c>
      <c r="E48" t="s">
        <v>1795</v>
      </c>
      <c r="F48" t="s">
        <v>1796</v>
      </c>
      <c r="G48" t="s">
        <v>480</v>
      </c>
      <c r="H48" s="234">
        <v>39206</v>
      </c>
      <c r="I48" s="237" t="s">
        <v>1032</v>
      </c>
      <c r="J48" s="237" t="s">
        <v>1059</v>
      </c>
      <c r="K48" s="237" t="s">
        <v>1056</v>
      </c>
      <c r="L48" s="237" t="s">
        <v>1808</v>
      </c>
      <c r="M48" t="s">
        <v>401</v>
      </c>
    </row>
    <row r="49" spans="1:13" x14ac:dyDescent="0.35">
      <c r="A49">
        <v>1151051</v>
      </c>
      <c r="B49" t="s">
        <v>346</v>
      </c>
      <c r="C49" t="s">
        <v>358</v>
      </c>
      <c r="D49" t="s">
        <v>418</v>
      </c>
      <c r="F49" t="s">
        <v>642</v>
      </c>
      <c r="G49" t="s">
        <v>418</v>
      </c>
      <c r="H49" s="234">
        <v>38764</v>
      </c>
      <c r="I49" t="s">
        <v>1044</v>
      </c>
      <c r="J49" t="s">
        <v>1051</v>
      </c>
      <c r="K49" t="s">
        <v>1048</v>
      </c>
      <c r="L49" t="s">
        <v>1247</v>
      </c>
      <c r="M49" t="s">
        <v>401</v>
      </c>
    </row>
    <row r="50" spans="1:13" x14ac:dyDescent="0.35">
      <c r="A50">
        <v>1151224</v>
      </c>
      <c r="B50" t="s">
        <v>392</v>
      </c>
      <c r="C50" t="s">
        <v>358</v>
      </c>
      <c r="D50" t="s">
        <v>464</v>
      </c>
      <c r="F50" t="s">
        <v>465</v>
      </c>
      <c r="G50" t="s">
        <v>464</v>
      </c>
      <c r="H50" s="234">
        <v>36097</v>
      </c>
      <c r="I50" t="s">
        <v>1083</v>
      </c>
      <c r="J50" t="s">
        <v>1055</v>
      </c>
      <c r="K50" t="s">
        <v>1129</v>
      </c>
      <c r="L50" t="s">
        <v>1130</v>
      </c>
      <c r="M50" t="s">
        <v>401</v>
      </c>
    </row>
    <row r="51" spans="1:13" x14ac:dyDescent="0.35">
      <c r="A51">
        <v>1151224</v>
      </c>
      <c r="B51" t="s">
        <v>392</v>
      </c>
      <c r="C51" t="s">
        <v>358</v>
      </c>
      <c r="D51" t="s">
        <v>464</v>
      </c>
      <c r="F51" t="s">
        <v>465</v>
      </c>
      <c r="G51" t="s">
        <v>464</v>
      </c>
      <c r="H51" s="234">
        <v>36097</v>
      </c>
      <c r="I51" t="s">
        <v>1083</v>
      </c>
      <c r="J51" t="s">
        <v>1055</v>
      </c>
      <c r="K51" t="s">
        <v>1129</v>
      </c>
      <c r="L51" t="s">
        <v>1130</v>
      </c>
      <c r="M51" t="s">
        <v>401</v>
      </c>
    </row>
    <row r="52" spans="1:13" x14ac:dyDescent="0.35">
      <c r="A52">
        <v>1156068</v>
      </c>
      <c r="B52" t="s">
        <v>461</v>
      </c>
      <c r="C52" t="s">
        <v>347</v>
      </c>
      <c r="D52" t="s">
        <v>368</v>
      </c>
      <c r="E52" t="s">
        <v>353</v>
      </c>
      <c r="F52" t="s">
        <v>1499</v>
      </c>
      <c r="G52" t="s">
        <v>368</v>
      </c>
      <c r="H52" s="234">
        <v>26204</v>
      </c>
      <c r="I52" t="s">
        <v>1138</v>
      </c>
      <c r="J52" t="s">
        <v>1063</v>
      </c>
      <c r="K52" t="s">
        <v>1323</v>
      </c>
      <c r="L52" t="s">
        <v>1501</v>
      </c>
      <c r="M52" t="s">
        <v>353</v>
      </c>
    </row>
    <row r="53" spans="1:13" x14ac:dyDescent="0.35">
      <c r="A53">
        <v>1158719</v>
      </c>
      <c r="B53" t="s">
        <v>346</v>
      </c>
      <c r="C53" t="s">
        <v>347</v>
      </c>
      <c r="D53" t="s">
        <v>456</v>
      </c>
      <c r="F53" t="s">
        <v>466</v>
      </c>
      <c r="G53" t="s">
        <v>456</v>
      </c>
      <c r="H53" s="234">
        <v>38006</v>
      </c>
      <c r="I53" t="s">
        <v>1065</v>
      </c>
      <c r="J53" t="s">
        <v>1045</v>
      </c>
      <c r="K53" t="s">
        <v>1131</v>
      </c>
      <c r="L53" t="s">
        <v>1132</v>
      </c>
      <c r="M53" t="s">
        <v>353</v>
      </c>
    </row>
    <row r="54" spans="1:13" x14ac:dyDescent="0.35">
      <c r="A54">
        <v>1158728</v>
      </c>
      <c r="B54" t="s">
        <v>346</v>
      </c>
      <c r="C54" t="s">
        <v>358</v>
      </c>
      <c r="D54" t="s">
        <v>467</v>
      </c>
      <c r="F54" t="s">
        <v>468</v>
      </c>
      <c r="G54" t="s">
        <v>467</v>
      </c>
      <c r="H54" s="234">
        <v>38033</v>
      </c>
      <c r="I54" t="s">
        <v>1044</v>
      </c>
      <c r="J54" t="s">
        <v>1051</v>
      </c>
      <c r="K54" t="s">
        <v>1131</v>
      </c>
      <c r="L54" t="s">
        <v>1133</v>
      </c>
      <c r="M54" t="s">
        <v>401</v>
      </c>
    </row>
    <row r="55" spans="1:13" x14ac:dyDescent="0.35">
      <c r="A55">
        <v>1160388</v>
      </c>
      <c r="B55" t="s">
        <v>392</v>
      </c>
      <c r="C55" t="s">
        <v>358</v>
      </c>
      <c r="D55" t="s">
        <v>464</v>
      </c>
      <c r="E55" t="s">
        <v>543</v>
      </c>
      <c r="F55" t="s">
        <v>1493</v>
      </c>
      <c r="G55" t="s">
        <v>464</v>
      </c>
      <c r="H55" s="234">
        <v>38800</v>
      </c>
      <c r="I55" t="s">
        <v>1158</v>
      </c>
      <c r="J55" t="s">
        <v>1066</v>
      </c>
      <c r="K55" t="s">
        <v>1048</v>
      </c>
      <c r="L55" t="s">
        <v>1502</v>
      </c>
      <c r="M55" t="s">
        <v>401</v>
      </c>
    </row>
    <row r="56" spans="1:13" x14ac:dyDescent="0.35">
      <c r="A56">
        <v>1164132</v>
      </c>
      <c r="B56" t="s">
        <v>346</v>
      </c>
      <c r="C56" t="s">
        <v>358</v>
      </c>
      <c r="D56" t="s">
        <v>986</v>
      </c>
      <c r="F56" t="s">
        <v>985</v>
      </c>
      <c r="G56" t="s">
        <v>986</v>
      </c>
      <c r="H56" s="234">
        <v>38701</v>
      </c>
      <c r="I56" t="s">
        <v>1149</v>
      </c>
      <c r="J56" t="s">
        <v>1036</v>
      </c>
      <c r="K56" t="s">
        <v>1126</v>
      </c>
      <c r="L56" t="s">
        <v>1503</v>
      </c>
      <c r="M56" t="s">
        <v>401</v>
      </c>
    </row>
    <row r="57" spans="1:13" x14ac:dyDescent="0.35">
      <c r="A57">
        <v>1175090</v>
      </c>
      <c r="B57" t="s">
        <v>346</v>
      </c>
      <c r="C57" t="s">
        <v>358</v>
      </c>
      <c r="D57" t="s">
        <v>1504</v>
      </c>
      <c r="E57" t="s">
        <v>353</v>
      </c>
      <c r="F57" t="s">
        <v>992</v>
      </c>
      <c r="G57" t="s">
        <v>1504</v>
      </c>
      <c r="H57" s="234">
        <v>38325</v>
      </c>
      <c r="I57" t="s">
        <v>1032</v>
      </c>
      <c r="J57" t="s">
        <v>1036</v>
      </c>
      <c r="K57" t="s">
        <v>1131</v>
      </c>
      <c r="L57" t="s">
        <v>1505</v>
      </c>
      <c r="M57" t="s">
        <v>401</v>
      </c>
    </row>
    <row r="58" spans="1:13" x14ac:dyDescent="0.35">
      <c r="A58">
        <v>1181510</v>
      </c>
      <c r="B58" t="s">
        <v>392</v>
      </c>
      <c r="C58" t="s">
        <v>358</v>
      </c>
      <c r="D58" t="s">
        <v>1506</v>
      </c>
      <c r="F58" t="s">
        <v>516</v>
      </c>
      <c r="G58" t="s">
        <v>1506</v>
      </c>
      <c r="H58" s="234">
        <v>39427</v>
      </c>
      <c r="I58" t="s">
        <v>1039</v>
      </c>
      <c r="J58" t="s">
        <v>1036</v>
      </c>
      <c r="K58" t="s">
        <v>1056</v>
      </c>
      <c r="L58" t="s">
        <v>1507</v>
      </c>
      <c r="M58" t="s">
        <v>401</v>
      </c>
    </row>
    <row r="59" spans="1:13" x14ac:dyDescent="0.35">
      <c r="A59">
        <v>1185624</v>
      </c>
      <c r="B59" t="s">
        <v>346</v>
      </c>
      <c r="C59" t="s">
        <v>358</v>
      </c>
      <c r="D59" t="s">
        <v>361</v>
      </c>
      <c r="F59" t="s">
        <v>469</v>
      </c>
      <c r="H59" s="234">
        <v>40689</v>
      </c>
      <c r="I59" t="s">
        <v>1058</v>
      </c>
      <c r="J59" t="s">
        <v>1059</v>
      </c>
      <c r="K59" t="s">
        <v>1060</v>
      </c>
      <c r="L59" t="s">
        <v>1061</v>
      </c>
      <c r="M59" t="s">
        <v>401</v>
      </c>
    </row>
    <row r="60" spans="1:13" x14ac:dyDescent="0.35">
      <c r="A60">
        <v>1185625</v>
      </c>
      <c r="B60" t="s">
        <v>461</v>
      </c>
      <c r="C60" t="s">
        <v>470</v>
      </c>
      <c r="D60" t="s">
        <v>471</v>
      </c>
      <c r="F60" t="s">
        <v>469</v>
      </c>
      <c r="G60" t="s">
        <v>471</v>
      </c>
      <c r="H60" s="234">
        <v>25219</v>
      </c>
      <c r="I60" t="s">
        <v>1044</v>
      </c>
      <c r="J60" t="s">
        <v>1045</v>
      </c>
      <c r="K60" t="s">
        <v>1134</v>
      </c>
      <c r="L60" t="s">
        <v>1135</v>
      </c>
      <c r="M60" t="s">
        <v>401</v>
      </c>
    </row>
    <row r="61" spans="1:13" x14ac:dyDescent="0.35">
      <c r="A61">
        <v>1185700</v>
      </c>
      <c r="B61" t="s">
        <v>392</v>
      </c>
      <c r="C61" t="s">
        <v>347</v>
      </c>
      <c r="D61" t="s">
        <v>1508</v>
      </c>
      <c r="E61" t="s">
        <v>415</v>
      </c>
      <c r="F61" t="s">
        <v>1509</v>
      </c>
      <c r="G61" t="s">
        <v>798</v>
      </c>
      <c r="H61" s="234">
        <v>38661</v>
      </c>
      <c r="I61" s="233" t="s">
        <v>1059</v>
      </c>
      <c r="J61" s="233" t="s">
        <v>1039</v>
      </c>
      <c r="K61" s="233" t="s">
        <v>1126</v>
      </c>
      <c r="L61" s="233" t="s">
        <v>1510</v>
      </c>
      <c r="M61" t="s">
        <v>353</v>
      </c>
    </row>
    <row r="62" spans="1:13" x14ac:dyDescent="0.35">
      <c r="A62">
        <v>1195267</v>
      </c>
      <c r="B62" t="s">
        <v>346</v>
      </c>
      <c r="C62" t="s">
        <v>358</v>
      </c>
      <c r="D62" t="s">
        <v>1797</v>
      </c>
      <c r="E62" t="s">
        <v>1798</v>
      </c>
      <c r="F62" t="s">
        <v>638</v>
      </c>
      <c r="G62" t="s">
        <v>1797</v>
      </c>
      <c r="H62" s="234">
        <v>38638</v>
      </c>
      <c r="I62" s="233">
        <v>13</v>
      </c>
      <c r="J62" s="233">
        <v>10</v>
      </c>
      <c r="K62" s="233">
        <v>2005</v>
      </c>
      <c r="L62" s="233">
        <v>131005</v>
      </c>
      <c r="M62" t="s">
        <v>401</v>
      </c>
    </row>
    <row r="63" spans="1:13" x14ac:dyDescent="0.35">
      <c r="A63">
        <v>1195268</v>
      </c>
      <c r="B63" t="s">
        <v>346</v>
      </c>
      <c r="C63" t="s">
        <v>358</v>
      </c>
      <c r="D63" t="s">
        <v>637</v>
      </c>
      <c r="E63" t="s">
        <v>1799</v>
      </c>
      <c r="F63" t="s">
        <v>638</v>
      </c>
      <c r="G63" t="s">
        <v>637</v>
      </c>
      <c r="H63" s="234">
        <v>39155</v>
      </c>
      <c r="I63" s="233">
        <v>14</v>
      </c>
      <c r="J63" s="236" t="s">
        <v>1066</v>
      </c>
      <c r="K63" s="233">
        <v>2007</v>
      </c>
      <c r="L63" s="233">
        <v>140304</v>
      </c>
      <c r="M63" t="s">
        <v>401</v>
      </c>
    </row>
    <row r="64" spans="1:13" x14ac:dyDescent="0.35">
      <c r="A64">
        <v>1204716</v>
      </c>
      <c r="B64" t="s">
        <v>392</v>
      </c>
      <c r="C64" t="s">
        <v>470</v>
      </c>
      <c r="D64" t="s">
        <v>753</v>
      </c>
      <c r="E64" t="s">
        <v>549</v>
      </c>
      <c r="F64" t="s">
        <v>765</v>
      </c>
      <c r="G64" t="s">
        <v>753</v>
      </c>
      <c r="H64" s="234">
        <v>28012</v>
      </c>
      <c r="I64" s="233" t="s">
        <v>1063</v>
      </c>
      <c r="J64" s="233" t="s">
        <v>1063</v>
      </c>
      <c r="K64" s="233" t="s">
        <v>1199</v>
      </c>
      <c r="L64" s="233" t="s">
        <v>1358</v>
      </c>
      <c r="M64" t="s">
        <v>401</v>
      </c>
    </row>
    <row r="65" spans="1:13" x14ac:dyDescent="0.35">
      <c r="A65">
        <v>1205137</v>
      </c>
      <c r="B65" t="s">
        <v>461</v>
      </c>
      <c r="C65" t="s">
        <v>358</v>
      </c>
      <c r="D65" t="s">
        <v>726</v>
      </c>
      <c r="F65" t="s">
        <v>727</v>
      </c>
      <c r="G65" t="s">
        <v>726</v>
      </c>
      <c r="H65" s="234">
        <v>28817</v>
      </c>
      <c r="I65" t="s">
        <v>1062</v>
      </c>
      <c r="J65" t="s">
        <v>1039</v>
      </c>
      <c r="K65" t="s">
        <v>1205</v>
      </c>
      <c r="L65" t="s">
        <v>1320</v>
      </c>
      <c r="M65" t="s">
        <v>401</v>
      </c>
    </row>
    <row r="66" spans="1:13" x14ac:dyDescent="0.35">
      <c r="A66">
        <v>1208589</v>
      </c>
      <c r="B66" t="s">
        <v>392</v>
      </c>
      <c r="C66" t="s">
        <v>358</v>
      </c>
      <c r="D66" t="s">
        <v>373</v>
      </c>
      <c r="F66" t="s">
        <v>700</v>
      </c>
      <c r="H66" s="234">
        <v>38856</v>
      </c>
      <c r="I66" t="s">
        <v>1054</v>
      </c>
      <c r="J66" t="s">
        <v>1059</v>
      </c>
      <c r="K66" t="s">
        <v>1048</v>
      </c>
      <c r="L66" t="s">
        <v>1290</v>
      </c>
      <c r="M66" t="s">
        <v>401</v>
      </c>
    </row>
    <row r="67" spans="1:13" x14ac:dyDescent="0.35">
      <c r="A67">
        <v>1211270</v>
      </c>
      <c r="B67" t="s">
        <v>346</v>
      </c>
      <c r="C67" t="s">
        <v>347</v>
      </c>
      <c r="D67" t="s">
        <v>456</v>
      </c>
      <c r="E67" t="s">
        <v>415</v>
      </c>
      <c r="F67" t="s">
        <v>985</v>
      </c>
      <c r="G67" t="s">
        <v>456</v>
      </c>
      <c r="H67" s="234">
        <v>39304</v>
      </c>
      <c r="I67" t="s">
        <v>1055</v>
      </c>
      <c r="J67" t="s">
        <v>1031</v>
      </c>
      <c r="K67" t="s">
        <v>1056</v>
      </c>
      <c r="L67" t="s">
        <v>1511</v>
      </c>
      <c r="M67" t="s">
        <v>353</v>
      </c>
    </row>
    <row r="68" spans="1:13" x14ac:dyDescent="0.35">
      <c r="A68">
        <v>1224005</v>
      </c>
      <c r="B68" t="s">
        <v>346</v>
      </c>
      <c r="C68" t="s">
        <v>358</v>
      </c>
      <c r="D68" t="s">
        <v>379</v>
      </c>
      <c r="E68" t="s">
        <v>409</v>
      </c>
      <c r="F68" t="s">
        <v>766</v>
      </c>
      <c r="G68" t="s">
        <v>379</v>
      </c>
      <c r="H68" s="234">
        <v>39509</v>
      </c>
      <c r="I68" t="s">
        <v>1051</v>
      </c>
      <c r="J68" t="s">
        <v>1066</v>
      </c>
      <c r="K68" t="s">
        <v>1067</v>
      </c>
      <c r="L68" t="s">
        <v>1359</v>
      </c>
      <c r="M68" t="s">
        <v>401</v>
      </c>
    </row>
    <row r="69" spans="1:13" x14ac:dyDescent="0.35">
      <c r="A69">
        <v>1226208</v>
      </c>
      <c r="B69" t="s">
        <v>461</v>
      </c>
      <c r="C69" t="s">
        <v>470</v>
      </c>
      <c r="D69" t="s">
        <v>767</v>
      </c>
      <c r="E69" t="s">
        <v>415</v>
      </c>
      <c r="F69" t="s">
        <v>759</v>
      </c>
      <c r="G69" t="s">
        <v>767</v>
      </c>
      <c r="H69" s="234">
        <v>28809</v>
      </c>
      <c r="I69" t="s">
        <v>1149</v>
      </c>
      <c r="J69" t="s">
        <v>1039</v>
      </c>
      <c r="K69" t="s">
        <v>1205</v>
      </c>
      <c r="L69" t="s">
        <v>1360</v>
      </c>
      <c r="M69" t="s">
        <v>401</v>
      </c>
    </row>
    <row r="70" spans="1:13" x14ac:dyDescent="0.35">
      <c r="A70">
        <v>1234847</v>
      </c>
      <c r="B70" t="s">
        <v>346</v>
      </c>
      <c r="C70" t="s">
        <v>347</v>
      </c>
      <c r="D70" t="s">
        <v>472</v>
      </c>
      <c r="F70" t="s">
        <v>473</v>
      </c>
      <c r="G70" t="s">
        <v>472</v>
      </c>
      <c r="H70" s="234">
        <v>37011</v>
      </c>
      <c r="I70" t="s">
        <v>1123</v>
      </c>
      <c r="J70" t="s">
        <v>1032</v>
      </c>
      <c r="K70" t="s">
        <v>1136</v>
      </c>
      <c r="L70" t="s">
        <v>1137</v>
      </c>
      <c r="M70" t="s">
        <v>353</v>
      </c>
    </row>
    <row r="71" spans="1:13" x14ac:dyDescent="0.35">
      <c r="A71">
        <v>1238657</v>
      </c>
      <c r="B71" t="s">
        <v>346</v>
      </c>
      <c r="C71" t="s">
        <v>347</v>
      </c>
      <c r="D71" t="s">
        <v>643</v>
      </c>
      <c r="F71" t="s">
        <v>641</v>
      </c>
      <c r="G71" t="s">
        <v>643</v>
      </c>
      <c r="H71" s="234">
        <v>38867</v>
      </c>
      <c r="I71" t="s">
        <v>1123</v>
      </c>
      <c r="J71" t="s">
        <v>1059</v>
      </c>
      <c r="K71" t="s">
        <v>1048</v>
      </c>
      <c r="L71" t="s">
        <v>1248</v>
      </c>
      <c r="M71" t="s">
        <v>353</v>
      </c>
    </row>
    <row r="72" spans="1:13" x14ac:dyDescent="0.35">
      <c r="A72">
        <v>1239113</v>
      </c>
      <c r="B72" t="s">
        <v>392</v>
      </c>
      <c r="C72" t="s">
        <v>358</v>
      </c>
      <c r="D72" t="s">
        <v>1512</v>
      </c>
      <c r="F72" t="s">
        <v>1513</v>
      </c>
      <c r="G72" t="s">
        <v>1512</v>
      </c>
      <c r="H72" s="234">
        <v>39031</v>
      </c>
      <c r="I72" t="s">
        <v>1055</v>
      </c>
      <c r="J72" t="s">
        <v>1039</v>
      </c>
      <c r="K72" t="s">
        <v>1048</v>
      </c>
      <c r="L72" t="s">
        <v>1514</v>
      </c>
      <c r="M72" t="s">
        <v>401</v>
      </c>
    </row>
    <row r="73" spans="1:13" x14ac:dyDescent="0.35">
      <c r="A73">
        <v>1244014</v>
      </c>
      <c r="B73" t="s">
        <v>346</v>
      </c>
      <c r="C73" t="s">
        <v>347</v>
      </c>
      <c r="D73" t="s">
        <v>491</v>
      </c>
      <c r="F73" t="s">
        <v>644</v>
      </c>
      <c r="G73" t="s">
        <v>491</v>
      </c>
      <c r="H73" s="234">
        <v>39282</v>
      </c>
      <c r="I73" t="s">
        <v>1054</v>
      </c>
      <c r="J73" t="s">
        <v>1089</v>
      </c>
      <c r="K73" t="s">
        <v>1056</v>
      </c>
      <c r="L73" t="s">
        <v>1249</v>
      </c>
      <c r="M73" t="s">
        <v>353</v>
      </c>
    </row>
    <row r="74" spans="1:13" x14ac:dyDescent="0.35">
      <c r="A74">
        <v>1250586</v>
      </c>
      <c r="B74" t="s">
        <v>346</v>
      </c>
      <c r="C74" t="s">
        <v>347</v>
      </c>
      <c r="D74" t="s">
        <v>474</v>
      </c>
      <c r="F74" t="s">
        <v>475</v>
      </c>
      <c r="G74" t="s">
        <v>474</v>
      </c>
      <c r="H74" s="234">
        <v>39079</v>
      </c>
      <c r="I74" t="s">
        <v>1138</v>
      </c>
      <c r="J74" t="s">
        <v>1036</v>
      </c>
      <c r="K74" t="s">
        <v>1048</v>
      </c>
      <c r="L74" t="s">
        <v>1139</v>
      </c>
      <c r="M74" t="s">
        <v>353</v>
      </c>
    </row>
    <row r="75" spans="1:13" x14ac:dyDescent="0.35">
      <c r="A75">
        <v>1250609</v>
      </c>
      <c r="B75" t="s">
        <v>346</v>
      </c>
      <c r="C75" t="s">
        <v>358</v>
      </c>
      <c r="D75" t="s">
        <v>476</v>
      </c>
      <c r="F75" t="s">
        <v>477</v>
      </c>
      <c r="G75" t="s">
        <v>476</v>
      </c>
      <c r="H75" s="234">
        <v>39372</v>
      </c>
      <c r="I75" t="s">
        <v>1091</v>
      </c>
      <c r="J75" t="s">
        <v>1055</v>
      </c>
      <c r="K75" t="s">
        <v>1056</v>
      </c>
      <c r="L75" t="s">
        <v>1140</v>
      </c>
      <c r="M75" t="s">
        <v>401</v>
      </c>
    </row>
    <row r="76" spans="1:13" x14ac:dyDescent="0.35">
      <c r="A76">
        <v>1258186</v>
      </c>
      <c r="B76" t="s">
        <v>346</v>
      </c>
      <c r="C76" t="s">
        <v>358</v>
      </c>
      <c r="D76" t="s">
        <v>768</v>
      </c>
      <c r="E76" t="s">
        <v>574</v>
      </c>
      <c r="F76" t="s">
        <v>765</v>
      </c>
      <c r="G76" t="s">
        <v>768</v>
      </c>
      <c r="H76" s="234">
        <v>39630</v>
      </c>
      <c r="I76" t="s">
        <v>1045</v>
      </c>
      <c r="J76" t="s">
        <v>1089</v>
      </c>
      <c r="K76" t="s">
        <v>1067</v>
      </c>
      <c r="L76" t="s">
        <v>1361</v>
      </c>
      <c r="M76" t="s">
        <v>401</v>
      </c>
    </row>
    <row r="77" spans="1:13" x14ac:dyDescent="0.35">
      <c r="A77">
        <v>1258190</v>
      </c>
      <c r="B77" t="s">
        <v>346</v>
      </c>
      <c r="C77" t="s">
        <v>358</v>
      </c>
      <c r="D77" t="s">
        <v>769</v>
      </c>
      <c r="F77" t="s">
        <v>749</v>
      </c>
      <c r="G77" t="s">
        <v>769</v>
      </c>
      <c r="H77" s="234">
        <v>39463</v>
      </c>
      <c r="I77" t="s">
        <v>1044</v>
      </c>
      <c r="J77" t="s">
        <v>1045</v>
      </c>
      <c r="K77" t="s">
        <v>1067</v>
      </c>
      <c r="L77" t="s">
        <v>1362</v>
      </c>
      <c r="M77" t="s">
        <v>401</v>
      </c>
    </row>
    <row r="78" spans="1:13" x14ac:dyDescent="0.35">
      <c r="A78">
        <v>1258193</v>
      </c>
      <c r="B78" t="s">
        <v>461</v>
      </c>
      <c r="C78" t="s">
        <v>470</v>
      </c>
      <c r="D78" t="s">
        <v>770</v>
      </c>
      <c r="E78" t="s">
        <v>748</v>
      </c>
      <c r="F78" t="s">
        <v>771</v>
      </c>
      <c r="G78" t="s">
        <v>770</v>
      </c>
      <c r="H78" s="234">
        <v>17699</v>
      </c>
      <c r="I78" t="s">
        <v>1149</v>
      </c>
      <c r="J78" t="s">
        <v>1042</v>
      </c>
      <c r="K78" t="s">
        <v>1363</v>
      </c>
      <c r="L78" t="s">
        <v>1364</v>
      </c>
      <c r="M78" t="s">
        <v>401</v>
      </c>
    </row>
    <row r="79" spans="1:13" x14ac:dyDescent="0.35">
      <c r="A79">
        <v>1259135</v>
      </c>
      <c r="B79" t="s">
        <v>346</v>
      </c>
      <c r="C79" t="s">
        <v>347</v>
      </c>
      <c r="D79" t="s">
        <v>643</v>
      </c>
      <c r="F79" t="s">
        <v>645</v>
      </c>
      <c r="G79" t="s">
        <v>643</v>
      </c>
      <c r="H79" s="234">
        <v>38501</v>
      </c>
      <c r="I79" t="s">
        <v>1083</v>
      </c>
      <c r="J79" t="s">
        <v>1059</v>
      </c>
      <c r="K79" t="s">
        <v>1126</v>
      </c>
      <c r="L79" t="s">
        <v>1250</v>
      </c>
      <c r="M79" t="s">
        <v>353</v>
      </c>
    </row>
    <row r="80" spans="1:13" x14ac:dyDescent="0.35">
      <c r="A80">
        <v>1260913</v>
      </c>
      <c r="B80" t="s">
        <v>346</v>
      </c>
      <c r="C80" t="s">
        <v>358</v>
      </c>
      <c r="D80" t="s">
        <v>993</v>
      </c>
      <c r="E80" t="s">
        <v>1515</v>
      </c>
      <c r="F80" t="s">
        <v>992</v>
      </c>
      <c r="G80" t="s">
        <v>993</v>
      </c>
      <c r="H80" s="234">
        <v>39397</v>
      </c>
      <c r="I80" t="s">
        <v>1039</v>
      </c>
      <c r="J80" t="s">
        <v>1039</v>
      </c>
      <c r="K80" t="s">
        <v>1056</v>
      </c>
      <c r="L80" t="s">
        <v>1516</v>
      </c>
      <c r="M80" t="s">
        <v>401</v>
      </c>
    </row>
    <row r="81" spans="1:13" x14ac:dyDescent="0.35">
      <c r="A81">
        <v>1260915</v>
      </c>
      <c r="B81" t="s">
        <v>346</v>
      </c>
      <c r="C81" t="s">
        <v>358</v>
      </c>
      <c r="D81" t="s">
        <v>361</v>
      </c>
      <c r="E81" t="s">
        <v>349</v>
      </c>
      <c r="F81" t="s">
        <v>362</v>
      </c>
      <c r="G81" t="s">
        <v>361</v>
      </c>
      <c r="H81" s="234">
        <v>39829</v>
      </c>
      <c r="I81" t="s">
        <v>1044</v>
      </c>
      <c r="J81" t="s">
        <v>1045</v>
      </c>
      <c r="K81" t="s">
        <v>1046</v>
      </c>
      <c r="L81" t="s">
        <v>1047</v>
      </c>
      <c r="M81" t="s">
        <v>401</v>
      </c>
    </row>
    <row r="82" spans="1:13" x14ac:dyDescent="0.35">
      <c r="A82">
        <v>1269479</v>
      </c>
      <c r="B82" t="s">
        <v>461</v>
      </c>
      <c r="C82" t="s">
        <v>347</v>
      </c>
      <c r="D82" t="s">
        <v>728</v>
      </c>
      <c r="F82" t="s">
        <v>642</v>
      </c>
      <c r="G82" t="s">
        <v>728</v>
      </c>
      <c r="H82" s="234">
        <v>26526</v>
      </c>
      <c r="I82" t="s">
        <v>1149</v>
      </c>
      <c r="J82" t="s">
        <v>1031</v>
      </c>
      <c r="K82" t="s">
        <v>1321</v>
      </c>
      <c r="L82" t="s">
        <v>1322</v>
      </c>
      <c r="M82" t="s">
        <v>353</v>
      </c>
    </row>
    <row r="83" spans="1:13" x14ac:dyDescent="0.35">
      <c r="A83">
        <v>1271951</v>
      </c>
      <c r="B83" t="s">
        <v>346</v>
      </c>
      <c r="C83" t="s">
        <v>358</v>
      </c>
      <c r="D83" t="s">
        <v>772</v>
      </c>
      <c r="E83" t="s">
        <v>353</v>
      </c>
      <c r="F83" t="s">
        <v>773</v>
      </c>
      <c r="G83" t="s">
        <v>772</v>
      </c>
      <c r="H83" s="234">
        <v>38721</v>
      </c>
      <c r="I83" t="s">
        <v>1032</v>
      </c>
      <c r="J83" t="s">
        <v>1045</v>
      </c>
      <c r="K83" t="s">
        <v>1048</v>
      </c>
      <c r="L83" t="s">
        <v>1365</v>
      </c>
      <c r="M83" t="s">
        <v>401</v>
      </c>
    </row>
    <row r="84" spans="1:13" x14ac:dyDescent="0.35">
      <c r="A84">
        <v>1271952</v>
      </c>
      <c r="B84" t="s">
        <v>346</v>
      </c>
      <c r="C84" t="s">
        <v>347</v>
      </c>
      <c r="D84" t="s">
        <v>627</v>
      </c>
      <c r="F84" t="s">
        <v>773</v>
      </c>
      <c r="G84" t="s">
        <v>627</v>
      </c>
      <c r="H84" s="234">
        <v>39500</v>
      </c>
      <c r="I84" t="s">
        <v>1069</v>
      </c>
      <c r="J84" t="s">
        <v>1051</v>
      </c>
      <c r="K84" t="s">
        <v>1067</v>
      </c>
      <c r="L84" t="s">
        <v>1366</v>
      </c>
      <c r="M84" t="s">
        <v>353</v>
      </c>
    </row>
    <row r="85" spans="1:13" x14ac:dyDescent="0.35">
      <c r="A85">
        <v>1275093</v>
      </c>
      <c r="B85" t="s">
        <v>346</v>
      </c>
      <c r="C85" t="s">
        <v>347</v>
      </c>
      <c r="D85" t="s">
        <v>646</v>
      </c>
      <c r="F85" t="s">
        <v>647</v>
      </c>
      <c r="G85" t="s">
        <v>646</v>
      </c>
      <c r="H85" s="234">
        <v>38762</v>
      </c>
      <c r="I85" t="s">
        <v>1105</v>
      </c>
      <c r="J85" t="s">
        <v>1051</v>
      </c>
      <c r="K85" t="s">
        <v>1048</v>
      </c>
      <c r="L85" t="s">
        <v>1251</v>
      </c>
      <c r="M85" t="s">
        <v>353</v>
      </c>
    </row>
    <row r="86" spans="1:13" x14ac:dyDescent="0.35">
      <c r="A86">
        <v>1285086</v>
      </c>
      <c r="B86" t="s">
        <v>392</v>
      </c>
      <c r="C86" t="s">
        <v>358</v>
      </c>
      <c r="D86" t="s">
        <v>758</v>
      </c>
      <c r="E86" t="s">
        <v>1517</v>
      </c>
      <c r="F86" t="s">
        <v>1518</v>
      </c>
      <c r="G86" t="s">
        <v>758</v>
      </c>
      <c r="H86" s="234">
        <v>38530</v>
      </c>
      <c r="I86" t="s">
        <v>1100</v>
      </c>
      <c r="J86" t="s">
        <v>1042</v>
      </c>
      <c r="K86" t="s">
        <v>1126</v>
      </c>
      <c r="L86" t="s">
        <v>1519</v>
      </c>
      <c r="M86" t="s">
        <v>401</v>
      </c>
    </row>
    <row r="87" spans="1:13" x14ac:dyDescent="0.35">
      <c r="A87">
        <v>1296057</v>
      </c>
      <c r="B87" t="s">
        <v>346</v>
      </c>
      <c r="C87" t="s">
        <v>347</v>
      </c>
      <c r="D87" t="s">
        <v>648</v>
      </c>
      <c r="F87" t="s">
        <v>649</v>
      </c>
      <c r="G87" t="s">
        <v>648</v>
      </c>
      <c r="H87" s="234">
        <v>39022</v>
      </c>
      <c r="I87" t="s">
        <v>1045</v>
      </c>
      <c r="J87" t="s">
        <v>1039</v>
      </c>
      <c r="K87" t="s">
        <v>1048</v>
      </c>
      <c r="L87" t="s">
        <v>1252</v>
      </c>
      <c r="M87" t="s">
        <v>353</v>
      </c>
    </row>
    <row r="88" spans="1:13" x14ac:dyDescent="0.35">
      <c r="A88">
        <v>1302278</v>
      </c>
      <c r="B88" t="s">
        <v>346</v>
      </c>
      <c r="C88" t="s">
        <v>358</v>
      </c>
      <c r="D88" t="s">
        <v>478</v>
      </c>
      <c r="F88" t="s">
        <v>479</v>
      </c>
      <c r="G88" t="s">
        <v>480</v>
      </c>
      <c r="H88" s="234">
        <v>39563</v>
      </c>
      <c r="I88" t="s">
        <v>1141</v>
      </c>
      <c r="J88" t="s">
        <v>1032</v>
      </c>
      <c r="K88" t="s">
        <v>1067</v>
      </c>
      <c r="L88" t="s">
        <v>1142</v>
      </c>
      <c r="M88" t="s">
        <v>401</v>
      </c>
    </row>
    <row r="89" spans="1:13" x14ac:dyDescent="0.35">
      <c r="A89">
        <v>1302286</v>
      </c>
      <c r="B89" t="s">
        <v>392</v>
      </c>
      <c r="C89" t="s">
        <v>358</v>
      </c>
      <c r="D89" t="s">
        <v>774</v>
      </c>
      <c r="F89" t="s">
        <v>775</v>
      </c>
      <c r="G89" t="s">
        <v>774</v>
      </c>
      <c r="H89" s="234">
        <v>38777</v>
      </c>
      <c r="I89" t="s">
        <v>1045</v>
      </c>
      <c r="J89" t="s">
        <v>1066</v>
      </c>
      <c r="K89" t="s">
        <v>1048</v>
      </c>
      <c r="L89" t="s">
        <v>1367</v>
      </c>
      <c r="M89" t="s">
        <v>401</v>
      </c>
    </row>
    <row r="90" spans="1:13" x14ac:dyDescent="0.35">
      <c r="A90">
        <v>1305056</v>
      </c>
      <c r="B90" t="s">
        <v>346</v>
      </c>
      <c r="C90" t="s">
        <v>358</v>
      </c>
      <c r="D90" t="s">
        <v>352</v>
      </c>
      <c r="F90" t="s">
        <v>363</v>
      </c>
      <c r="G90" t="s">
        <v>352</v>
      </c>
      <c r="H90" s="234">
        <v>39037</v>
      </c>
      <c r="I90" t="s">
        <v>1044</v>
      </c>
      <c r="J90" t="s">
        <v>1039</v>
      </c>
      <c r="K90" t="s">
        <v>1048</v>
      </c>
      <c r="L90" t="s">
        <v>1049</v>
      </c>
      <c r="M90" t="s">
        <v>401</v>
      </c>
    </row>
    <row r="91" spans="1:13" x14ac:dyDescent="0.35">
      <c r="A91">
        <v>1309283</v>
      </c>
      <c r="B91" t="s">
        <v>461</v>
      </c>
      <c r="C91" t="s">
        <v>351</v>
      </c>
      <c r="D91" t="s">
        <v>656</v>
      </c>
      <c r="F91" t="s">
        <v>1513</v>
      </c>
      <c r="G91" t="s">
        <v>656</v>
      </c>
      <c r="H91" s="234">
        <v>24976</v>
      </c>
      <c r="I91" t="s">
        <v>1050</v>
      </c>
      <c r="J91" t="s">
        <v>1059</v>
      </c>
      <c r="K91" t="s">
        <v>1477</v>
      </c>
      <c r="L91" t="s">
        <v>1520</v>
      </c>
      <c r="M91" t="s">
        <v>401</v>
      </c>
    </row>
    <row r="92" spans="1:13" x14ac:dyDescent="0.35">
      <c r="A92">
        <v>1315295</v>
      </c>
      <c r="B92" t="s">
        <v>346</v>
      </c>
      <c r="C92" t="s">
        <v>358</v>
      </c>
      <c r="D92" t="s">
        <v>776</v>
      </c>
      <c r="E92" t="s">
        <v>748</v>
      </c>
      <c r="F92" t="s">
        <v>755</v>
      </c>
      <c r="G92" t="s">
        <v>776</v>
      </c>
      <c r="H92" s="234">
        <v>40434</v>
      </c>
      <c r="I92" t="s">
        <v>1035</v>
      </c>
      <c r="J92" t="s">
        <v>1063</v>
      </c>
      <c r="K92" t="s">
        <v>1052</v>
      </c>
      <c r="L92" t="s">
        <v>1368</v>
      </c>
      <c r="M92" t="s">
        <v>401</v>
      </c>
    </row>
    <row r="93" spans="1:13" x14ac:dyDescent="0.35">
      <c r="A93">
        <v>1315298</v>
      </c>
      <c r="B93" t="s">
        <v>346</v>
      </c>
      <c r="C93" t="s">
        <v>347</v>
      </c>
      <c r="D93" t="s">
        <v>777</v>
      </c>
      <c r="E93" t="s">
        <v>440</v>
      </c>
      <c r="F93" t="s">
        <v>749</v>
      </c>
      <c r="G93" t="s">
        <v>777</v>
      </c>
      <c r="H93" s="234">
        <v>28737</v>
      </c>
      <c r="I93" t="s">
        <v>1032</v>
      </c>
      <c r="J93" t="s">
        <v>1063</v>
      </c>
      <c r="K93" t="s">
        <v>1205</v>
      </c>
      <c r="L93" t="s">
        <v>1369</v>
      </c>
      <c r="M93" t="s">
        <v>353</v>
      </c>
    </row>
    <row r="94" spans="1:13" x14ac:dyDescent="0.35">
      <c r="A94">
        <v>1315921</v>
      </c>
      <c r="B94" t="s">
        <v>346</v>
      </c>
      <c r="C94" t="s">
        <v>358</v>
      </c>
      <c r="D94" t="s">
        <v>650</v>
      </c>
      <c r="F94" t="s">
        <v>641</v>
      </c>
      <c r="G94" t="s">
        <v>650</v>
      </c>
      <c r="H94" s="234">
        <v>39333</v>
      </c>
      <c r="I94" t="s">
        <v>1031</v>
      </c>
      <c r="J94" t="s">
        <v>1063</v>
      </c>
      <c r="K94" t="s">
        <v>1056</v>
      </c>
      <c r="L94" t="s">
        <v>1253</v>
      </c>
      <c r="M94" t="s">
        <v>401</v>
      </c>
    </row>
    <row r="95" spans="1:13" x14ac:dyDescent="0.35">
      <c r="A95">
        <v>1317905</v>
      </c>
      <c r="B95" t="s">
        <v>461</v>
      </c>
      <c r="C95" t="s">
        <v>470</v>
      </c>
      <c r="D95" t="s">
        <v>573</v>
      </c>
      <c r="E95" t="s">
        <v>574</v>
      </c>
      <c r="F95" t="s">
        <v>985</v>
      </c>
      <c r="G95" t="s">
        <v>573</v>
      </c>
      <c r="H95" s="234">
        <v>24866</v>
      </c>
      <c r="I95" t="s">
        <v>1083</v>
      </c>
      <c r="J95" t="s">
        <v>1045</v>
      </c>
      <c r="K95" t="s">
        <v>1477</v>
      </c>
      <c r="L95" t="s">
        <v>1521</v>
      </c>
      <c r="M95" t="s">
        <v>401</v>
      </c>
    </row>
    <row r="96" spans="1:13" x14ac:dyDescent="0.35">
      <c r="A96">
        <v>1317908</v>
      </c>
      <c r="B96" t="s">
        <v>346</v>
      </c>
      <c r="C96" t="s">
        <v>358</v>
      </c>
      <c r="D96" t="s">
        <v>616</v>
      </c>
      <c r="F96" t="s">
        <v>1522</v>
      </c>
      <c r="G96" t="s">
        <v>616</v>
      </c>
      <c r="H96" s="234">
        <v>39854</v>
      </c>
      <c r="I96" t="s">
        <v>1055</v>
      </c>
      <c r="J96" t="s">
        <v>1051</v>
      </c>
      <c r="K96" t="s">
        <v>1046</v>
      </c>
      <c r="L96" t="s">
        <v>1523</v>
      </c>
      <c r="M96" t="s">
        <v>401</v>
      </c>
    </row>
    <row r="97" spans="1:13" x14ac:dyDescent="0.35">
      <c r="A97">
        <v>1317911</v>
      </c>
      <c r="B97" t="s">
        <v>392</v>
      </c>
      <c r="C97" t="s">
        <v>347</v>
      </c>
      <c r="D97" t="s">
        <v>1524</v>
      </c>
      <c r="F97" t="s">
        <v>719</v>
      </c>
      <c r="G97" t="s">
        <v>1524</v>
      </c>
      <c r="H97" s="234">
        <v>39413</v>
      </c>
      <c r="I97" t="s">
        <v>1100</v>
      </c>
      <c r="J97" t="s">
        <v>1039</v>
      </c>
      <c r="K97" t="s">
        <v>1056</v>
      </c>
      <c r="L97" t="s">
        <v>1525</v>
      </c>
      <c r="M97" t="s">
        <v>353</v>
      </c>
    </row>
    <row r="98" spans="1:13" x14ac:dyDescent="0.35">
      <c r="A98">
        <v>1317912</v>
      </c>
      <c r="B98" t="s">
        <v>392</v>
      </c>
      <c r="C98" t="s">
        <v>358</v>
      </c>
      <c r="D98" t="s">
        <v>799</v>
      </c>
      <c r="E98" t="s">
        <v>1526</v>
      </c>
      <c r="F98" t="s">
        <v>985</v>
      </c>
      <c r="G98" t="s">
        <v>799</v>
      </c>
      <c r="H98" s="234">
        <v>39827</v>
      </c>
      <c r="I98" t="s">
        <v>1105</v>
      </c>
      <c r="J98" t="s">
        <v>1045</v>
      </c>
      <c r="K98" t="s">
        <v>1046</v>
      </c>
      <c r="L98" t="s">
        <v>1527</v>
      </c>
      <c r="M98" t="s">
        <v>401</v>
      </c>
    </row>
    <row r="99" spans="1:13" x14ac:dyDescent="0.35">
      <c r="A99">
        <v>1327008</v>
      </c>
      <c r="B99" t="s">
        <v>346</v>
      </c>
      <c r="C99" t="s">
        <v>358</v>
      </c>
      <c r="D99" t="s">
        <v>778</v>
      </c>
      <c r="E99" t="s">
        <v>409</v>
      </c>
      <c r="F99" t="s">
        <v>779</v>
      </c>
      <c r="G99" t="s">
        <v>778</v>
      </c>
      <c r="H99" s="234">
        <v>38688</v>
      </c>
      <c r="I99" t="s">
        <v>1051</v>
      </c>
      <c r="J99" t="s">
        <v>1036</v>
      </c>
      <c r="K99" t="s">
        <v>1126</v>
      </c>
      <c r="L99" t="s">
        <v>1370</v>
      </c>
      <c r="M99" t="s">
        <v>401</v>
      </c>
    </row>
    <row r="100" spans="1:13" x14ac:dyDescent="0.35">
      <c r="A100">
        <v>1336443</v>
      </c>
      <c r="B100" t="s">
        <v>346</v>
      </c>
      <c r="C100" t="s">
        <v>358</v>
      </c>
      <c r="D100" t="s">
        <v>481</v>
      </c>
      <c r="F100" t="s">
        <v>482</v>
      </c>
      <c r="H100" s="234">
        <v>40874</v>
      </c>
      <c r="I100" t="s">
        <v>1100</v>
      </c>
      <c r="J100" t="s">
        <v>1039</v>
      </c>
      <c r="K100" t="s">
        <v>1060</v>
      </c>
      <c r="L100" t="s">
        <v>1143</v>
      </c>
      <c r="M100" t="s">
        <v>401</v>
      </c>
    </row>
    <row r="101" spans="1:13" x14ac:dyDescent="0.35">
      <c r="A101">
        <v>1338585</v>
      </c>
      <c r="B101" t="s">
        <v>346</v>
      </c>
      <c r="C101" t="s">
        <v>347</v>
      </c>
      <c r="D101" t="s">
        <v>651</v>
      </c>
      <c r="F101" t="s">
        <v>642</v>
      </c>
      <c r="G101" t="s">
        <v>651</v>
      </c>
      <c r="H101" s="234">
        <v>40195</v>
      </c>
      <c r="I101" t="s">
        <v>1091</v>
      </c>
      <c r="J101" t="s">
        <v>1045</v>
      </c>
      <c r="K101" t="s">
        <v>1052</v>
      </c>
      <c r="L101" t="s">
        <v>1254</v>
      </c>
      <c r="M101" t="s">
        <v>353</v>
      </c>
    </row>
    <row r="102" spans="1:13" x14ac:dyDescent="0.35">
      <c r="A102">
        <v>1339425</v>
      </c>
      <c r="B102" t="s">
        <v>461</v>
      </c>
      <c r="C102" t="s">
        <v>347</v>
      </c>
      <c r="D102" t="s">
        <v>729</v>
      </c>
      <c r="F102" t="s">
        <v>730</v>
      </c>
      <c r="G102" t="s">
        <v>731</v>
      </c>
      <c r="H102" s="234">
        <v>26298</v>
      </c>
      <c r="I102" t="s">
        <v>1071</v>
      </c>
      <c r="J102" t="s">
        <v>1036</v>
      </c>
      <c r="K102" t="s">
        <v>1323</v>
      </c>
      <c r="L102" t="s">
        <v>1324</v>
      </c>
      <c r="M102" t="s">
        <v>353</v>
      </c>
    </row>
    <row r="103" spans="1:13" x14ac:dyDescent="0.35">
      <c r="A103">
        <v>1339777</v>
      </c>
      <c r="B103" t="s">
        <v>392</v>
      </c>
      <c r="C103" t="s">
        <v>358</v>
      </c>
      <c r="D103" t="s">
        <v>1528</v>
      </c>
      <c r="E103" t="s">
        <v>427</v>
      </c>
      <c r="F103" t="s">
        <v>1529</v>
      </c>
      <c r="G103" t="s">
        <v>1528</v>
      </c>
      <c r="H103" s="234">
        <v>39637</v>
      </c>
      <c r="I103" t="s">
        <v>1031</v>
      </c>
      <c r="J103" t="s">
        <v>1089</v>
      </c>
      <c r="K103" t="s">
        <v>1067</v>
      </c>
      <c r="L103" t="s">
        <v>1530</v>
      </c>
      <c r="M103" t="s">
        <v>401</v>
      </c>
    </row>
    <row r="104" spans="1:13" x14ac:dyDescent="0.35">
      <c r="A104">
        <v>1342762</v>
      </c>
      <c r="B104" t="s">
        <v>346</v>
      </c>
      <c r="C104" t="s">
        <v>347</v>
      </c>
      <c r="D104" t="s">
        <v>1531</v>
      </c>
      <c r="E104" t="s">
        <v>748</v>
      </c>
      <c r="F104" t="s">
        <v>1532</v>
      </c>
      <c r="G104" t="s">
        <v>1531</v>
      </c>
      <c r="H104" s="234">
        <v>39454</v>
      </c>
      <c r="I104" t="s">
        <v>1089</v>
      </c>
      <c r="J104" t="s">
        <v>1045</v>
      </c>
      <c r="K104" t="s">
        <v>1067</v>
      </c>
      <c r="L104" t="s">
        <v>1533</v>
      </c>
      <c r="M104" t="s">
        <v>353</v>
      </c>
    </row>
    <row r="105" spans="1:13" x14ac:dyDescent="0.35">
      <c r="A105">
        <v>1343773</v>
      </c>
      <c r="B105" t="s">
        <v>461</v>
      </c>
      <c r="C105" t="s">
        <v>347</v>
      </c>
      <c r="D105" t="s">
        <v>804</v>
      </c>
      <c r="E105" t="s">
        <v>1534</v>
      </c>
      <c r="F105" t="s">
        <v>1535</v>
      </c>
      <c r="G105" t="s">
        <v>804</v>
      </c>
      <c r="H105" s="234">
        <v>36391</v>
      </c>
      <c r="I105" t="s">
        <v>1054</v>
      </c>
      <c r="J105" t="s">
        <v>1031</v>
      </c>
      <c r="K105" t="s">
        <v>1349</v>
      </c>
      <c r="L105" t="s">
        <v>1536</v>
      </c>
      <c r="M105" t="s">
        <v>353</v>
      </c>
    </row>
    <row r="106" spans="1:13" x14ac:dyDescent="0.35">
      <c r="A106">
        <v>1349460</v>
      </c>
      <c r="B106" t="s">
        <v>346</v>
      </c>
      <c r="C106" t="s">
        <v>347</v>
      </c>
      <c r="D106" t="s">
        <v>1537</v>
      </c>
      <c r="F106" t="s">
        <v>1002</v>
      </c>
      <c r="G106" t="s">
        <v>1537</v>
      </c>
      <c r="H106" s="234">
        <v>39905</v>
      </c>
      <c r="I106" t="s">
        <v>1051</v>
      </c>
      <c r="J106" t="s">
        <v>1032</v>
      </c>
      <c r="K106" t="s">
        <v>1046</v>
      </c>
      <c r="L106" t="s">
        <v>1538</v>
      </c>
      <c r="M106" t="s">
        <v>353</v>
      </c>
    </row>
    <row r="107" spans="1:13" x14ac:dyDescent="0.35">
      <c r="A107">
        <v>1350727</v>
      </c>
      <c r="B107" t="s">
        <v>346</v>
      </c>
      <c r="C107" t="s">
        <v>347</v>
      </c>
      <c r="D107" t="s">
        <v>472</v>
      </c>
      <c r="F107" t="s">
        <v>652</v>
      </c>
      <c r="G107" t="s">
        <v>472</v>
      </c>
      <c r="H107" s="234">
        <v>39787</v>
      </c>
      <c r="I107" t="s">
        <v>1059</v>
      </c>
      <c r="J107" t="s">
        <v>1036</v>
      </c>
      <c r="K107" t="s">
        <v>1067</v>
      </c>
      <c r="L107" t="s">
        <v>1255</v>
      </c>
      <c r="M107" t="s">
        <v>353</v>
      </c>
    </row>
    <row r="108" spans="1:13" x14ac:dyDescent="0.35">
      <c r="A108">
        <v>1351177</v>
      </c>
      <c r="B108" t="s">
        <v>346</v>
      </c>
      <c r="C108" t="s">
        <v>358</v>
      </c>
      <c r="D108" t="s">
        <v>359</v>
      </c>
      <c r="E108" t="s">
        <v>448</v>
      </c>
      <c r="F108" t="s">
        <v>1539</v>
      </c>
      <c r="G108" t="s">
        <v>359</v>
      </c>
      <c r="H108" s="234">
        <v>39685</v>
      </c>
      <c r="I108" t="s">
        <v>1141</v>
      </c>
      <c r="J108" t="s">
        <v>1031</v>
      </c>
      <c r="K108" t="s">
        <v>1067</v>
      </c>
      <c r="L108" t="s">
        <v>1540</v>
      </c>
      <c r="M108" t="s">
        <v>401</v>
      </c>
    </row>
    <row r="109" spans="1:13" x14ac:dyDescent="0.35">
      <c r="A109">
        <v>1352124</v>
      </c>
      <c r="B109" t="s">
        <v>346</v>
      </c>
      <c r="C109" t="s">
        <v>358</v>
      </c>
      <c r="D109" t="s">
        <v>453</v>
      </c>
      <c r="F109" t="s">
        <v>653</v>
      </c>
      <c r="G109" t="s">
        <v>453</v>
      </c>
      <c r="H109" s="234">
        <v>39152</v>
      </c>
      <c r="I109" t="s">
        <v>1039</v>
      </c>
      <c r="J109" t="s">
        <v>1066</v>
      </c>
      <c r="K109" t="s">
        <v>1056</v>
      </c>
      <c r="L109" t="s">
        <v>1256</v>
      </c>
      <c r="M109" t="s">
        <v>401</v>
      </c>
    </row>
    <row r="110" spans="1:13" x14ac:dyDescent="0.35">
      <c r="A110">
        <v>1357174</v>
      </c>
      <c r="B110" t="s">
        <v>346</v>
      </c>
      <c r="C110" t="s">
        <v>470</v>
      </c>
      <c r="D110" t="s">
        <v>780</v>
      </c>
      <c r="E110" t="s">
        <v>409</v>
      </c>
      <c r="F110" t="s">
        <v>773</v>
      </c>
      <c r="G110" t="s">
        <v>780</v>
      </c>
      <c r="H110" s="234">
        <v>28045</v>
      </c>
      <c r="I110" t="s">
        <v>1036</v>
      </c>
      <c r="J110" t="s">
        <v>1055</v>
      </c>
      <c r="K110" t="s">
        <v>1199</v>
      </c>
      <c r="L110" t="s">
        <v>1371</v>
      </c>
      <c r="M110" t="s">
        <v>401</v>
      </c>
    </row>
    <row r="111" spans="1:13" x14ac:dyDescent="0.35">
      <c r="A111">
        <v>1362168</v>
      </c>
      <c r="B111" t="s">
        <v>346</v>
      </c>
      <c r="C111" t="s">
        <v>358</v>
      </c>
      <c r="D111" t="s">
        <v>361</v>
      </c>
      <c r="E111" t="s">
        <v>433</v>
      </c>
      <c r="F111" t="s">
        <v>781</v>
      </c>
      <c r="G111" t="s">
        <v>361</v>
      </c>
      <c r="H111" s="234">
        <v>39899</v>
      </c>
      <c r="I111" t="s">
        <v>1100</v>
      </c>
      <c r="J111" t="s">
        <v>1066</v>
      </c>
      <c r="K111" t="s">
        <v>1046</v>
      </c>
      <c r="L111" t="s">
        <v>1372</v>
      </c>
      <c r="M111" t="s">
        <v>401</v>
      </c>
    </row>
    <row r="112" spans="1:13" x14ac:dyDescent="0.35">
      <c r="A112">
        <v>1364743</v>
      </c>
      <c r="B112" t="s">
        <v>392</v>
      </c>
      <c r="C112" t="s">
        <v>347</v>
      </c>
      <c r="D112" t="s">
        <v>529</v>
      </c>
      <c r="E112" t="s">
        <v>782</v>
      </c>
      <c r="F112" t="s">
        <v>684</v>
      </c>
      <c r="G112" t="s">
        <v>529</v>
      </c>
      <c r="H112" s="234">
        <v>31778</v>
      </c>
      <c r="I112" t="s">
        <v>1045</v>
      </c>
      <c r="J112" t="s">
        <v>1045</v>
      </c>
      <c r="K112" t="s">
        <v>1188</v>
      </c>
      <c r="L112" t="s">
        <v>1373</v>
      </c>
      <c r="M112" t="s">
        <v>353</v>
      </c>
    </row>
    <row r="113" spans="1:13" x14ac:dyDescent="0.35">
      <c r="A113">
        <v>1364744</v>
      </c>
      <c r="B113" t="s">
        <v>461</v>
      </c>
      <c r="C113" t="s">
        <v>470</v>
      </c>
      <c r="D113" t="s">
        <v>732</v>
      </c>
      <c r="F113" t="s">
        <v>653</v>
      </c>
      <c r="G113" t="s">
        <v>732</v>
      </c>
      <c r="H113" s="234">
        <v>32387</v>
      </c>
      <c r="I113" t="s">
        <v>1045</v>
      </c>
      <c r="J113" t="s">
        <v>1063</v>
      </c>
      <c r="K113" t="s">
        <v>1180</v>
      </c>
      <c r="L113" t="s">
        <v>1325</v>
      </c>
      <c r="M113" t="s">
        <v>401</v>
      </c>
    </row>
    <row r="114" spans="1:13" x14ac:dyDescent="0.35">
      <c r="A114">
        <v>1366544</v>
      </c>
      <c r="B114" t="s">
        <v>346</v>
      </c>
      <c r="C114" t="s">
        <v>358</v>
      </c>
      <c r="D114" t="s">
        <v>364</v>
      </c>
      <c r="F114" t="s">
        <v>365</v>
      </c>
      <c r="G114" t="s">
        <v>364</v>
      </c>
      <c r="H114" s="234">
        <v>40227</v>
      </c>
      <c r="I114" t="s">
        <v>1050</v>
      </c>
      <c r="J114" t="s">
        <v>1051</v>
      </c>
      <c r="K114" t="s">
        <v>1052</v>
      </c>
      <c r="L114" t="s">
        <v>1053</v>
      </c>
      <c r="M114" t="s">
        <v>401</v>
      </c>
    </row>
    <row r="115" spans="1:13" x14ac:dyDescent="0.35">
      <c r="A115">
        <v>1366544</v>
      </c>
      <c r="B115" t="s">
        <v>346</v>
      </c>
      <c r="C115" t="s">
        <v>358</v>
      </c>
      <c r="D115" t="s">
        <v>364</v>
      </c>
      <c r="F115" t="s">
        <v>365</v>
      </c>
      <c r="G115" t="s">
        <v>364</v>
      </c>
      <c r="H115" s="234">
        <v>40227</v>
      </c>
      <c r="I115" t="s">
        <v>1050</v>
      </c>
      <c r="J115" t="s">
        <v>1051</v>
      </c>
      <c r="K115" t="s">
        <v>1052</v>
      </c>
      <c r="L115" t="s">
        <v>1053</v>
      </c>
      <c r="M115" t="s">
        <v>401</v>
      </c>
    </row>
    <row r="116" spans="1:13" x14ac:dyDescent="0.35">
      <c r="A116">
        <v>1366548</v>
      </c>
      <c r="B116" t="s">
        <v>346</v>
      </c>
      <c r="C116" t="s">
        <v>358</v>
      </c>
      <c r="D116" t="s">
        <v>366</v>
      </c>
      <c r="E116" t="s">
        <v>367</v>
      </c>
      <c r="F116" t="s">
        <v>368</v>
      </c>
      <c r="G116" t="s">
        <v>366</v>
      </c>
      <c r="H116" s="234">
        <v>39374</v>
      </c>
      <c r="I116" t="s">
        <v>1054</v>
      </c>
      <c r="J116" t="s">
        <v>1055</v>
      </c>
      <c r="K116" t="s">
        <v>1056</v>
      </c>
      <c r="L116" t="s">
        <v>1057</v>
      </c>
      <c r="M116" t="s">
        <v>401</v>
      </c>
    </row>
    <row r="117" spans="1:13" x14ac:dyDescent="0.35">
      <c r="A117">
        <v>1368654</v>
      </c>
      <c r="B117" t="s">
        <v>346</v>
      </c>
      <c r="C117" t="s">
        <v>358</v>
      </c>
      <c r="D117" t="s">
        <v>783</v>
      </c>
      <c r="F117" t="s">
        <v>784</v>
      </c>
      <c r="G117" t="s">
        <v>783</v>
      </c>
      <c r="H117" s="234">
        <v>40478</v>
      </c>
      <c r="I117" t="s">
        <v>1100</v>
      </c>
      <c r="J117" t="s">
        <v>1055</v>
      </c>
      <c r="K117" t="s">
        <v>1052</v>
      </c>
      <c r="L117" t="s">
        <v>1269</v>
      </c>
      <c r="M117" t="s">
        <v>401</v>
      </c>
    </row>
    <row r="118" spans="1:13" x14ac:dyDescent="0.35">
      <c r="A118">
        <v>1368657</v>
      </c>
      <c r="B118" t="s">
        <v>461</v>
      </c>
      <c r="C118" t="s">
        <v>470</v>
      </c>
      <c r="D118" t="s">
        <v>698</v>
      </c>
      <c r="E118" t="s">
        <v>785</v>
      </c>
      <c r="F118" t="s">
        <v>684</v>
      </c>
      <c r="G118" t="s">
        <v>698</v>
      </c>
      <c r="H118" s="234">
        <v>31933</v>
      </c>
      <c r="I118" t="s">
        <v>1059</v>
      </c>
      <c r="J118" t="s">
        <v>1042</v>
      </c>
      <c r="K118" t="s">
        <v>1188</v>
      </c>
      <c r="L118" t="s">
        <v>1374</v>
      </c>
      <c r="M118" t="s">
        <v>401</v>
      </c>
    </row>
    <row r="119" spans="1:13" x14ac:dyDescent="0.35">
      <c r="A119">
        <v>1374796</v>
      </c>
      <c r="B119" t="s">
        <v>461</v>
      </c>
      <c r="C119" t="s">
        <v>347</v>
      </c>
      <c r="D119" t="s">
        <v>405</v>
      </c>
      <c r="F119" t="s">
        <v>733</v>
      </c>
      <c r="G119" t="s">
        <v>405</v>
      </c>
      <c r="H119" s="234">
        <v>27152</v>
      </c>
      <c r="I119" t="s">
        <v>1066</v>
      </c>
      <c r="J119" t="s">
        <v>1059</v>
      </c>
      <c r="K119" t="s">
        <v>1326</v>
      </c>
      <c r="L119" t="s">
        <v>1327</v>
      </c>
      <c r="M119" t="s">
        <v>353</v>
      </c>
    </row>
    <row r="120" spans="1:13" x14ac:dyDescent="0.35">
      <c r="A120">
        <v>1377023</v>
      </c>
      <c r="B120" t="s">
        <v>346</v>
      </c>
      <c r="C120" t="s">
        <v>358</v>
      </c>
      <c r="D120" t="s">
        <v>808</v>
      </c>
      <c r="F120" t="s">
        <v>1005</v>
      </c>
      <c r="G120" t="s">
        <v>808</v>
      </c>
      <c r="H120" s="234">
        <v>40280</v>
      </c>
      <c r="I120" t="s">
        <v>1036</v>
      </c>
      <c r="J120" t="s">
        <v>1032</v>
      </c>
      <c r="K120" t="s">
        <v>1052</v>
      </c>
      <c r="L120" t="s">
        <v>1541</v>
      </c>
      <c r="M120" t="s">
        <v>401</v>
      </c>
    </row>
    <row r="121" spans="1:13" x14ac:dyDescent="0.35">
      <c r="A121">
        <v>1377024</v>
      </c>
      <c r="B121" t="s">
        <v>392</v>
      </c>
      <c r="C121" t="s">
        <v>358</v>
      </c>
      <c r="D121" t="s">
        <v>1542</v>
      </c>
      <c r="F121" t="s">
        <v>518</v>
      </c>
      <c r="G121" t="s">
        <v>1542</v>
      </c>
      <c r="H121" s="234">
        <v>39054</v>
      </c>
      <c r="I121" t="s">
        <v>1066</v>
      </c>
      <c r="J121" t="s">
        <v>1036</v>
      </c>
      <c r="K121" t="s">
        <v>1048</v>
      </c>
      <c r="L121" t="s">
        <v>1543</v>
      </c>
      <c r="M121" t="s">
        <v>401</v>
      </c>
    </row>
    <row r="122" spans="1:13" x14ac:dyDescent="0.35">
      <c r="A122">
        <v>1377270</v>
      </c>
      <c r="B122" t="s">
        <v>346</v>
      </c>
      <c r="C122" t="s">
        <v>358</v>
      </c>
      <c r="D122" t="s">
        <v>478</v>
      </c>
      <c r="F122" t="s">
        <v>483</v>
      </c>
      <c r="G122" t="s">
        <v>478</v>
      </c>
      <c r="H122" s="234">
        <v>39779</v>
      </c>
      <c r="I122" t="s">
        <v>1100</v>
      </c>
      <c r="J122" t="s">
        <v>1039</v>
      </c>
      <c r="K122" t="s">
        <v>1067</v>
      </c>
      <c r="L122" t="s">
        <v>1144</v>
      </c>
      <c r="M122" t="s">
        <v>401</v>
      </c>
    </row>
    <row r="123" spans="1:13" x14ac:dyDescent="0.35">
      <c r="A123">
        <v>1383178</v>
      </c>
      <c r="B123" t="s">
        <v>392</v>
      </c>
      <c r="C123" t="s">
        <v>358</v>
      </c>
      <c r="D123" t="s">
        <v>496</v>
      </c>
      <c r="F123" t="s">
        <v>786</v>
      </c>
      <c r="G123" t="s">
        <v>496</v>
      </c>
      <c r="H123" s="234">
        <v>39450</v>
      </c>
      <c r="I123" t="s">
        <v>1066</v>
      </c>
      <c r="J123" t="s">
        <v>1045</v>
      </c>
      <c r="K123" t="s">
        <v>1067</v>
      </c>
      <c r="L123" t="s">
        <v>1375</v>
      </c>
      <c r="M123" t="s">
        <v>401</v>
      </c>
    </row>
    <row r="124" spans="1:13" x14ac:dyDescent="0.35">
      <c r="A124">
        <v>1384515</v>
      </c>
      <c r="B124" t="s">
        <v>392</v>
      </c>
      <c r="C124" t="s">
        <v>358</v>
      </c>
      <c r="D124" t="s">
        <v>352</v>
      </c>
      <c r="E124" t="s">
        <v>415</v>
      </c>
      <c r="F124" t="s">
        <v>1544</v>
      </c>
      <c r="G124" t="s">
        <v>352</v>
      </c>
      <c r="H124" s="234">
        <v>40413</v>
      </c>
      <c r="I124" t="s">
        <v>1062</v>
      </c>
      <c r="J124" t="s">
        <v>1031</v>
      </c>
      <c r="K124" t="s">
        <v>1052</v>
      </c>
      <c r="L124" t="s">
        <v>1545</v>
      </c>
      <c r="M124" t="s">
        <v>401</v>
      </c>
    </row>
    <row r="125" spans="1:13" x14ac:dyDescent="0.35">
      <c r="A125">
        <v>1384752</v>
      </c>
      <c r="B125" t="s">
        <v>392</v>
      </c>
      <c r="C125" t="s">
        <v>358</v>
      </c>
      <c r="D125" t="s">
        <v>1546</v>
      </c>
      <c r="E125" t="s">
        <v>748</v>
      </c>
      <c r="F125" t="s">
        <v>719</v>
      </c>
      <c r="G125" t="s">
        <v>1546</v>
      </c>
      <c r="H125" s="234">
        <v>40332</v>
      </c>
      <c r="I125" t="s">
        <v>1066</v>
      </c>
      <c r="J125" t="s">
        <v>1042</v>
      </c>
      <c r="K125" t="s">
        <v>1052</v>
      </c>
      <c r="L125" t="s">
        <v>1547</v>
      </c>
      <c r="M125" t="s">
        <v>401</v>
      </c>
    </row>
    <row r="126" spans="1:13" x14ac:dyDescent="0.35">
      <c r="A126">
        <v>1385391</v>
      </c>
      <c r="B126" t="s">
        <v>346</v>
      </c>
      <c r="C126" t="s">
        <v>347</v>
      </c>
      <c r="D126" t="s">
        <v>787</v>
      </c>
      <c r="E126" t="s">
        <v>748</v>
      </c>
      <c r="F126" t="s">
        <v>788</v>
      </c>
      <c r="G126" t="s">
        <v>787</v>
      </c>
      <c r="H126" s="234">
        <v>39871</v>
      </c>
      <c r="I126" t="s">
        <v>1100</v>
      </c>
      <c r="J126" t="s">
        <v>1051</v>
      </c>
      <c r="K126" t="s">
        <v>1046</v>
      </c>
      <c r="L126" t="s">
        <v>1376</v>
      </c>
      <c r="M126" t="s">
        <v>353</v>
      </c>
    </row>
    <row r="127" spans="1:13" x14ac:dyDescent="0.35">
      <c r="A127">
        <v>1388222</v>
      </c>
      <c r="B127" t="s">
        <v>346</v>
      </c>
      <c r="C127" t="s">
        <v>358</v>
      </c>
      <c r="D127" t="s">
        <v>369</v>
      </c>
      <c r="F127" t="s">
        <v>370</v>
      </c>
      <c r="G127" t="s">
        <v>369</v>
      </c>
      <c r="H127" s="234">
        <v>40689</v>
      </c>
      <c r="I127" t="s">
        <v>1058</v>
      </c>
      <c r="J127" t="s">
        <v>1059</v>
      </c>
      <c r="K127" t="s">
        <v>1060</v>
      </c>
      <c r="L127" t="s">
        <v>1061</v>
      </c>
      <c r="M127" t="s">
        <v>401</v>
      </c>
    </row>
    <row r="128" spans="1:13" x14ac:dyDescent="0.35">
      <c r="A128">
        <v>1388224</v>
      </c>
      <c r="B128" t="s">
        <v>346</v>
      </c>
      <c r="C128" t="s">
        <v>358</v>
      </c>
      <c r="D128" t="s">
        <v>371</v>
      </c>
      <c r="F128" t="s">
        <v>372</v>
      </c>
      <c r="G128" t="s">
        <v>373</v>
      </c>
      <c r="H128" s="234">
        <v>38983</v>
      </c>
      <c r="I128" t="s">
        <v>1062</v>
      </c>
      <c r="J128" t="s">
        <v>1063</v>
      </c>
      <c r="K128" t="s">
        <v>1048</v>
      </c>
      <c r="L128" t="s">
        <v>1064</v>
      </c>
      <c r="M128" t="s">
        <v>401</v>
      </c>
    </row>
    <row r="129" spans="1:13" x14ac:dyDescent="0.35">
      <c r="A129">
        <v>1388225</v>
      </c>
      <c r="B129" t="s">
        <v>346</v>
      </c>
      <c r="C129" t="s">
        <v>347</v>
      </c>
      <c r="D129" t="s">
        <v>374</v>
      </c>
      <c r="F129" t="s">
        <v>375</v>
      </c>
      <c r="G129" t="s">
        <v>374</v>
      </c>
      <c r="H129" s="234">
        <v>39527</v>
      </c>
      <c r="I129" t="s">
        <v>1065</v>
      </c>
      <c r="J129" t="s">
        <v>1066</v>
      </c>
      <c r="K129" t="s">
        <v>1067</v>
      </c>
      <c r="L129" t="s">
        <v>1068</v>
      </c>
      <c r="M129" t="s">
        <v>353</v>
      </c>
    </row>
    <row r="130" spans="1:13" x14ac:dyDescent="0.35">
      <c r="A130">
        <v>1393777</v>
      </c>
      <c r="B130" t="s">
        <v>346</v>
      </c>
      <c r="C130" t="s">
        <v>347</v>
      </c>
      <c r="D130" t="s">
        <v>988</v>
      </c>
      <c r="E130" t="s">
        <v>415</v>
      </c>
      <c r="F130" t="s">
        <v>987</v>
      </c>
      <c r="G130" t="s">
        <v>988</v>
      </c>
      <c r="H130" s="234">
        <v>39470</v>
      </c>
      <c r="I130" t="s">
        <v>1062</v>
      </c>
      <c r="J130" t="s">
        <v>1045</v>
      </c>
      <c r="K130" t="s">
        <v>1067</v>
      </c>
      <c r="L130" t="s">
        <v>1548</v>
      </c>
      <c r="M130" t="s">
        <v>353</v>
      </c>
    </row>
    <row r="131" spans="1:13" x14ac:dyDescent="0.35">
      <c r="A131">
        <v>1393779</v>
      </c>
      <c r="B131" t="s">
        <v>392</v>
      </c>
      <c r="C131" t="s">
        <v>358</v>
      </c>
      <c r="D131" t="s">
        <v>1549</v>
      </c>
      <c r="E131" t="s">
        <v>1515</v>
      </c>
      <c r="F131" t="s">
        <v>1518</v>
      </c>
      <c r="G131" t="s">
        <v>1549</v>
      </c>
      <c r="H131" s="234">
        <v>39782</v>
      </c>
      <c r="I131" t="s">
        <v>1123</v>
      </c>
      <c r="J131" t="s">
        <v>1039</v>
      </c>
      <c r="K131" t="s">
        <v>1067</v>
      </c>
      <c r="L131" t="s">
        <v>1550</v>
      </c>
      <c r="M131" t="s">
        <v>401</v>
      </c>
    </row>
    <row r="132" spans="1:13" x14ac:dyDescent="0.35">
      <c r="A132">
        <v>1396244</v>
      </c>
      <c r="B132" t="s">
        <v>346</v>
      </c>
      <c r="C132" t="s">
        <v>358</v>
      </c>
      <c r="D132" t="s">
        <v>654</v>
      </c>
      <c r="F132" t="s">
        <v>655</v>
      </c>
      <c r="G132" t="s">
        <v>654</v>
      </c>
      <c r="H132" s="234">
        <v>40489</v>
      </c>
      <c r="I132" t="s">
        <v>1089</v>
      </c>
      <c r="J132" t="s">
        <v>1039</v>
      </c>
      <c r="K132" t="s">
        <v>1052</v>
      </c>
      <c r="L132" t="s">
        <v>1257</v>
      </c>
      <c r="M132" t="s">
        <v>401</v>
      </c>
    </row>
    <row r="133" spans="1:13" x14ac:dyDescent="0.35">
      <c r="A133">
        <v>1397977</v>
      </c>
      <c r="B133" t="s">
        <v>392</v>
      </c>
      <c r="C133" t="s">
        <v>358</v>
      </c>
      <c r="D133" t="s">
        <v>1551</v>
      </c>
      <c r="F133" t="s">
        <v>1513</v>
      </c>
      <c r="G133" t="s">
        <v>1551</v>
      </c>
      <c r="H133" s="234">
        <v>39869</v>
      </c>
      <c r="I133" t="s">
        <v>1141</v>
      </c>
      <c r="J133" t="s">
        <v>1051</v>
      </c>
      <c r="K133" t="s">
        <v>1046</v>
      </c>
      <c r="L133" t="s">
        <v>1552</v>
      </c>
      <c r="M133" t="s">
        <v>401</v>
      </c>
    </row>
    <row r="134" spans="1:13" x14ac:dyDescent="0.35">
      <c r="A134">
        <v>1397978</v>
      </c>
      <c r="B134" t="s">
        <v>392</v>
      </c>
      <c r="C134" t="s">
        <v>358</v>
      </c>
      <c r="D134" t="s">
        <v>1553</v>
      </c>
      <c r="F134" t="s">
        <v>1554</v>
      </c>
      <c r="G134" t="s">
        <v>1553</v>
      </c>
      <c r="H134" s="234">
        <v>40008</v>
      </c>
      <c r="I134" t="s">
        <v>1105</v>
      </c>
      <c r="J134" t="s">
        <v>1089</v>
      </c>
      <c r="K134" t="s">
        <v>1046</v>
      </c>
      <c r="L134" t="s">
        <v>1555</v>
      </c>
      <c r="M134" t="s">
        <v>401</v>
      </c>
    </row>
    <row r="135" spans="1:13" x14ac:dyDescent="0.35">
      <c r="A135">
        <v>1398877</v>
      </c>
      <c r="B135" t="s">
        <v>346</v>
      </c>
      <c r="C135" t="s">
        <v>347</v>
      </c>
      <c r="D135" t="s">
        <v>376</v>
      </c>
      <c r="F135" t="s">
        <v>362</v>
      </c>
      <c r="G135" t="s">
        <v>376</v>
      </c>
      <c r="H135" s="234">
        <v>40869</v>
      </c>
      <c r="I135" t="s">
        <v>1069</v>
      </c>
      <c r="J135" t="s">
        <v>1039</v>
      </c>
      <c r="K135" t="s">
        <v>1060</v>
      </c>
      <c r="L135" t="s">
        <v>1070</v>
      </c>
      <c r="M135" t="s">
        <v>353</v>
      </c>
    </row>
    <row r="136" spans="1:13" x14ac:dyDescent="0.35">
      <c r="A136">
        <v>1399448</v>
      </c>
      <c r="B136" t="s">
        <v>346</v>
      </c>
      <c r="C136" t="s">
        <v>358</v>
      </c>
      <c r="D136" t="s">
        <v>656</v>
      </c>
      <c r="F136" t="s">
        <v>657</v>
      </c>
      <c r="G136" t="s">
        <v>656</v>
      </c>
      <c r="H136" s="234">
        <v>39116</v>
      </c>
      <c r="I136" t="s">
        <v>1066</v>
      </c>
      <c r="J136" t="s">
        <v>1051</v>
      </c>
      <c r="K136" t="s">
        <v>1056</v>
      </c>
      <c r="L136" t="s">
        <v>1258</v>
      </c>
      <c r="M136" t="s">
        <v>401</v>
      </c>
    </row>
    <row r="137" spans="1:13" x14ac:dyDescent="0.35">
      <c r="A137">
        <v>1402058</v>
      </c>
      <c r="B137" t="s">
        <v>346</v>
      </c>
      <c r="C137" t="s">
        <v>347</v>
      </c>
      <c r="D137" t="s">
        <v>406</v>
      </c>
      <c r="F137" t="s">
        <v>658</v>
      </c>
      <c r="G137" t="s">
        <v>406</v>
      </c>
      <c r="H137" s="234">
        <v>40797</v>
      </c>
      <c r="I137" t="s">
        <v>1039</v>
      </c>
      <c r="J137" t="s">
        <v>1063</v>
      </c>
      <c r="K137" t="s">
        <v>1060</v>
      </c>
      <c r="L137" t="s">
        <v>1259</v>
      </c>
      <c r="M137" t="s">
        <v>353</v>
      </c>
    </row>
    <row r="138" spans="1:13" x14ac:dyDescent="0.35">
      <c r="A138">
        <v>1403592</v>
      </c>
      <c r="B138" t="s">
        <v>392</v>
      </c>
      <c r="C138" t="s">
        <v>358</v>
      </c>
      <c r="D138" t="s">
        <v>1556</v>
      </c>
      <c r="F138" t="s">
        <v>1557</v>
      </c>
      <c r="G138" t="s">
        <v>1556</v>
      </c>
      <c r="H138" s="234">
        <v>39322</v>
      </c>
      <c r="I138" t="s">
        <v>1138</v>
      </c>
      <c r="J138" t="s">
        <v>1031</v>
      </c>
      <c r="K138" t="s">
        <v>1056</v>
      </c>
      <c r="L138" t="s">
        <v>1558</v>
      </c>
      <c r="M138" t="s">
        <v>401</v>
      </c>
    </row>
    <row r="139" spans="1:13" x14ac:dyDescent="0.35">
      <c r="A139">
        <v>1403593</v>
      </c>
      <c r="B139" t="s">
        <v>346</v>
      </c>
      <c r="C139" t="s">
        <v>347</v>
      </c>
      <c r="D139" t="s">
        <v>1559</v>
      </c>
      <c r="F139" t="s">
        <v>1560</v>
      </c>
      <c r="G139" t="s">
        <v>1561</v>
      </c>
      <c r="H139" s="234">
        <v>40053</v>
      </c>
      <c r="I139" t="s">
        <v>1138</v>
      </c>
      <c r="J139" t="s">
        <v>1031</v>
      </c>
      <c r="K139" t="s">
        <v>1046</v>
      </c>
      <c r="L139" t="s">
        <v>1562</v>
      </c>
      <c r="M139" t="s">
        <v>353</v>
      </c>
    </row>
    <row r="140" spans="1:13" x14ac:dyDescent="0.35">
      <c r="A140">
        <v>1404087</v>
      </c>
      <c r="B140" t="s">
        <v>346</v>
      </c>
      <c r="C140" t="s">
        <v>358</v>
      </c>
      <c r="D140" t="s">
        <v>659</v>
      </c>
      <c r="F140" t="s">
        <v>660</v>
      </c>
      <c r="G140" t="s">
        <v>659</v>
      </c>
      <c r="H140" s="234">
        <v>40279</v>
      </c>
      <c r="I140" t="s">
        <v>1039</v>
      </c>
      <c r="J140" t="s">
        <v>1032</v>
      </c>
      <c r="K140" t="s">
        <v>1052</v>
      </c>
      <c r="L140" t="s">
        <v>1260</v>
      </c>
      <c r="M140" t="s">
        <v>401</v>
      </c>
    </row>
    <row r="141" spans="1:13" x14ac:dyDescent="0.35">
      <c r="A141">
        <v>1405046</v>
      </c>
      <c r="B141" t="s">
        <v>346</v>
      </c>
      <c r="C141" t="s">
        <v>358</v>
      </c>
      <c r="D141" t="s">
        <v>1001</v>
      </c>
      <c r="E141" t="s">
        <v>1563</v>
      </c>
      <c r="F141" t="s">
        <v>1000</v>
      </c>
      <c r="G141" t="s">
        <v>1001</v>
      </c>
      <c r="H141" s="234">
        <v>39585</v>
      </c>
      <c r="I141" t="s">
        <v>1091</v>
      </c>
      <c r="J141" t="s">
        <v>1059</v>
      </c>
      <c r="K141" t="s">
        <v>1067</v>
      </c>
      <c r="L141" t="s">
        <v>1564</v>
      </c>
      <c r="M141" t="s">
        <v>401</v>
      </c>
    </row>
    <row r="142" spans="1:13" x14ac:dyDescent="0.35">
      <c r="A142">
        <v>1406705</v>
      </c>
      <c r="B142" t="s">
        <v>346</v>
      </c>
      <c r="C142" t="s">
        <v>347</v>
      </c>
      <c r="D142" t="s">
        <v>789</v>
      </c>
      <c r="F142" t="s">
        <v>773</v>
      </c>
      <c r="G142" t="s">
        <v>789</v>
      </c>
      <c r="H142" s="234">
        <v>40889</v>
      </c>
      <c r="I142" t="s">
        <v>1036</v>
      </c>
      <c r="J142" t="s">
        <v>1036</v>
      </c>
      <c r="K142" t="s">
        <v>1060</v>
      </c>
      <c r="L142" t="s">
        <v>1377</v>
      </c>
      <c r="M142" t="s">
        <v>353</v>
      </c>
    </row>
    <row r="143" spans="1:13" x14ac:dyDescent="0.35">
      <c r="A143">
        <v>1407205</v>
      </c>
      <c r="B143" t="s">
        <v>392</v>
      </c>
      <c r="C143" t="s">
        <v>358</v>
      </c>
      <c r="D143" t="s">
        <v>371</v>
      </c>
      <c r="F143" t="s">
        <v>1013</v>
      </c>
      <c r="G143" t="s">
        <v>371</v>
      </c>
      <c r="H143" s="234">
        <v>40379</v>
      </c>
      <c r="I143" t="s">
        <v>1065</v>
      </c>
      <c r="J143" t="s">
        <v>1089</v>
      </c>
      <c r="K143" t="s">
        <v>1052</v>
      </c>
      <c r="L143" t="s">
        <v>1565</v>
      </c>
      <c r="M143" t="s">
        <v>401</v>
      </c>
    </row>
    <row r="144" spans="1:13" x14ac:dyDescent="0.35">
      <c r="A144">
        <v>1408564</v>
      </c>
      <c r="B144" t="s">
        <v>346</v>
      </c>
      <c r="C144" t="s">
        <v>358</v>
      </c>
      <c r="D144" t="s">
        <v>790</v>
      </c>
      <c r="F144" t="s">
        <v>791</v>
      </c>
      <c r="G144" t="s">
        <v>790</v>
      </c>
      <c r="H144" s="234">
        <v>39975</v>
      </c>
      <c r="I144" t="s">
        <v>1039</v>
      </c>
      <c r="J144" t="s">
        <v>1042</v>
      </c>
      <c r="K144" t="s">
        <v>1046</v>
      </c>
      <c r="L144" t="s">
        <v>1378</v>
      </c>
      <c r="M144" t="s">
        <v>401</v>
      </c>
    </row>
    <row r="145" spans="1:13" x14ac:dyDescent="0.35">
      <c r="A145">
        <v>1408864</v>
      </c>
      <c r="B145" t="s">
        <v>346</v>
      </c>
      <c r="C145" t="s">
        <v>358</v>
      </c>
      <c r="D145" t="s">
        <v>377</v>
      </c>
      <c r="F145" t="s">
        <v>378</v>
      </c>
      <c r="G145" t="s">
        <v>377</v>
      </c>
      <c r="H145" s="234">
        <v>40117</v>
      </c>
      <c r="I145" t="s">
        <v>1071</v>
      </c>
      <c r="J145" t="s">
        <v>1055</v>
      </c>
      <c r="K145" t="s">
        <v>1046</v>
      </c>
      <c r="L145" t="s">
        <v>1072</v>
      </c>
      <c r="M145" t="s">
        <v>401</v>
      </c>
    </row>
    <row r="146" spans="1:13" x14ac:dyDescent="0.35">
      <c r="A146">
        <v>1408866</v>
      </c>
      <c r="B146" t="s">
        <v>346</v>
      </c>
      <c r="C146" t="s">
        <v>358</v>
      </c>
      <c r="D146" t="s">
        <v>379</v>
      </c>
      <c r="F146" t="s">
        <v>372</v>
      </c>
      <c r="G146" t="s">
        <v>379</v>
      </c>
      <c r="H146" s="234">
        <v>40214</v>
      </c>
      <c r="I146" t="s">
        <v>1059</v>
      </c>
      <c r="J146" t="s">
        <v>1051</v>
      </c>
      <c r="K146" t="s">
        <v>1052</v>
      </c>
      <c r="L146" t="s">
        <v>1073</v>
      </c>
      <c r="M146" t="s">
        <v>401</v>
      </c>
    </row>
    <row r="147" spans="1:13" x14ac:dyDescent="0.35">
      <c r="A147">
        <v>1409788</v>
      </c>
      <c r="B147" t="s">
        <v>346</v>
      </c>
      <c r="C147" t="s">
        <v>358</v>
      </c>
      <c r="D147" t="s">
        <v>515</v>
      </c>
      <c r="E147" t="s">
        <v>433</v>
      </c>
      <c r="F147" t="s">
        <v>792</v>
      </c>
      <c r="G147" t="s">
        <v>515</v>
      </c>
      <c r="H147" s="234">
        <v>38980</v>
      </c>
      <c r="I147" t="s">
        <v>1065</v>
      </c>
      <c r="J147" t="s">
        <v>1063</v>
      </c>
      <c r="K147" t="s">
        <v>1048</v>
      </c>
      <c r="L147" t="s">
        <v>1379</v>
      </c>
      <c r="M147" t="s">
        <v>401</v>
      </c>
    </row>
    <row r="148" spans="1:13" x14ac:dyDescent="0.35">
      <c r="A148">
        <v>1410130</v>
      </c>
      <c r="B148" t="s">
        <v>346</v>
      </c>
      <c r="C148" t="s">
        <v>347</v>
      </c>
      <c r="D148" t="s">
        <v>661</v>
      </c>
      <c r="F148" t="s">
        <v>653</v>
      </c>
      <c r="G148" t="s">
        <v>661</v>
      </c>
      <c r="H148" s="234">
        <v>40450</v>
      </c>
      <c r="I148" t="s">
        <v>1083</v>
      </c>
      <c r="J148" t="s">
        <v>1063</v>
      </c>
      <c r="K148" t="s">
        <v>1052</v>
      </c>
      <c r="L148" t="s">
        <v>1261</v>
      </c>
      <c r="M148" t="s">
        <v>353</v>
      </c>
    </row>
    <row r="149" spans="1:13" x14ac:dyDescent="0.35">
      <c r="A149">
        <v>1412240</v>
      </c>
      <c r="B149" t="s">
        <v>346</v>
      </c>
      <c r="C149" t="s">
        <v>347</v>
      </c>
      <c r="D149" t="s">
        <v>600</v>
      </c>
      <c r="F149" t="s">
        <v>644</v>
      </c>
      <c r="G149" t="s">
        <v>600</v>
      </c>
      <c r="H149" s="234">
        <v>40296</v>
      </c>
      <c r="I149" t="s">
        <v>1138</v>
      </c>
      <c r="J149" t="s">
        <v>1032</v>
      </c>
      <c r="K149" t="s">
        <v>1052</v>
      </c>
      <c r="L149" t="s">
        <v>1262</v>
      </c>
      <c r="M149" t="s">
        <v>353</v>
      </c>
    </row>
    <row r="150" spans="1:13" x14ac:dyDescent="0.35">
      <c r="A150">
        <v>1415259</v>
      </c>
      <c r="B150" t="s">
        <v>392</v>
      </c>
      <c r="C150" t="s">
        <v>358</v>
      </c>
      <c r="D150" t="s">
        <v>793</v>
      </c>
      <c r="F150" t="s">
        <v>794</v>
      </c>
      <c r="G150" t="s">
        <v>793</v>
      </c>
      <c r="H150" s="234">
        <v>40579</v>
      </c>
      <c r="I150" t="s">
        <v>1059</v>
      </c>
      <c r="J150" t="s">
        <v>1051</v>
      </c>
      <c r="K150" t="s">
        <v>1060</v>
      </c>
      <c r="L150" t="s">
        <v>1380</v>
      </c>
      <c r="M150" t="s">
        <v>401</v>
      </c>
    </row>
    <row r="151" spans="1:13" x14ac:dyDescent="0.35">
      <c r="A151">
        <v>1418788</v>
      </c>
      <c r="B151" t="s">
        <v>346</v>
      </c>
      <c r="C151" t="s">
        <v>347</v>
      </c>
      <c r="D151" t="s">
        <v>484</v>
      </c>
      <c r="F151" t="s">
        <v>485</v>
      </c>
      <c r="G151" t="s">
        <v>484</v>
      </c>
      <c r="H151" s="234">
        <v>41138</v>
      </c>
      <c r="I151" t="s">
        <v>1091</v>
      </c>
      <c r="J151" t="s">
        <v>1031</v>
      </c>
      <c r="K151" t="s">
        <v>1085</v>
      </c>
      <c r="L151" t="s">
        <v>1145</v>
      </c>
      <c r="M151" t="s">
        <v>353</v>
      </c>
    </row>
    <row r="152" spans="1:13" x14ac:dyDescent="0.35">
      <c r="A152">
        <v>1418801</v>
      </c>
      <c r="B152" t="s">
        <v>346</v>
      </c>
      <c r="C152" t="s">
        <v>358</v>
      </c>
      <c r="D152" t="s">
        <v>556</v>
      </c>
      <c r="F152" t="s">
        <v>795</v>
      </c>
      <c r="G152" t="s">
        <v>556</v>
      </c>
      <c r="H152" s="234">
        <v>41094</v>
      </c>
      <c r="I152" t="s">
        <v>1032</v>
      </c>
      <c r="J152" t="s">
        <v>1089</v>
      </c>
      <c r="K152" t="s">
        <v>1085</v>
      </c>
      <c r="L152" t="s">
        <v>1381</v>
      </c>
      <c r="M152" t="s">
        <v>401</v>
      </c>
    </row>
    <row r="153" spans="1:13" x14ac:dyDescent="0.35">
      <c r="A153">
        <v>1426552</v>
      </c>
      <c r="B153" t="s">
        <v>346</v>
      </c>
      <c r="C153" t="s">
        <v>347</v>
      </c>
      <c r="D153" t="s">
        <v>486</v>
      </c>
      <c r="F153" t="s">
        <v>487</v>
      </c>
      <c r="H153" s="234">
        <v>40996</v>
      </c>
      <c r="I153" t="s">
        <v>1138</v>
      </c>
      <c r="J153" t="s">
        <v>1066</v>
      </c>
      <c r="K153" t="s">
        <v>1085</v>
      </c>
      <c r="L153" t="s">
        <v>1146</v>
      </c>
      <c r="M153" t="s">
        <v>353</v>
      </c>
    </row>
    <row r="154" spans="1:13" x14ac:dyDescent="0.35">
      <c r="A154">
        <v>1426966</v>
      </c>
      <c r="B154" t="s">
        <v>461</v>
      </c>
      <c r="C154" t="s">
        <v>470</v>
      </c>
      <c r="D154" t="s">
        <v>734</v>
      </c>
      <c r="F154" t="s">
        <v>658</v>
      </c>
      <c r="G154" t="s">
        <v>734</v>
      </c>
      <c r="H154" s="234">
        <v>30334</v>
      </c>
      <c r="I154" t="s">
        <v>1050</v>
      </c>
      <c r="J154" t="s">
        <v>1045</v>
      </c>
      <c r="K154" t="s">
        <v>1328</v>
      </c>
      <c r="L154" t="s">
        <v>1329</v>
      </c>
      <c r="M154" t="s">
        <v>401</v>
      </c>
    </row>
    <row r="155" spans="1:13" x14ac:dyDescent="0.35">
      <c r="A155">
        <v>1427794</v>
      </c>
      <c r="B155" t="s">
        <v>392</v>
      </c>
      <c r="C155" t="s">
        <v>358</v>
      </c>
      <c r="D155" t="s">
        <v>395</v>
      </c>
      <c r="F155" t="s">
        <v>1566</v>
      </c>
      <c r="G155" t="s">
        <v>395</v>
      </c>
      <c r="H155" s="234">
        <v>40046</v>
      </c>
      <c r="I155" t="s">
        <v>1119</v>
      </c>
      <c r="J155" t="s">
        <v>1031</v>
      </c>
      <c r="K155" t="s">
        <v>1046</v>
      </c>
      <c r="L155" t="s">
        <v>1567</v>
      </c>
      <c r="M155" t="s">
        <v>401</v>
      </c>
    </row>
    <row r="156" spans="1:13" x14ac:dyDescent="0.35">
      <c r="A156">
        <v>1428272</v>
      </c>
      <c r="B156" t="s">
        <v>346</v>
      </c>
      <c r="C156" t="s">
        <v>358</v>
      </c>
      <c r="D156" t="s">
        <v>608</v>
      </c>
      <c r="F156" t="s">
        <v>998</v>
      </c>
      <c r="G156" t="s">
        <v>608</v>
      </c>
      <c r="H156" s="234">
        <v>40058</v>
      </c>
      <c r="I156" t="s">
        <v>1051</v>
      </c>
      <c r="J156" t="s">
        <v>1063</v>
      </c>
      <c r="K156" t="s">
        <v>1046</v>
      </c>
      <c r="L156" t="s">
        <v>1568</v>
      </c>
      <c r="M156" t="s">
        <v>401</v>
      </c>
    </row>
    <row r="157" spans="1:13" x14ac:dyDescent="0.35">
      <c r="A157">
        <v>1428273</v>
      </c>
      <c r="B157" t="s">
        <v>346</v>
      </c>
      <c r="C157" t="s">
        <v>347</v>
      </c>
      <c r="D157" t="s">
        <v>1569</v>
      </c>
      <c r="F157" t="s">
        <v>1570</v>
      </c>
      <c r="G157" t="s">
        <v>1569</v>
      </c>
      <c r="H157" s="234">
        <v>40175</v>
      </c>
      <c r="I157" t="s">
        <v>1138</v>
      </c>
      <c r="J157" t="s">
        <v>1036</v>
      </c>
      <c r="K157" t="s">
        <v>1046</v>
      </c>
      <c r="L157" t="s">
        <v>1571</v>
      </c>
      <c r="M157" t="s">
        <v>353</v>
      </c>
    </row>
    <row r="158" spans="1:13" x14ac:dyDescent="0.35">
      <c r="A158">
        <v>1428989</v>
      </c>
      <c r="B158" t="s">
        <v>392</v>
      </c>
      <c r="C158" t="s">
        <v>347</v>
      </c>
      <c r="D158" t="s">
        <v>491</v>
      </c>
      <c r="F158" t="s">
        <v>1572</v>
      </c>
      <c r="G158" t="s">
        <v>1573</v>
      </c>
      <c r="H158" s="234">
        <v>40333</v>
      </c>
      <c r="I158" t="s">
        <v>1032</v>
      </c>
      <c r="J158" t="s">
        <v>1042</v>
      </c>
      <c r="K158" t="s">
        <v>1052</v>
      </c>
      <c r="L158" t="s">
        <v>1574</v>
      </c>
      <c r="M158" t="s">
        <v>353</v>
      </c>
    </row>
    <row r="159" spans="1:13" x14ac:dyDescent="0.35">
      <c r="A159">
        <v>1429613</v>
      </c>
      <c r="B159" t="s">
        <v>392</v>
      </c>
      <c r="C159" t="s">
        <v>358</v>
      </c>
      <c r="D159" t="s">
        <v>701</v>
      </c>
      <c r="F159" t="s">
        <v>679</v>
      </c>
      <c r="G159" t="s">
        <v>701</v>
      </c>
      <c r="H159" s="234">
        <v>39802</v>
      </c>
      <c r="I159" t="s">
        <v>1065</v>
      </c>
      <c r="J159" t="s">
        <v>1036</v>
      </c>
      <c r="K159" t="s">
        <v>1067</v>
      </c>
      <c r="L159" t="s">
        <v>1291</v>
      </c>
      <c r="M159" t="s">
        <v>401</v>
      </c>
    </row>
    <row r="160" spans="1:13" x14ac:dyDescent="0.35">
      <c r="A160">
        <v>1430116</v>
      </c>
      <c r="B160" t="s">
        <v>392</v>
      </c>
      <c r="C160" t="s">
        <v>347</v>
      </c>
      <c r="D160" t="s">
        <v>494</v>
      </c>
      <c r="E160" t="s">
        <v>802</v>
      </c>
      <c r="F160" t="s">
        <v>1575</v>
      </c>
      <c r="G160" t="s">
        <v>494</v>
      </c>
      <c r="H160" s="234">
        <v>39902</v>
      </c>
      <c r="I160" t="s">
        <v>1123</v>
      </c>
      <c r="J160" t="s">
        <v>1066</v>
      </c>
      <c r="K160" t="s">
        <v>1046</v>
      </c>
      <c r="L160" t="s">
        <v>1576</v>
      </c>
      <c r="M160" t="s">
        <v>353</v>
      </c>
    </row>
    <row r="161" spans="1:13" x14ac:dyDescent="0.35">
      <c r="A161">
        <v>1430479</v>
      </c>
      <c r="B161" t="s">
        <v>392</v>
      </c>
      <c r="C161" t="s">
        <v>358</v>
      </c>
      <c r="D161" t="s">
        <v>426</v>
      </c>
      <c r="F161" t="s">
        <v>617</v>
      </c>
      <c r="G161" t="s">
        <v>426</v>
      </c>
      <c r="H161" s="234">
        <v>40574</v>
      </c>
      <c r="I161" t="s">
        <v>1071</v>
      </c>
      <c r="J161" t="s">
        <v>1045</v>
      </c>
      <c r="K161" t="s">
        <v>1060</v>
      </c>
      <c r="L161" t="s">
        <v>1577</v>
      </c>
      <c r="M161" t="s">
        <v>401</v>
      </c>
    </row>
    <row r="162" spans="1:13" x14ac:dyDescent="0.35">
      <c r="A162">
        <v>1431344</v>
      </c>
      <c r="B162" t="s">
        <v>346</v>
      </c>
      <c r="C162" t="s">
        <v>358</v>
      </c>
      <c r="D162" t="s">
        <v>796</v>
      </c>
      <c r="E162" t="s">
        <v>797</v>
      </c>
      <c r="F162" t="s">
        <v>442</v>
      </c>
      <c r="G162" t="s">
        <v>796</v>
      </c>
      <c r="H162" s="234">
        <v>40448</v>
      </c>
      <c r="I162" t="s">
        <v>1100</v>
      </c>
      <c r="J162" t="s">
        <v>1063</v>
      </c>
      <c r="K162" t="s">
        <v>1052</v>
      </c>
      <c r="L162" t="s">
        <v>1382</v>
      </c>
      <c r="M162" t="s">
        <v>401</v>
      </c>
    </row>
    <row r="163" spans="1:13" x14ac:dyDescent="0.35">
      <c r="A163">
        <v>1442066</v>
      </c>
      <c r="B163" t="s">
        <v>346</v>
      </c>
      <c r="C163" t="s">
        <v>347</v>
      </c>
      <c r="D163" t="s">
        <v>798</v>
      </c>
      <c r="F163" t="s">
        <v>749</v>
      </c>
      <c r="G163" t="s">
        <v>798</v>
      </c>
      <c r="H163" s="234">
        <v>41418</v>
      </c>
      <c r="I163" t="s">
        <v>1158</v>
      </c>
      <c r="J163" t="s">
        <v>1059</v>
      </c>
      <c r="K163" t="s">
        <v>1074</v>
      </c>
      <c r="L163" t="s">
        <v>1383</v>
      </c>
      <c r="M163" t="s">
        <v>353</v>
      </c>
    </row>
    <row r="164" spans="1:13" x14ac:dyDescent="0.35">
      <c r="A164">
        <v>1444230</v>
      </c>
      <c r="B164" t="s">
        <v>346</v>
      </c>
      <c r="C164" t="s">
        <v>358</v>
      </c>
      <c r="D164" t="s">
        <v>380</v>
      </c>
      <c r="F164" t="s">
        <v>370</v>
      </c>
      <c r="G164" t="s">
        <v>380</v>
      </c>
      <c r="H164" s="234">
        <v>41331</v>
      </c>
      <c r="I164" t="s">
        <v>1058</v>
      </c>
      <c r="J164" t="s">
        <v>1051</v>
      </c>
      <c r="K164" t="s">
        <v>1074</v>
      </c>
      <c r="L164" t="s">
        <v>1075</v>
      </c>
      <c r="M164" t="s">
        <v>401</v>
      </c>
    </row>
    <row r="165" spans="1:13" x14ac:dyDescent="0.35">
      <c r="A165">
        <v>1444973</v>
      </c>
      <c r="B165" t="s">
        <v>392</v>
      </c>
      <c r="C165" t="s">
        <v>358</v>
      </c>
      <c r="D165" t="s">
        <v>1578</v>
      </c>
      <c r="F165" t="s">
        <v>1579</v>
      </c>
      <c r="G165" t="s">
        <v>1578</v>
      </c>
      <c r="H165" s="234">
        <v>40024</v>
      </c>
      <c r="I165" t="s">
        <v>1123</v>
      </c>
      <c r="J165" t="s">
        <v>1089</v>
      </c>
      <c r="K165" t="s">
        <v>1046</v>
      </c>
      <c r="L165" t="s">
        <v>1580</v>
      </c>
      <c r="M165" t="s">
        <v>401</v>
      </c>
    </row>
    <row r="166" spans="1:13" x14ac:dyDescent="0.35">
      <c r="A166">
        <v>1447121</v>
      </c>
      <c r="B166" t="s">
        <v>346</v>
      </c>
      <c r="C166" t="s">
        <v>358</v>
      </c>
      <c r="D166" t="s">
        <v>799</v>
      </c>
      <c r="F166" t="s">
        <v>800</v>
      </c>
      <c r="G166" t="s">
        <v>799</v>
      </c>
      <c r="H166" s="234">
        <v>40438</v>
      </c>
      <c r="I166" t="s">
        <v>1091</v>
      </c>
      <c r="J166" t="s">
        <v>1063</v>
      </c>
      <c r="K166" t="s">
        <v>1052</v>
      </c>
      <c r="L166" t="s">
        <v>1384</v>
      </c>
      <c r="M166" t="s">
        <v>401</v>
      </c>
    </row>
    <row r="167" spans="1:13" x14ac:dyDescent="0.35">
      <c r="A167">
        <v>1449343</v>
      </c>
      <c r="B167" t="s">
        <v>392</v>
      </c>
      <c r="C167" t="s">
        <v>358</v>
      </c>
      <c r="D167" t="s">
        <v>361</v>
      </c>
      <c r="E167" t="s">
        <v>574</v>
      </c>
      <c r="F167" t="s">
        <v>1581</v>
      </c>
      <c r="G167" t="s">
        <v>361</v>
      </c>
      <c r="H167" s="234">
        <v>39132</v>
      </c>
      <c r="I167" t="s">
        <v>1054</v>
      </c>
      <c r="J167" t="s">
        <v>1051</v>
      </c>
      <c r="K167" t="s">
        <v>1056</v>
      </c>
      <c r="L167" t="s">
        <v>1582</v>
      </c>
      <c r="M167" t="s">
        <v>401</v>
      </c>
    </row>
    <row r="168" spans="1:13" x14ac:dyDescent="0.35">
      <c r="A168">
        <v>1450465</v>
      </c>
      <c r="B168" t="s">
        <v>461</v>
      </c>
      <c r="C168" t="s">
        <v>470</v>
      </c>
      <c r="D168" t="s">
        <v>735</v>
      </c>
      <c r="F168" t="s">
        <v>655</v>
      </c>
      <c r="G168" t="s">
        <v>735</v>
      </c>
      <c r="H168" s="234">
        <v>30384</v>
      </c>
      <c r="I168" t="s">
        <v>1063</v>
      </c>
      <c r="J168" t="s">
        <v>1066</v>
      </c>
      <c r="K168" t="s">
        <v>1328</v>
      </c>
      <c r="L168" t="s">
        <v>1330</v>
      </c>
      <c r="M168" t="s">
        <v>401</v>
      </c>
    </row>
    <row r="169" spans="1:13" x14ac:dyDescent="0.35">
      <c r="A169">
        <v>1453444</v>
      </c>
      <c r="B169" t="s">
        <v>346</v>
      </c>
      <c r="C169" t="s">
        <v>358</v>
      </c>
      <c r="D169" t="s">
        <v>488</v>
      </c>
      <c r="F169" t="s">
        <v>489</v>
      </c>
      <c r="G169" t="s">
        <v>490</v>
      </c>
      <c r="H169" s="234">
        <v>39728</v>
      </c>
      <c r="I169" t="s">
        <v>1089</v>
      </c>
      <c r="J169" t="s">
        <v>1055</v>
      </c>
      <c r="K169" t="s">
        <v>1067</v>
      </c>
      <c r="L169" t="s">
        <v>1147</v>
      </c>
      <c r="M169" t="s">
        <v>401</v>
      </c>
    </row>
    <row r="170" spans="1:13" x14ac:dyDescent="0.35">
      <c r="A170">
        <v>1453447</v>
      </c>
      <c r="B170" t="s">
        <v>346</v>
      </c>
      <c r="C170" t="s">
        <v>347</v>
      </c>
      <c r="D170" t="s">
        <v>491</v>
      </c>
      <c r="F170" t="s">
        <v>492</v>
      </c>
      <c r="G170" t="s">
        <v>491</v>
      </c>
      <c r="H170" s="234">
        <v>39303</v>
      </c>
      <c r="I170" t="s">
        <v>1063</v>
      </c>
      <c r="J170" t="s">
        <v>1031</v>
      </c>
      <c r="K170" t="s">
        <v>1056</v>
      </c>
      <c r="L170" t="s">
        <v>1148</v>
      </c>
      <c r="M170" t="s">
        <v>353</v>
      </c>
    </row>
    <row r="171" spans="1:13" x14ac:dyDescent="0.35">
      <c r="A171">
        <v>1453448</v>
      </c>
      <c r="B171" t="s">
        <v>346</v>
      </c>
      <c r="C171" t="s">
        <v>347</v>
      </c>
      <c r="D171" t="s">
        <v>430</v>
      </c>
      <c r="F171" t="s">
        <v>493</v>
      </c>
      <c r="G171" t="s">
        <v>494</v>
      </c>
      <c r="H171" s="234">
        <v>40162</v>
      </c>
      <c r="I171" t="s">
        <v>1149</v>
      </c>
      <c r="J171" t="s">
        <v>1036</v>
      </c>
      <c r="K171" t="s">
        <v>1046</v>
      </c>
      <c r="L171" t="s">
        <v>1150</v>
      </c>
      <c r="M171" t="s">
        <v>353</v>
      </c>
    </row>
    <row r="172" spans="1:13" x14ac:dyDescent="0.35">
      <c r="A172">
        <v>1453449</v>
      </c>
      <c r="B172" t="s">
        <v>346</v>
      </c>
      <c r="C172" t="s">
        <v>358</v>
      </c>
      <c r="D172" t="s">
        <v>361</v>
      </c>
      <c r="F172" t="s">
        <v>495</v>
      </c>
      <c r="G172" t="s">
        <v>361</v>
      </c>
      <c r="H172" s="234">
        <v>39051</v>
      </c>
      <c r="I172" t="s">
        <v>1123</v>
      </c>
      <c r="J172" t="s">
        <v>1039</v>
      </c>
      <c r="K172" t="s">
        <v>1048</v>
      </c>
      <c r="L172" t="s">
        <v>1151</v>
      </c>
      <c r="M172" t="s">
        <v>401</v>
      </c>
    </row>
    <row r="173" spans="1:13" x14ac:dyDescent="0.35">
      <c r="A173">
        <v>1453450</v>
      </c>
      <c r="B173" t="s">
        <v>346</v>
      </c>
      <c r="C173" t="s">
        <v>347</v>
      </c>
      <c r="D173" t="s">
        <v>691</v>
      </c>
      <c r="F173" t="s">
        <v>489</v>
      </c>
      <c r="G173" t="s">
        <v>1800</v>
      </c>
      <c r="H173" s="234">
        <v>39115</v>
      </c>
      <c r="I173" s="237" t="s">
        <v>1051</v>
      </c>
      <c r="J173" s="237" t="s">
        <v>1051</v>
      </c>
      <c r="K173" s="237" t="s">
        <v>1056</v>
      </c>
      <c r="L173" s="237" t="s">
        <v>1809</v>
      </c>
      <c r="M173" t="s">
        <v>353</v>
      </c>
    </row>
    <row r="174" spans="1:13" x14ac:dyDescent="0.35">
      <c r="A174">
        <v>1455872</v>
      </c>
      <c r="B174" t="s">
        <v>461</v>
      </c>
      <c r="C174" t="s">
        <v>470</v>
      </c>
      <c r="D174" t="s">
        <v>801</v>
      </c>
      <c r="E174" t="s">
        <v>353</v>
      </c>
      <c r="F174" t="s">
        <v>788</v>
      </c>
      <c r="G174" t="s">
        <v>801</v>
      </c>
      <c r="H174" s="234">
        <v>28280</v>
      </c>
      <c r="I174" t="s">
        <v>1032</v>
      </c>
      <c r="J174" t="s">
        <v>1042</v>
      </c>
      <c r="K174" t="s">
        <v>1385</v>
      </c>
      <c r="L174" t="s">
        <v>1386</v>
      </c>
      <c r="M174" t="s">
        <v>401</v>
      </c>
    </row>
    <row r="175" spans="1:13" x14ac:dyDescent="0.35">
      <c r="A175">
        <v>1455891</v>
      </c>
      <c r="B175" t="s">
        <v>392</v>
      </c>
      <c r="C175" t="s">
        <v>347</v>
      </c>
      <c r="D175" t="s">
        <v>447</v>
      </c>
      <c r="E175" t="s">
        <v>448</v>
      </c>
      <c r="F175" t="s">
        <v>1013</v>
      </c>
      <c r="G175" t="s">
        <v>447</v>
      </c>
      <c r="H175" s="234">
        <v>41246</v>
      </c>
      <c r="I175" t="s">
        <v>1066</v>
      </c>
      <c r="J175" t="s">
        <v>1036</v>
      </c>
      <c r="K175" t="s">
        <v>1085</v>
      </c>
      <c r="L175" t="s">
        <v>1583</v>
      </c>
      <c r="M175" t="s">
        <v>353</v>
      </c>
    </row>
    <row r="176" spans="1:13" x14ac:dyDescent="0.35">
      <c r="A176">
        <v>1456867</v>
      </c>
      <c r="B176" t="s">
        <v>346</v>
      </c>
      <c r="C176" t="s">
        <v>347</v>
      </c>
      <c r="D176" t="s">
        <v>381</v>
      </c>
      <c r="E176" t="s">
        <v>382</v>
      </c>
      <c r="F176" t="s">
        <v>383</v>
      </c>
      <c r="G176" t="s">
        <v>381</v>
      </c>
      <c r="H176" s="234">
        <v>40403</v>
      </c>
      <c r="I176" t="s">
        <v>1035</v>
      </c>
      <c r="J176" t="s">
        <v>1031</v>
      </c>
      <c r="K176" t="s">
        <v>1052</v>
      </c>
      <c r="L176" t="s">
        <v>1076</v>
      </c>
      <c r="M176" t="s">
        <v>353</v>
      </c>
    </row>
    <row r="177" spans="1:13" x14ac:dyDescent="0.35">
      <c r="A177">
        <v>1457116</v>
      </c>
      <c r="B177" t="s">
        <v>346</v>
      </c>
      <c r="C177" t="s">
        <v>347</v>
      </c>
      <c r="D177" t="s">
        <v>662</v>
      </c>
      <c r="F177" t="s">
        <v>663</v>
      </c>
      <c r="G177" t="s">
        <v>664</v>
      </c>
      <c r="H177" s="234">
        <v>39874</v>
      </c>
      <c r="I177" t="s">
        <v>1051</v>
      </c>
      <c r="J177" t="s">
        <v>1066</v>
      </c>
      <c r="K177" t="s">
        <v>1046</v>
      </c>
      <c r="L177" t="s">
        <v>1263</v>
      </c>
      <c r="M177" t="s">
        <v>353</v>
      </c>
    </row>
    <row r="178" spans="1:13" x14ac:dyDescent="0.35">
      <c r="A178">
        <v>1460625</v>
      </c>
      <c r="B178" t="s">
        <v>346</v>
      </c>
      <c r="C178" t="s">
        <v>347</v>
      </c>
      <c r="D178" t="s">
        <v>438</v>
      </c>
      <c r="F178" t="s">
        <v>665</v>
      </c>
      <c r="G178" t="s">
        <v>438</v>
      </c>
      <c r="H178" s="234">
        <v>40036</v>
      </c>
      <c r="I178" t="s">
        <v>1039</v>
      </c>
      <c r="J178" t="s">
        <v>1031</v>
      </c>
      <c r="K178" t="s">
        <v>1046</v>
      </c>
      <c r="L178" t="s">
        <v>1264</v>
      </c>
      <c r="M178" t="s">
        <v>353</v>
      </c>
    </row>
    <row r="179" spans="1:13" x14ac:dyDescent="0.35">
      <c r="A179">
        <v>1461289</v>
      </c>
      <c r="B179" t="s">
        <v>346</v>
      </c>
      <c r="C179" t="s">
        <v>358</v>
      </c>
      <c r="D179" t="s">
        <v>435</v>
      </c>
      <c r="F179" t="s">
        <v>666</v>
      </c>
      <c r="G179" t="s">
        <v>435</v>
      </c>
      <c r="H179" s="234">
        <v>40133</v>
      </c>
      <c r="I179" t="s">
        <v>1044</v>
      </c>
      <c r="J179" t="s">
        <v>1039</v>
      </c>
      <c r="K179" t="s">
        <v>1046</v>
      </c>
      <c r="L179" t="s">
        <v>1265</v>
      </c>
      <c r="M179" t="s">
        <v>401</v>
      </c>
    </row>
    <row r="180" spans="1:13" x14ac:dyDescent="0.35">
      <c r="A180">
        <v>1461290</v>
      </c>
      <c r="B180" t="s">
        <v>346</v>
      </c>
      <c r="C180" t="s">
        <v>358</v>
      </c>
      <c r="D180" t="s">
        <v>667</v>
      </c>
      <c r="F180" t="s">
        <v>666</v>
      </c>
      <c r="G180" t="s">
        <v>667</v>
      </c>
      <c r="H180" s="234">
        <v>40872</v>
      </c>
      <c r="I180" t="s">
        <v>1141</v>
      </c>
      <c r="J180" t="s">
        <v>1039</v>
      </c>
      <c r="K180" t="s">
        <v>1060</v>
      </c>
      <c r="L180" t="s">
        <v>1266</v>
      </c>
      <c r="M180" t="s">
        <v>401</v>
      </c>
    </row>
    <row r="181" spans="1:13" x14ac:dyDescent="0.35">
      <c r="A181">
        <v>1461836</v>
      </c>
      <c r="B181" t="s">
        <v>346</v>
      </c>
      <c r="C181" t="s">
        <v>358</v>
      </c>
      <c r="D181" t="s">
        <v>1009</v>
      </c>
      <c r="F181" t="s">
        <v>1008</v>
      </c>
      <c r="G181" t="s">
        <v>1009</v>
      </c>
      <c r="H181" s="234">
        <v>39746</v>
      </c>
      <c r="I181" t="s">
        <v>1141</v>
      </c>
      <c r="J181" t="s">
        <v>1055</v>
      </c>
      <c r="K181" t="s">
        <v>1067</v>
      </c>
      <c r="L181" t="s">
        <v>1584</v>
      </c>
      <c r="M181" t="s">
        <v>401</v>
      </c>
    </row>
    <row r="182" spans="1:13" x14ac:dyDescent="0.35">
      <c r="A182">
        <v>1468143</v>
      </c>
      <c r="B182" t="s">
        <v>346</v>
      </c>
      <c r="C182" t="s">
        <v>347</v>
      </c>
      <c r="D182" t="s">
        <v>430</v>
      </c>
      <c r="E182" t="s">
        <v>802</v>
      </c>
      <c r="F182" t="s">
        <v>803</v>
      </c>
      <c r="G182" t="s">
        <v>430</v>
      </c>
      <c r="H182" s="234">
        <v>39906</v>
      </c>
      <c r="I182" t="s">
        <v>1066</v>
      </c>
      <c r="J182" t="s">
        <v>1032</v>
      </c>
      <c r="K182" t="s">
        <v>1046</v>
      </c>
      <c r="L182" t="s">
        <v>1387</v>
      </c>
      <c r="M182" t="s">
        <v>353</v>
      </c>
    </row>
    <row r="183" spans="1:13" x14ac:dyDescent="0.35">
      <c r="A183">
        <v>1468175</v>
      </c>
      <c r="B183" t="s">
        <v>346</v>
      </c>
      <c r="C183" t="s">
        <v>358</v>
      </c>
      <c r="D183" t="s">
        <v>361</v>
      </c>
      <c r="F183" t="s">
        <v>1585</v>
      </c>
      <c r="G183" t="s">
        <v>361</v>
      </c>
      <c r="H183" s="234">
        <v>40344</v>
      </c>
      <c r="I183" t="s">
        <v>1149</v>
      </c>
      <c r="J183" t="s">
        <v>1042</v>
      </c>
      <c r="K183" t="s">
        <v>1052</v>
      </c>
      <c r="L183" t="s">
        <v>1586</v>
      </c>
      <c r="M183" t="s">
        <v>401</v>
      </c>
    </row>
    <row r="184" spans="1:13" x14ac:dyDescent="0.35">
      <c r="A184">
        <v>1473077</v>
      </c>
      <c r="B184" t="s">
        <v>392</v>
      </c>
      <c r="C184" t="s">
        <v>347</v>
      </c>
      <c r="D184" t="s">
        <v>376</v>
      </c>
      <c r="F184" t="s">
        <v>1587</v>
      </c>
      <c r="G184" t="s">
        <v>376</v>
      </c>
      <c r="H184" s="234">
        <v>40327</v>
      </c>
      <c r="I184" t="s">
        <v>1083</v>
      </c>
      <c r="J184" t="s">
        <v>1059</v>
      </c>
      <c r="K184" t="s">
        <v>1052</v>
      </c>
      <c r="L184" t="s">
        <v>1588</v>
      </c>
      <c r="M184" t="s">
        <v>353</v>
      </c>
    </row>
    <row r="185" spans="1:13" x14ac:dyDescent="0.35">
      <c r="A185">
        <v>1473078</v>
      </c>
      <c r="B185" t="s">
        <v>392</v>
      </c>
      <c r="C185" t="s">
        <v>347</v>
      </c>
      <c r="D185" t="s">
        <v>406</v>
      </c>
      <c r="F185" t="s">
        <v>1587</v>
      </c>
      <c r="G185" t="s">
        <v>376</v>
      </c>
      <c r="H185" s="234">
        <v>39706</v>
      </c>
      <c r="I185" t="s">
        <v>1149</v>
      </c>
      <c r="J185" t="s">
        <v>1063</v>
      </c>
      <c r="K185" t="s">
        <v>1067</v>
      </c>
      <c r="L185" t="s">
        <v>1589</v>
      </c>
      <c r="M185" t="s">
        <v>353</v>
      </c>
    </row>
    <row r="186" spans="1:13" x14ac:dyDescent="0.35">
      <c r="A186">
        <v>1474433</v>
      </c>
      <c r="B186" t="s">
        <v>346</v>
      </c>
      <c r="C186" t="s">
        <v>347</v>
      </c>
      <c r="D186" t="s">
        <v>804</v>
      </c>
      <c r="E186" t="s">
        <v>805</v>
      </c>
      <c r="F186" t="s">
        <v>806</v>
      </c>
      <c r="G186" t="s">
        <v>804</v>
      </c>
      <c r="H186" s="234">
        <v>41124</v>
      </c>
      <c r="I186" t="s">
        <v>1066</v>
      </c>
      <c r="J186" t="s">
        <v>1031</v>
      </c>
      <c r="K186" t="s">
        <v>1085</v>
      </c>
      <c r="L186" t="s">
        <v>1388</v>
      </c>
      <c r="M186" t="s">
        <v>353</v>
      </c>
    </row>
    <row r="187" spans="1:13" x14ac:dyDescent="0.35">
      <c r="A187">
        <v>1476737</v>
      </c>
      <c r="B187" t="s">
        <v>346</v>
      </c>
      <c r="C187" t="s">
        <v>347</v>
      </c>
      <c r="D187" t="s">
        <v>586</v>
      </c>
      <c r="F187" t="s">
        <v>668</v>
      </c>
      <c r="G187" t="s">
        <v>586</v>
      </c>
      <c r="H187" s="234">
        <v>40681</v>
      </c>
      <c r="I187" t="s">
        <v>1050</v>
      </c>
      <c r="J187" t="s">
        <v>1059</v>
      </c>
      <c r="K187" t="s">
        <v>1060</v>
      </c>
      <c r="L187" t="s">
        <v>1267</v>
      </c>
      <c r="M187" t="s">
        <v>353</v>
      </c>
    </row>
    <row r="188" spans="1:13" x14ac:dyDescent="0.35">
      <c r="A188">
        <v>1480052</v>
      </c>
      <c r="B188" t="s">
        <v>346</v>
      </c>
      <c r="C188" t="s">
        <v>347</v>
      </c>
      <c r="D188" t="s">
        <v>807</v>
      </c>
      <c r="E188" t="s">
        <v>440</v>
      </c>
      <c r="F188" t="s">
        <v>792</v>
      </c>
      <c r="G188" t="s">
        <v>807</v>
      </c>
      <c r="H188" s="234">
        <v>39739</v>
      </c>
      <c r="I188" t="s">
        <v>1050</v>
      </c>
      <c r="J188" t="s">
        <v>1055</v>
      </c>
      <c r="K188" t="s">
        <v>1067</v>
      </c>
      <c r="L188" t="s">
        <v>1389</v>
      </c>
      <c r="M188" t="s">
        <v>353</v>
      </c>
    </row>
    <row r="189" spans="1:13" x14ac:dyDescent="0.35">
      <c r="A189">
        <v>1480053</v>
      </c>
      <c r="B189" t="s">
        <v>346</v>
      </c>
      <c r="C189" t="s">
        <v>358</v>
      </c>
      <c r="D189" t="s">
        <v>808</v>
      </c>
      <c r="F189" t="s">
        <v>803</v>
      </c>
      <c r="G189" t="s">
        <v>808</v>
      </c>
      <c r="H189" s="234">
        <v>40921</v>
      </c>
      <c r="I189" t="s">
        <v>1035</v>
      </c>
      <c r="J189" t="s">
        <v>1045</v>
      </c>
      <c r="K189" t="s">
        <v>1085</v>
      </c>
      <c r="L189" t="s">
        <v>1390</v>
      </c>
      <c r="M189" t="s">
        <v>401</v>
      </c>
    </row>
    <row r="190" spans="1:13" x14ac:dyDescent="0.35">
      <c r="A190">
        <v>1481294</v>
      </c>
      <c r="B190" t="s">
        <v>461</v>
      </c>
      <c r="C190" t="s">
        <v>470</v>
      </c>
      <c r="D190" t="s">
        <v>736</v>
      </c>
      <c r="F190" t="s">
        <v>641</v>
      </c>
      <c r="G190" t="s">
        <v>736</v>
      </c>
      <c r="H190" s="234">
        <v>27743</v>
      </c>
      <c r="I190" t="s">
        <v>1149</v>
      </c>
      <c r="J190" t="s">
        <v>1036</v>
      </c>
      <c r="K190" t="s">
        <v>1092</v>
      </c>
      <c r="L190" t="s">
        <v>1331</v>
      </c>
      <c r="M190" t="s">
        <v>401</v>
      </c>
    </row>
    <row r="191" spans="1:13" x14ac:dyDescent="0.35">
      <c r="A191">
        <v>1482099</v>
      </c>
      <c r="B191" t="s">
        <v>392</v>
      </c>
      <c r="C191" t="s">
        <v>358</v>
      </c>
      <c r="D191" t="s">
        <v>589</v>
      </c>
      <c r="F191" t="s">
        <v>1529</v>
      </c>
      <c r="G191" t="s">
        <v>589</v>
      </c>
      <c r="H191" s="234">
        <v>40840</v>
      </c>
      <c r="I191" t="s">
        <v>1158</v>
      </c>
      <c r="J191" t="s">
        <v>1055</v>
      </c>
      <c r="K191" t="s">
        <v>1060</v>
      </c>
      <c r="L191" t="s">
        <v>1590</v>
      </c>
      <c r="M191" t="s">
        <v>401</v>
      </c>
    </row>
    <row r="192" spans="1:13" x14ac:dyDescent="0.35">
      <c r="A192">
        <v>1483896</v>
      </c>
      <c r="B192" t="s">
        <v>461</v>
      </c>
      <c r="C192" t="s">
        <v>347</v>
      </c>
      <c r="D192" t="s">
        <v>1612</v>
      </c>
      <c r="F192" t="s">
        <v>487</v>
      </c>
      <c r="G192" t="s">
        <v>1612</v>
      </c>
      <c r="H192" s="234">
        <v>29112</v>
      </c>
      <c r="I192" s="233">
        <v>14</v>
      </c>
      <c r="J192" s="236" t="s">
        <v>1063</v>
      </c>
      <c r="K192" s="233">
        <v>1979</v>
      </c>
      <c r="L192" s="233">
        <v>140979</v>
      </c>
      <c r="M192" t="s">
        <v>401</v>
      </c>
    </row>
    <row r="193" spans="1:13" x14ac:dyDescent="0.35">
      <c r="A193">
        <v>1487308</v>
      </c>
      <c r="B193" t="s">
        <v>392</v>
      </c>
      <c r="C193" t="s">
        <v>358</v>
      </c>
      <c r="D193" t="s">
        <v>702</v>
      </c>
      <c r="F193" t="s">
        <v>703</v>
      </c>
      <c r="G193" t="s">
        <v>702</v>
      </c>
      <c r="H193" s="234">
        <v>39651</v>
      </c>
      <c r="I193" t="s">
        <v>1069</v>
      </c>
      <c r="J193" t="s">
        <v>1089</v>
      </c>
      <c r="K193" t="s">
        <v>1067</v>
      </c>
      <c r="L193" t="s">
        <v>1292</v>
      </c>
      <c r="M193" t="s">
        <v>401</v>
      </c>
    </row>
    <row r="194" spans="1:13" x14ac:dyDescent="0.35">
      <c r="A194">
        <v>1488957</v>
      </c>
      <c r="B194" t="s">
        <v>346</v>
      </c>
      <c r="C194" t="s">
        <v>347</v>
      </c>
      <c r="D194" t="s">
        <v>384</v>
      </c>
      <c r="F194" t="s">
        <v>385</v>
      </c>
      <c r="G194" t="s">
        <v>384</v>
      </c>
      <c r="H194" s="234">
        <v>41368</v>
      </c>
      <c r="I194" t="s">
        <v>1032</v>
      </c>
      <c r="J194" t="s">
        <v>1032</v>
      </c>
      <c r="K194" t="s">
        <v>1074</v>
      </c>
      <c r="L194" t="s">
        <v>1077</v>
      </c>
      <c r="M194" t="s">
        <v>353</v>
      </c>
    </row>
    <row r="195" spans="1:13" x14ac:dyDescent="0.35">
      <c r="A195">
        <v>1488958</v>
      </c>
      <c r="B195" t="s">
        <v>346</v>
      </c>
      <c r="C195" t="s">
        <v>358</v>
      </c>
      <c r="D195" t="s">
        <v>386</v>
      </c>
      <c r="F195" t="s">
        <v>387</v>
      </c>
      <c r="G195" t="s">
        <v>386</v>
      </c>
      <c r="H195" s="234">
        <v>40863</v>
      </c>
      <c r="I195" t="s">
        <v>1044</v>
      </c>
      <c r="J195" t="s">
        <v>1039</v>
      </c>
      <c r="K195" t="s">
        <v>1060</v>
      </c>
      <c r="L195" t="s">
        <v>1078</v>
      </c>
      <c r="M195" t="s">
        <v>401</v>
      </c>
    </row>
    <row r="196" spans="1:13" x14ac:dyDescent="0.35">
      <c r="A196">
        <v>1488959</v>
      </c>
      <c r="B196" t="s">
        <v>346</v>
      </c>
      <c r="C196" t="s">
        <v>358</v>
      </c>
      <c r="D196" t="s">
        <v>388</v>
      </c>
      <c r="F196" t="s">
        <v>387</v>
      </c>
      <c r="G196" t="s">
        <v>386</v>
      </c>
      <c r="H196" s="234">
        <v>39801</v>
      </c>
      <c r="I196" t="s">
        <v>1054</v>
      </c>
      <c r="J196" t="s">
        <v>1036</v>
      </c>
      <c r="K196" t="s">
        <v>1067</v>
      </c>
      <c r="L196" t="s">
        <v>1079</v>
      </c>
      <c r="M196" t="s">
        <v>401</v>
      </c>
    </row>
    <row r="197" spans="1:13" x14ac:dyDescent="0.35">
      <c r="A197">
        <v>1490761</v>
      </c>
      <c r="B197" t="s">
        <v>346</v>
      </c>
      <c r="C197" t="s">
        <v>358</v>
      </c>
      <c r="D197" t="s">
        <v>669</v>
      </c>
      <c r="F197" t="s">
        <v>670</v>
      </c>
      <c r="G197" t="s">
        <v>669</v>
      </c>
      <c r="H197" s="234">
        <v>39339</v>
      </c>
      <c r="I197" t="s">
        <v>1105</v>
      </c>
      <c r="J197" t="s">
        <v>1063</v>
      </c>
      <c r="K197" t="s">
        <v>1056</v>
      </c>
      <c r="L197" t="s">
        <v>1268</v>
      </c>
      <c r="M197" t="s">
        <v>401</v>
      </c>
    </row>
    <row r="198" spans="1:13" x14ac:dyDescent="0.35">
      <c r="A198">
        <v>1490762</v>
      </c>
      <c r="B198" t="s">
        <v>346</v>
      </c>
      <c r="C198" t="s">
        <v>358</v>
      </c>
      <c r="D198" t="s">
        <v>671</v>
      </c>
      <c r="F198" t="s">
        <v>670</v>
      </c>
      <c r="G198" t="s">
        <v>671</v>
      </c>
      <c r="H198" s="234">
        <v>40478</v>
      </c>
      <c r="I198" t="s">
        <v>1100</v>
      </c>
      <c r="J198" t="s">
        <v>1055</v>
      </c>
      <c r="K198" t="s">
        <v>1052</v>
      </c>
      <c r="L198" t="s">
        <v>1269</v>
      </c>
      <c r="M198" t="s">
        <v>401</v>
      </c>
    </row>
    <row r="199" spans="1:13" x14ac:dyDescent="0.35">
      <c r="A199">
        <v>1491033</v>
      </c>
      <c r="B199" t="s">
        <v>392</v>
      </c>
      <c r="C199" t="s">
        <v>358</v>
      </c>
      <c r="D199" t="s">
        <v>380</v>
      </c>
      <c r="F199" t="s">
        <v>809</v>
      </c>
      <c r="G199" t="s">
        <v>380</v>
      </c>
      <c r="H199" s="234">
        <v>41476</v>
      </c>
      <c r="I199" t="s">
        <v>1119</v>
      </c>
      <c r="J199" t="s">
        <v>1089</v>
      </c>
      <c r="K199" t="s">
        <v>1074</v>
      </c>
      <c r="L199" t="s">
        <v>1391</v>
      </c>
      <c r="M199" t="s">
        <v>401</v>
      </c>
    </row>
    <row r="200" spans="1:13" x14ac:dyDescent="0.35">
      <c r="A200">
        <v>1492295</v>
      </c>
      <c r="B200" t="s">
        <v>346</v>
      </c>
      <c r="C200" t="s">
        <v>347</v>
      </c>
      <c r="D200" t="s">
        <v>672</v>
      </c>
      <c r="F200" t="s">
        <v>673</v>
      </c>
      <c r="G200" t="s">
        <v>672</v>
      </c>
      <c r="H200" s="234">
        <v>40416</v>
      </c>
      <c r="I200" t="s">
        <v>1058</v>
      </c>
      <c r="J200" t="s">
        <v>1031</v>
      </c>
      <c r="K200" t="s">
        <v>1052</v>
      </c>
      <c r="L200" t="s">
        <v>1270</v>
      </c>
      <c r="M200" t="s">
        <v>353</v>
      </c>
    </row>
    <row r="201" spans="1:13" x14ac:dyDescent="0.35">
      <c r="A201">
        <v>1492494</v>
      </c>
      <c r="B201" t="s">
        <v>392</v>
      </c>
      <c r="C201" t="s">
        <v>347</v>
      </c>
      <c r="D201" t="s">
        <v>1591</v>
      </c>
      <c r="F201" t="s">
        <v>1554</v>
      </c>
      <c r="G201" t="s">
        <v>1591</v>
      </c>
      <c r="H201" s="234">
        <v>40584</v>
      </c>
      <c r="I201" t="s">
        <v>1055</v>
      </c>
      <c r="J201" t="s">
        <v>1051</v>
      </c>
      <c r="K201" t="s">
        <v>1060</v>
      </c>
      <c r="L201" t="s">
        <v>1592</v>
      </c>
      <c r="M201" t="s">
        <v>353</v>
      </c>
    </row>
    <row r="202" spans="1:13" x14ac:dyDescent="0.35">
      <c r="A202">
        <v>1496919</v>
      </c>
      <c r="B202" t="s">
        <v>346</v>
      </c>
      <c r="C202" t="s">
        <v>358</v>
      </c>
      <c r="D202" t="s">
        <v>366</v>
      </c>
      <c r="E202" t="s">
        <v>543</v>
      </c>
      <c r="F202" t="s">
        <v>810</v>
      </c>
      <c r="G202" t="s">
        <v>366</v>
      </c>
      <c r="H202" s="234">
        <v>40645</v>
      </c>
      <c r="I202" t="s">
        <v>1036</v>
      </c>
      <c r="J202" t="s">
        <v>1032</v>
      </c>
      <c r="K202" t="s">
        <v>1060</v>
      </c>
      <c r="L202" t="s">
        <v>1392</v>
      </c>
      <c r="M202" t="s">
        <v>401</v>
      </c>
    </row>
    <row r="203" spans="1:13" x14ac:dyDescent="0.35">
      <c r="A203">
        <v>1497252</v>
      </c>
      <c r="B203" t="s">
        <v>346</v>
      </c>
      <c r="C203" t="s">
        <v>347</v>
      </c>
      <c r="D203" t="s">
        <v>389</v>
      </c>
      <c r="E203" t="s">
        <v>390</v>
      </c>
      <c r="F203" t="s">
        <v>391</v>
      </c>
      <c r="G203" t="s">
        <v>389</v>
      </c>
      <c r="H203" s="234">
        <v>40066</v>
      </c>
      <c r="I203" t="s">
        <v>1055</v>
      </c>
      <c r="J203" t="s">
        <v>1063</v>
      </c>
      <c r="K203" t="s">
        <v>1046</v>
      </c>
      <c r="L203" t="s">
        <v>1080</v>
      </c>
      <c r="M203" t="s">
        <v>353</v>
      </c>
    </row>
    <row r="204" spans="1:13" x14ac:dyDescent="0.35">
      <c r="A204">
        <v>1497608</v>
      </c>
      <c r="B204" t="s">
        <v>392</v>
      </c>
      <c r="C204" t="s">
        <v>347</v>
      </c>
      <c r="D204" t="s">
        <v>511</v>
      </c>
      <c r="E204" t="s">
        <v>811</v>
      </c>
      <c r="F204" t="s">
        <v>421</v>
      </c>
      <c r="G204" t="s">
        <v>511</v>
      </c>
      <c r="H204" s="234">
        <v>39759</v>
      </c>
      <c r="I204" t="s">
        <v>1089</v>
      </c>
      <c r="J204" t="s">
        <v>1039</v>
      </c>
      <c r="K204" t="s">
        <v>1067</v>
      </c>
      <c r="L204" t="s">
        <v>1393</v>
      </c>
      <c r="M204" t="s">
        <v>353</v>
      </c>
    </row>
    <row r="205" spans="1:13" x14ac:dyDescent="0.35">
      <c r="A205">
        <v>1497877</v>
      </c>
      <c r="B205" t="s">
        <v>392</v>
      </c>
      <c r="C205" t="s">
        <v>347</v>
      </c>
      <c r="D205" t="s">
        <v>393</v>
      </c>
      <c r="F205" t="s">
        <v>394</v>
      </c>
      <c r="G205" t="s">
        <v>393</v>
      </c>
      <c r="H205" s="234">
        <v>40271</v>
      </c>
      <c r="I205" t="s">
        <v>1066</v>
      </c>
      <c r="J205" t="s">
        <v>1032</v>
      </c>
      <c r="K205" t="s">
        <v>1052</v>
      </c>
      <c r="L205" t="s">
        <v>1081</v>
      </c>
      <c r="M205" t="s">
        <v>353</v>
      </c>
    </row>
    <row r="206" spans="1:13" x14ac:dyDescent="0.35">
      <c r="A206">
        <v>1498463</v>
      </c>
      <c r="B206" t="s">
        <v>346</v>
      </c>
      <c r="C206" t="s">
        <v>358</v>
      </c>
      <c r="D206" t="s">
        <v>496</v>
      </c>
      <c r="F206" t="s">
        <v>497</v>
      </c>
      <c r="G206" t="s">
        <v>496</v>
      </c>
      <c r="H206" s="234">
        <v>41017</v>
      </c>
      <c r="I206" t="s">
        <v>1050</v>
      </c>
      <c r="J206" t="s">
        <v>1032</v>
      </c>
      <c r="K206" t="s">
        <v>1085</v>
      </c>
      <c r="L206" t="s">
        <v>1152</v>
      </c>
      <c r="M206" t="s">
        <v>401</v>
      </c>
    </row>
    <row r="207" spans="1:13" x14ac:dyDescent="0.35">
      <c r="A207">
        <v>1498465</v>
      </c>
      <c r="B207" t="s">
        <v>346</v>
      </c>
      <c r="C207" t="s">
        <v>347</v>
      </c>
      <c r="D207" t="s">
        <v>498</v>
      </c>
      <c r="F207" t="s">
        <v>499</v>
      </c>
      <c r="G207" t="s">
        <v>498</v>
      </c>
      <c r="H207" s="234">
        <v>40152</v>
      </c>
      <c r="I207" t="s">
        <v>1059</v>
      </c>
      <c r="J207" t="s">
        <v>1036</v>
      </c>
      <c r="K207" t="s">
        <v>1046</v>
      </c>
      <c r="L207" t="s">
        <v>1153</v>
      </c>
      <c r="M207" t="s">
        <v>353</v>
      </c>
    </row>
    <row r="208" spans="1:13" x14ac:dyDescent="0.35">
      <c r="A208">
        <v>1498603</v>
      </c>
      <c r="B208" t="s">
        <v>346</v>
      </c>
      <c r="C208" t="s">
        <v>358</v>
      </c>
      <c r="D208" t="s">
        <v>1593</v>
      </c>
      <c r="E208" t="s">
        <v>1594</v>
      </c>
      <c r="F208" t="s">
        <v>1595</v>
      </c>
      <c r="G208" t="s">
        <v>1593</v>
      </c>
      <c r="H208" s="234">
        <v>39843</v>
      </c>
      <c r="I208" t="s">
        <v>1123</v>
      </c>
      <c r="J208" t="s">
        <v>1045</v>
      </c>
      <c r="K208" t="s">
        <v>1046</v>
      </c>
      <c r="L208" t="s">
        <v>1596</v>
      </c>
      <c r="M208" t="s">
        <v>401</v>
      </c>
    </row>
    <row r="209" spans="1:13" x14ac:dyDescent="0.35">
      <c r="A209">
        <v>1499949</v>
      </c>
      <c r="B209" t="s">
        <v>346</v>
      </c>
      <c r="C209" t="s">
        <v>358</v>
      </c>
      <c r="D209" t="s">
        <v>812</v>
      </c>
      <c r="F209" t="s">
        <v>813</v>
      </c>
      <c r="G209" t="s">
        <v>812</v>
      </c>
      <c r="H209" s="234">
        <v>41688</v>
      </c>
      <c r="I209" t="s">
        <v>1050</v>
      </c>
      <c r="J209" t="s">
        <v>1051</v>
      </c>
      <c r="K209" t="s">
        <v>1101</v>
      </c>
      <c r="L209" t="s">
        <v>1394</v>
      </c>
      <c r="M209" t="s">
        <v>401</v>
      </c>
    </row>
    <row r="210" spans="1:13" x14ac:dyDescent="0.35">
      <c r="A210">
        <v>1500714</v>
      </c>
      <c r="B210" t="s">
        <v>392</v>
      </c>
      <c r="C210" t="s">
        <v>347</v>
      </c>
      <c r="D210" t="s">
        <v>376</v>
      </c>
      <c r="F210" t="s">
        <v>806</v>
      </c>
      <c r="G210" t="s">
        <v>376</v>
      </c>
      <c r="H210" s="234">
        <v>40351</v>
      </c>
      <c r="I210" t="s">
        <v>1069</v>
      </c>
      <c r="J210" t="s">
        <v>1042</v>
      </c>
      <c r="K210" t="s">
        <v>1052</v>
      </c>
      <c r="L210" t="s">
        <v>1395</v>
      </c>
      <c r="M210" t="s">
        <v>353</v>
      </c>
    </row>
    <row r="211" spans="1:13" x14ac:dyDescent="0.35">
      <c r="A211">
        <v>1501312</v>
      </c>
      <c r="B211" t="s">
        <v>346</v>
      </c>
      <c r="C211" t="s">
        <v>358</v>
      </c>
      <c r="D211" t="s">
        <v>416</v>
      </c>
      <c r="F211" t="s">
        <v>1597</v>
      </c>
      <c r="G211" t="s">
        <v>416</v>
      </c>
      <c r="H211" s="234">
        <v>41241</v>
      </c>
      <c r="I211" t="s">
        <v>1138</v>
      </c>
      <c r="J211" t="s">
        <v>1039</v>
      </c>
      <c r="K211" t="s">
        <v>1085</v>
      </c>
      <c r="L211" t="s">
        <v>1190</v>
      </c>
      <c r="M211" t="s">
        <v>401</v>
      </c>
    </row>
    <row r="212" spans="1:13" x14ac:dyDescent="0.35">
      <c r="A212">
        <v>1505720</v>
      </c>
      <c r="B212" t="s">
        <v>346</v>
      </c>
      <c r="C212" t="s">
        <v>358</v>
      </c>
      <c r="D212" t="s">
        <v>395</v>
      </c>
      <c r="E212" t="s">
        <v>396</v>
      </c>
      <c r="F212" t="s">
        <v>397</v>
      </c>
      <c r="G212" t="s">
        <v>395</v>
      </c>
      <c r="H212" s="234">
        <v>40220</v>
      </c>
      <c r="I212" t="s">
        <v>1039</v>
      </c>
      <c r="J212" t="s">
        <v>1051</v>
      </c>
      <c r="K212" t="s">
        <v>1052</v>
      </c>
      <c r="L212" t="s">
        <v>1082</v>
      </c>
      <c r="M212" t="s">
        <v>401</v>
      </c>
    </row>
    <row r="213" spans="1:13" x14ac:dyDescent="0.35">
      <c r="A213">
        <v>1505722</v>
      </c>
      <c r="B213" t="s">
        <v>346</v>
      </c>
      <c r="C213" t="s">
        <v>358</v>
      </c>
      <c r="D213" t="s">
        <v>984</v>
      </c>
      <c r="F213" t="s">
        <v>982</v>
      </c>
      <c r="G213" t="s">
        <v>984</v>
      </c>
      <c r="H213" s="234">
        <v>40901</v>
      </c>
      <c r="I213" t="s">
        <v>1158</v>
      </c>
      <c r="J213" t="s">
        <v>1036</v>
      </c>
      <c r="K213" t="s">
        <v>1060</v>
      </c>
      <c r="L213" t="s">
        <v>1159</v>
      </c>
      <c r="M213" t="s">
        <v>401</v>
      </c>
    </row>
    <row r="214" spans="1:13" x14ac:dyDescent="0.35">
      <c r="A214">
        <v>1505992</v>
      </c>
      <c r="B214" t="s">
        <v>346</v>
      </c>
      <c r="C214" t="s">
        <v>358</v>
      </c>
      <c r="D214" t="s">
        <v>814</v>
      </c>
      <c r="E214" t="s">
        <v>815</v>
      </c>
      <c r="F214" t="s">
        <v>816</v>
      </c>
      <c r="G214" t="s">
        <v>814</v>
      </c>
      <c r="H214" s="234">
        <v>41012</v>
      </c>
      <c r="I214" t="s">
        <v>1035</v>
      </c>
      <c r="J214" t="s">
        <v>1032</v>
      </c>
      <c r="K214" t="s">
        <v>1085</v>
      </c>
      <c r="L214" t="s">
        <v>1167</v>
      </c>
      <c r="M214" t="s">
        <v>401</v>
      </c>
    </row>
    <row r="215" spans="1:13" x14ac:dyDescent="0.35">
      <c r="A215">
        <v>1507977</v>
      </c>
      <c r="B215" t="s">
        <v>392</v>
      </c>
      <c r="C215" t="s">
        <v>347</v>
      </c>
      <c r="D215" t="s">
        <v>817</v>
      </c>
      <c r="F215" t="s">
        <v>818</v>
      </c>
      <c r="H215" s="234">
        <v>40487</v>
      </c>
      <c r="I215" t="s">
        <v>1059</v>
      </c>
      <c r="J215" t="s">
        <v>1039</v>
      </c>
      <c r="K215" t="s">
        <v>1052</v>
      </c>
      <c r="L215" t="s">
        <v>1396</v>
      </c>
      <c r="M215" t="s">
        <v>353</v>
      </c>
    </row>
    <row r="216" spans="1:13" x14ac:dyDescent="0.35">
      <c r="A216">
        <v>1507978</v>
      </c>
      <c r="B216" t="s">
        <v>392</v>
      </c>
      <c r="C216" t="s">
        <v>358</v>
      </c>
      <c r="D216" t="s">
        <v>369</v>
      </c>
      <c r="F216" t="s">
        <v>786</v>
      </c>
      <c r="G216" t="s">
        <v>369</v>
      </c>
      <c r="H216" s="234">
        <v>40809</v>
      </c>
      <c r="I216" t="s">
        <v>1062</v>
      </c>
      <c r="J216" t="s">
        <v>1063</v>
      </c>
      <c r="K216" t="s">
        <v>1060</v>
      </c>
      <c r="L216" t="s">
        <v>1397</v>
      </c>
      <c r="M216" t="s">
        <v>401</v>
      </c>
    </row>
    <row r="217" spans="1:13" x14ac:dyDescent="0.35">
      <c r="A217">
        <v>1507979</v>
      </c>
      <c r="B217" t="s">
        <v>346</v>
      </c>
      <c r="C217" t="s">
        <v>347</v>
      </c>
      <c r="D217" t="s">
        <v>674</v>
      </c>
      <c r="F217" t="s">
        <v>653</v>
      </c>
      <c r="G217" t="s">
        <v>674</v>
      </c>
      <c r="H217" s="234">
        <v>41689</v>
      </c>
      <c r="I217" t="s">
        <v>1054</v>
      </c>
      <c r="J217" t="s">
        <v>1051</v>
      </c>
      <c r="K217" t="s">
        <v>1101</v>
      </c>
      <c r="L217" t="s">
        <v>1271</v>
      </c>
      <c r="M217" t="s">
        <v>353</v>
      </c>
    </row>
    <row r="218" spans="1:13" x14ac:dyDescent="0.35">
      <c r="A218">
        <v>1507980</v>
      </c>
      <c r="B218" t="s">
        <v>392</v>
      </c>
      <c r="C218" t="s">
        <v>347</v>
      </c>
      <c r="D218" t="s">
        <v>456</v>
      </c>
      <c r="F218" t="s">
        <v>819</v>
      </c>
      <c r="G218" t="s">
        <v>456</v>
      </c>
      <c r="H218" s="234">
        <v>39110</v>
      </c>
      <c r="I218" t="s">
        <v>1138</v>
      </c>
      <c r="J218" t="s">
        <v>1045</v>
      </c>
      <c r="K218" t="s">
        <v>1056</v>
      </c>
      <c r="L218" t="s">
        <v>1398</v>
      </c>
      <c r="M218" t="s">
        <v>353</v>
      </c>
    </row>
    <row r="219" spans="1:13" x14ac:dyDescent="0.35">
      <c r="A219">
        <v>1507981</v>
      </c>
      <c r="B219" t="s">
        <v>392</v>
      </c>
      <c r="C219" t="s">
        <v>347</v>
      </c>
      <c r="D219" t="s">
        <v>389</v>
      </c>
      <c r="F219" t="s">
        <v>597</v>
      </c>
      <c r="G219" t="s">
        <v>389</v>
      </c>
      <c r="H219" s="234">
        <v>41254</v>
      </c>
      <c r="I219" t="s">
        <v>1039</v>
      </c>
      <c r="J219" t="s">
        <v>1036</v>
      </c>
      <c r="K219" t="s">
        <v>1085</v>
      </c>
      <c r="L219" t="s">
        <v>1399</v>
      </c>
      <c r="M219" t="s">
        <v>353</v>
      </c>
    </row>
    <row r="220" spans="1:13" x14ac:dyDescent="0.35">
      <c r="A220">
        <v>1507982</v>
      </c>
      <c r="B220" t="s">
        <v>392</v>
      </c>
      <c r="C220" t="s">
        <v>347</v>
      </c>
      <c r="D220" t="s">
        <v>820</v>
      </c>
      <c r="F220" t="s">
        <v>821</v>
      </c>
      <c r="G220" t="s">
        <v>820</v>
      </c>
      <c r="H220" s="234">
        <v>40445</v>
      </c>
      <c r="I220" t="s">
        <v>1158</v>
      </c>
      <c r="J220" t="s">
        <v>1063</v>
      </c>
      <c r="K220" t="s">
        <v>1052</v>
      </c>
      <c r="L220" t="s">
        <v>1400</v>
      </c>
      <c r="M220" t="s">
        <v>353</v>
      </c>
    </row>
    <row r="221" spans="1:13" x14ac:dyDescent="0.35">
      <c r="A221">
        <v>1507983</v>
      </c>
      <c r="B221" t="s">
        <v>346</v>
      </c>
      <c r="C221" t="s">
        <v>358</v>
      </c>
      <c r="D221" t="s">
        <v>364</v>
      </c>
      <c r="E221" t="s">
        <v>822</v>
      </c>
      <c r="F221" t="s">
        <v>788</v>
      </c>
      <c r="G221" t="s">
        <v>364</v>
      </c>
      <c r="H221" s="234">
        <v>41491</v>
      </c>
      <c r="I221" t="s">
        <v>1059</v>
      </c>
      <c r="J221" t="s">
        <v>1031</v>
      </c>
      <c r="K221" t="s">
        <v>1074</v>
      </c>
      <c r="L221" t="s">
        <v>1192</v>
      </c>
      <c r="M221" t="s">
        <v>401</v>
      </c>
    </row>
    <row r="222" spans="1:13" x14ac:dyDescent="0.35">
      <c r="A222">
        <v>1507985</v>
      </c>
      <c r="B222" t="s">
        <v>346</v>
      </c>
      <c r="C222" t="s">
        <v>358</v>
      </c>
      <c r="D222" t="s">
        <v>614</v>
      </c>
      <c r="F222" t="s">
        <v>775</v>
      </c>
      <c r="G222" t="s">
        <v>614</v>
      </c>
      <c r="H222" s="234">
        <v>40431</v>
      </c>
      <c r="I222" t="s">
        <v>1055</v>
      </c>
      <c r="J222" t="s">
        <v>1063</v>
      </c>
      <c r="K222" t="s">
        <v>1052</v>
      </c>
      <c r="L222" t="s">
        <v>1401</v>
      </c>
      <c r="M222" t="s">
        <v>401</v>
      </c>
    </row>
    <row r="223" spans="1:13" x14ac:dyDescent="0.35">
      <c r="A223">
        <v>1509034</v>
      </c>
      <c r="B223" t="s">
        <v>392</v>
      </c>
      <c r="C223" t="s">
        <v>358</v>
      </c>
      <c r="D223" t="s">
        <v>1598</v>
      </c>
      <c r="F223" t="s">
        <v>1599</v>
      </c>
      <c r="G223" t="s">
        <v>1598</v>
      </c>
      <c r="H223" s="234">
        <v>39457</v>
      </c>
      <c r="I223" t="s">
        <v>1055</v>
      </c>
      <c r="J223" t="s">
        <v>1045</v>
      </c>
      <c r="K223" t="s">
        <v>1067</v>
      </c>
      <c r="L223" t="s">
        <v>1600</v>
      </c>
      <c r="M223" t="s">
        <v>401</v>
      </c>
    </row>
    <row r="224" spans="1:13" x14ac:dyDescent="0.35">
      <c r="A224">
        <v>1512090</v>
      </c>
      <c r="B224" t="s">
        <v>346</v>
      </c>
      <c r="C224" t="s">
        <v>347</v>
      </c>
      <c r="D224" t="s">
        <v>672</v>
      </c>
      <c r="F224" t="s">
        <v>1014</v>
      </c>
      <c r="G224" t="s">
        <v>672</v>
      </c>
      <c r="H224" s="234">
        <v>40436</v>
      </c>
      <c r="I224" t="s">
        <v>1149</v>
      </c>
      <c r="J224" t="s">
        <v>1063</v>
      </c>
      <c r="K224" t="s">
        <v>1052</v>
      </c>
      <c r="L224" t="s">
        <v>1601</v>
      </c>
      <c r="M224" t="s">
        <v>353</v>
      </c>
    </row>
    <row r="225" spans="1:13" x14ac:dyDescent="0.35">
      <c r="A225">
        <v>1514904</v>
      </c>
      <c r="B225" t="s">
        <v>461</v>
      </c>
      <c r="C225" t="s">
        <v>470</v>
      </c>
      <c r="D225" t="s">
        <v>737</v>
      </c>
      <c r="F225" t="s">
        <v>668</v>
      </c>
      <c r="G225" t="s">
        <v>737</v>
      </c>
      <c r="H225" s="234">
        <v>28744</v>
      </c>
      <c r="I225" t="s">
        <v>1039</v>
      </c>
      <c r="J225" t="s">
        <v>1063</v>
      </c>
      <c r="K225" t="s">
        <v>1205</v>
      </c>
      <c r="L225" t="s">
        <v>1332</v>
      </c>
      <c r="M225" t="s">
        <v>401</v>
      </c>
    </row>
    <row r="226" spans="1:13" x14ac:dyDescent="0.35">
      <c r="A226">
        <v>1515755</v>
      </c>
      <c r="B226" t="s">
        <v>346</v>
      </c>
      <c r="C226" t="s">
        <v>358</v>
      </c>
      <c r="D226" t="s">
        <v>464</v>
      </c>
      <c r="F226" t="s">
        <v>500</v>
      </c>
      <c r="G226" t="s">
        <v>464</v>
      </c>
      <c r="H226" s="234">
        <v>40337</v>
      </c>
      <c r="I226" t="s">
        <v>1031</v>
      </c>
      <c r="J226" t="s">
        <v>1042</v>
      </c>
      <c r="K226" t="s">
        <v>1052</v>
      </c>
      <c r="L226" t="s">
        <v>1154</v>
      </c>
      <c r="M226" t="s">
        <v>401</v>
      </c>
    </row>
    <row r="227" spans="1:13" x14ac:dyDescent="0.35">
      <c r="A227">
        <v>1515756</v>
      </c>
      <c r="B227" t="s">
        <v>346</v>
      </c>
      <c r="C227" t="s">
        <v>347</v>
      </c>
      <c r="D227" t="s">
        <v>501</v>
      </c>
      <c r="F227" t="s">
        <v>449</v>
      </c>
      <c r="G227" t="s">
        <v>501</v>
      </c>
      <c r="H227" s="234">
        <v>41050</v>
      </c>
      <c r="I227" t="s">
        <v>1119</v>
      </c>
      <c r="J227" t="s">
        <v>1059</v>
      </c>
      <c r="K227" t="s">
        <v>1085</v>
      </c>
      <c r="L227" t="s">
        <v>1155</v>
      </c>
      <c r="M227" t="s">
        <v>353</v>
      </c>
    </row>
    <row r="228" spans="1:13" x14ac:dyDescent="0.35">
      <c r="A228">
        <v>1518551</v>
      </c>
      <c r="B228" t="s">
        <v>346</v>
      </c>
      <c r="C228" t="s">
        <v>358</v>
      </c>
      <c r="D228" t="s">
        <v>352</v>
      </c>
      <c r="F228" t="s">
        <v>1002</v>
      </c>
      <c r="G228" t="s">
        <v>352</v>
      </c>
      <c r="H228" s="234">
        <v>40742</v>
      </c>
      <c r="I228" t="s">
        <v>1050</v>
      </c>
      <c r="J228" t="s">
        <v>1089</v>
      </c>
      <c r="K228" t="s">
        <v>1060</v>
      </c>
      <c r="L228" t="s">
        <v>1602</v>
      </c>
      <c r="M228" t="s">
        <v>401</v>
      </c>
    </row>
    <row r="229" spans="1:13" x14ac:dyDescent="0.35">
      <c r="A229">
        <v>1518552</v>
      </c>
      <c r="B229" t="s">
        <v>392</v>
      </c>
      <c r="C229" t="s">
        <v>358</v>
      </c>
      <c r="D229" t="s">
        <v>799</v>
      </c>
      <c r="E229" t="s">
        <v>336</v>
      </c>
      <c r="F229" t="s">
        <v>1603</v>
      </c>
      <c r="G229" t="s">
        <v>1604</v>
      </c>
      <c r="H229" s="234">
        <v>41339</v>
      </c>
      <c r="I229" t="s">
        <v>1042</v>
      </c>
      <c r="J229" t="s">
        <v>1066</v>
      </c>
      <c r="K229" t="s">
        <v>1074</v>
      </c>
      <c r="L229" t="s">
        <v>1605</v>
      </c>
      <c r="M229" t="s">
        <v>401</v>
      </c>
    </row>
    <row r="230" spans="1:13" x14ac:dyDescent="0.35">
      <c r="A230">
        <v>1518553</v>
      </c>
      <c r="B230" t="s">
        <v>346</v>
      </c>
      <c r="C230" t="s">
        <v>347</v>
      </c>
      <c r="D230" t="s">
        <v>999</v>
      </c>
      <c r="E230" t="s">
        <v>353</v>
      </c>
      <c r="F230" t="s">
        <v>518</v>
      </c>
      <c r="G230" t="s">
        <v>999</v>
      </c>
      <c r="H230" s="234">
        <v>41072</v>
      </c>
      <c r="I230" t="s">
        <v>1036</v>
      </c>
      <c r="J230" t="s">
        <v>1042</v>
      </c>
      <c r="K230" t="s">
        <v>1085</v>
      </c>
      <c r="L230" t="s">
        <v>1606</v>
      </c>
      <c r="M230" t="s">
        <v>353</v>
      </c>
    </row>
    <row r="231" spans="1:13" x14ac:dyDescent="0.35">
      <c r="A231">
        <v>1519326</v>
      </c>
      <c r="B231" t="s">
        <v>392</v>
      </c>
      <c r="C231" t="s">
        <v>358</v>
      </c>
      <c r="D231" t="s">
        <v>481</v>
      </c>
      <c r="F231" t="s">
        <v>823</v>
      </c>
      <c r="G231" t="s">
        <v>481</v>
      </c>
      <c r="H231" s="234">
        <v>40811</v>
      </c>
      <c r="I231" t="s">
        <v>1141</v>
      </c>
      <c r="J231" t="s">
        <v>1063</v>
      </c>
      <c r="K231" t="s">
        <v>1060</v>
      </c>
      <c r="L231" t="s">
        <v>1402</v>
      </c>
      <c r="M231" t="s">
        <v>401</v>
      </c>
    </row>
    <row r="232" spans="1:13" x14ac:dyDescent="0.35">
      <c r="A232">
        <v>1519662</v>
      </c>
      <c r="B232" t="s">
        <v>346</v>
      </c>
      <c r="C232" t="s">
        <v>358</v>
      </c>
      <c r="D232" t="s">
        <v>650</v>
      </c>
      <c r="F232" t="s">
        <v>675</v>
      </c>
      <c r="G232" t="s">
        <v>650</v>
      </c>
      <c r="H232" s="234">
        <v>40484</v>
      </c>
      <c r="I232" t="s">
        <v>1051</v>
      </c>
      <c r="J232" t="s">
        <v>1039</v>
      </c>
      <c r="K232" t="s">
        <v>1052</v>
      </c>
      <c r="L232" t="s">
        <v>1272</v>
      </c>
      <c r="M232" t="s">
        <v>401</v>
      </c>
    </row>
    <row r="233" spans="1:13" x14ac:dyDescent="0.35">
      <c r="A233">
        <v>1519877</v>
      </c>
      <c r="B233" t="s">
        <v>461</v>
      </c>
      <c r="C233" t="s">
        <v>470</v>
      </c>
      <c r="D233" t="s">
        <v>738</v>
      </c>
      <c r="F233" t="s">
        <v>670</v>
      </c>
      <c r="G233" t="s">
        <v>738</v>
      </c>
      <c r="H233" s="234">
        <v>28062</v>
      </c>
      <c r="I233" t="s">
        <v>1083</v>
      </c>
      <c r="J233" t="s">
        <v>1055</v>
      </c>
      <c r="K233" t="s">
        <v>1199</v>
      </c>
      <c r="L233" t="s">
        <v>1333</v>
      </c>
      <c r="M233" t="s">
        <v>401</v>
      </c>
    </row>
    <row r="234" spans="1:13" x14ac:dyDescent="0.35">
      <c r="A234">
        <v>1520404</v>
      </c>
      <c r="B234" t="s">
        <v>346</v>
      </c>
      <c r="C234" t="s">
        <v>358</v>
      </c>
      <c r="D234" t="s">
        <v>502</v>
      </c>
      <c r="F234" t="s">
        <v>503</v>
      </c>
      <c r="G234" t="s">
        <v>502</v>
      </c>
      <c r="H234" s="234">
        <v>40498</v>
      </c>
      <c r="I234" t="s">
        <v>1044</v>
      </c>
      <c r="J234" t="s">
        <v>1039</v>
      </c>
      <c r="K234" t="s">
        <v>1052</v>
      </c>
      <c r="L234" t="s">
        <v>1156</v>
      </c>
      <c r="M234" t="s">
        <v>401</v>
      </c>
    </row>
    <row r="235" spans="1:13" x14ac:dyDescent="0.35">
      <c r="A235">
        <v>1521405</v>
      </c>
      <c r="B235" t="s">
        <v>346</v>
      </c>
      <c r="C235" t="s">
        <v>358</v>
      </c>
      <c r="D235" t="s">
        <v>1607</v>
      </c>
      <c r="F235" t="s">
        <v>1585</v>
      </c>
      <c r="G235" t="s">
        <v>1607</v>
      </c>
      <c r="H235" s="234">
        <v>40919</v>
      </c>
      <c r="I235" t="s">
        <v>1039</v>
      </c>
      <c r="J235" t="s">
        <v>1045</v>
      </c>
      <c r="K235" t="s">
        <v>1085</v>
      </c>
      <c r="L235" t="s">
        <v>1608</v>
      </c>
      <c r="M235" t="s">
        <v>401</v>
      </c>
    </row>
    <row r="236" spans="1:13" x14ac:dyDescent="0.35">
      <c r="A236">
        <v>1523505</v>
      </c>
      <c r="B236" t="s">
        <v>346</v>
      </c>
      <c r="C236" t="s">
        <v>347</v>
      </c>
      <c r="D236" t="s">
        <v>824</v>
      </c>
      <c r="F236" t="s">
        <v>816</v>
      </c>
      <c r="H236" s="234">
        <v>41809</v>
      </c>
      <c r="I236" t="s">
        <v>1054</v>
      </c>
      <c r="J236" t="s">
        <v>1042</v>
      </c>
      <c r="K236" t="s">
        <v>1101</v>
      </c>
      <c r="L236" t="s">
        <v>1403</v>
      </c>
      <c r="M236" t="s">
        <v>353</v>
      </c>
    </row>
    <row r="237" spans="1:13" x14ac:dyDescent="0.35">
      <c r="A237">
        <v>1523515</v>
      </c>
      <c r="B237" t="s">
        <v>346</v>
      </c>
      <c r="C237" t="s">
        <v>358</v>
      </c>
      <c r="D237" t="s">
        <v>380</v>
      </c>
      <c r="F237" t="s">
        <v>398</v>
      </c>
      <c r="G237" t="s">
        <v>380</v>
      </c>
      <c r="H237" s="234">
        <v>40541</v>
      </c>
      <c r="I237" t="s">
        <v>1083</v>
      </c>
      <c r="J237" t="s">
        <v>1036</v>
      </c>
      <c r="K237" t="s">
        <v>1052</v>
      </c>
      <c r="L237" t="s">
        <v>1084</v>
      </c>
      <c r="M237" t="s">
        <v>401</v>
      </c>
    </row>
    <row r="238" spans="1:13" x14ac:dyDescent="0.35">
      <c r="A238">
        <v>1524219</v>
      </c>
      <c r="B238" t="s">
        <v>392</v>
      </c>
      <c r="C238" t="s">
        <v>347</v>
      </c>
      <c r="D238" t="s">
        <v>456</v>
      </c>
      <c r="F238" t="s">
        <v>1609</v>
      </c>
      <c r="G238" t="s">
        <v>456</v>
      </c>
      <c r="H238" s="234">
        <v>40456</v>
      </c>
      <c r="I238" t="s">
        <v>1059</v>
      </c>
      <c r="J238" t="s">
        <v>1055</v>
      </c>
      <c r="K238" t="s">
        <v>1052</v>
      </c>
      <c r="L238" t="s">
        <v>1610</v>
      </c>
      <c r="M238" t="s">
        <v>353</v>
      </c>
    </row>
    <row r="239" spans="1:13" x14ac:dyDescent="0.35">
      <c r="A239">
        <v>1526428</v>
      </c>
      <c r="B239" t="s">
        <v>346</v>
      </c>
      <c r="C239" t="s">
        <v>347</v>
      </c>
      <c r="D239" t="s">
        <v>835</v>
      </c>
      <c r="F239" t="s">
        <v>1532</v>
      </c>
      <c r="G239" t="s">
        <v>835</v>
      </c>
      <c r="H239" s="234">
        <v>41300</v>
      </c>
      <c r="I239" t="s">
        <v>1058</v>
      </c>
      <c r="J239" t="s">
        <v>1045</v>
      </c>
      <c r="K239" t="s">
        <v>1074</v>
      </c>
      <c r="L239" t="s">
        <v>1611</v>
      </c>
      <c r="M239" t="s">
        <v>353</v>
      </c>
    </row>
    <row r="240" spans="1:13" x14ac:dyDescent="0.35">
      <c r="A240">
        <v>1527400</v>
      </c>
      <c r="B240" t="s">
        <v>461</v>
      </c>
      <c r="C240" t="s">
        <v>358</v>
      </c>
      <c r="D240" t="s">
        <v>739</v>
      </c>
      <c r="F240" t="s">
        <v>740</v>
      </c>
      <c r="H240" s="234">
        <v>29794</v>
      </c>
      <c r="I240" t="s">
        <v>1100</v>
      </c>
      <c r="J240" t="s">
        <v>1089</v>
      </c>
      <c r="K240" t="s">
        <v>1334</v>
      </c>
      <c r="L240" t="s">
        <v>1335</v>
      </c>
      <c r="M240" t="s">
        <v>401</v>
      </c>
    </row>
    <row r="241" spans="1:13" x14ac:dyDescent="0.35">
      <c r="A241">
        <v>1527564</v>
      </c>
      <c r="B241" t="s">
        <v>346</v>
      </c>
      <c r="C241" t="s">
        <v>358</v>
      </c>
      <c r="D241" t="s">
        <v>676</v>
      </c>
      <c r="F241" t="s">
        <v>677</v>
      </c>
      <c r="G241" t="s">
        <v>676</v>
      </c>
      <c r="H241" s="234">
        <v>40494</v>
      </c>
      <c r="I241" t="s">
        <v>1036</v>
      </c>
      <c r="J241" t="s">
        <v>1039</v>
      </c>
      <c r="K241" t="s">
        <v>1052</v>
      </c>
      <c r="L241" t="s">
        <v>1273</v>
      </c>
      <c r="M241" t="s">
        <v>401</v>
      </c>
    </row>
    <row r="242" spans="1:13" x14ac:dyDescent="0.35">
      <c r="A242">
        <v>1527570</v>
      </c>
      <c r="B242" t="s">
        <v>346</v>
      </c>
      <c r="C242" t="s">
        <v>347</v>
      </c>
      <c r="D242" t="s">
        <v>563</v>
      </c>
      <c r="F242" t="s">
        <v>678</v>
      </c>
      <c r="G242" t="s">
        <v>563</v>
      </c>
      <c r="H242" s="234">
        <v>40240</v>
      </c>
      <c r="I242" t="s">
        <v>1066</v>
      </c>
      <c r="J242" t="s">
        <v>1066</v>
      </c>
      <c r="K242" t="s">
        <v>1052</v>
      </c>
      <c r="L242" t="s">
        <v>1274</v>
      </c>
      <c r="M242" t="s">
        <v>353</v>
      </c>
    </row>
    <row r="243" spans="1:13" x14ac:dyDescent="0.35">
      <c r="A243">
        <v>1527960</v>
      </c>
      <c r="B243" t="s">
        <v>392</v>
      </c>
      <c r="C243" t="s">
        <v>347</v>
      </c>
      <c r="D243" t="s">
        <v>474</v>
      </c>
      <c r="F243" t="s">
        <v>704</v>
      </c>
      <c r="G243" t="s">
        <v>474</v>
      </c>
      <c r="H243" s="234">
        <v>40988</v>
      </c>
      <c r="I243" t="s">
        <v>1065</v>
      </c>
      <c r="J243" t="s">
        <v>1066</v>
      </c>
      <c r="K243" t="s">
        <v>1085</v>
      </c>
      <c r="L243" t="s">
        <v>1293</v>
      </c>
      <c r="M243" t="s">
        <v>353</v>
      </c>
    </row>
    <row r="244" spans="1:13" x14ac:dyDescent="0.35">
      <c r="A244">
        <v>1529787</v>
      </c>
      <c r="B244" t="s">
        <v>461</v>
      </c>
      <c r="C244" t="s">
        <v>358</v>
      </c>
      <c r="D244" t="s">
        <v>698</v>
      </c>
      <c r="E244" t="s">
        <v>448</v>
      </c>
      <c r="F244" t="s">
        <v>597</v>
      </c>
      <c r="G244" t="s">
        <v>698</v>
      </c>
      <c r="H244" s="234">
        <v>25346</v>
      </c>
      <c r="I244" t="s">
        <v>1062</v>
      </c>
      <c r="J244" t="s">
        <v>1059</v>
      </c>
      <c r="K244" t="s">
        <v>1134</v>
      </c>
      <c r="L244" t="s">
        <v>1404</v>
      </c>
      <c r="M244" t="s">
        <v>401</v>
      </c>
    </row>
    <row r="245" spans="1:13" x14ac:dyDescent="0.35">
      <c r="A245">
        <v>1530160</v>
      </c>
      <c r="B245" t="s">
        <v>461</v>
      </c>
      <c r="C245" t="s">
        <v>470</v>
      </c>
      <c r="D245" t="s">
        <v>1612</v>
      </c>
      <c r="F245" t="s">
        <v>1595</v>
      </c>
      <c r="G245" t="s">
        <v>1612</v>
      </c>
      <c r="H245" s="234">
        <v>28564</v>
      </c>
      <c r="I245" t="s">
        <v>1149</v>
      </c>
      <c r="J245" t="s">
        <v>1066</v>
      </c>
      <c r="K245" t="s">
        <v>1205</v>
      </c>
      <c r="L245" t="s">
        <v>1613</v>
      </c>
      <c r="M245" t="s">
        <v>401</v>
      </c>
    </row>
    <row r="246" spans="1:13" x14ac:dyDescent="0.35">
      <c r="A246">
        <v>1548425</v>
      </c>
      <c r="B246" t="s">
        <v>392</v>
      </c>
      <c r="C246" t="s">
        <v>358</v>
      </c>
      <c r="D246" t="s">
        <v>361</v>
      </c>
      <c r="F246" t="s">
        <v>1539</v>
      </c>
      <c r="G246" t="s">
        <v>361</v>
      </c>
      <c r="H246" s="234">
        <v>40843</v>
      </c>
      <c r="I246" t="s">
        <v>1100</v>
      </c>
      <c r="J246" t="s">
        <v>1055</v>
      </c>
      <c r="K246" t="s">
        <v>1060</v>
      </c>
      <c r="L246" t="s">
        <v>1614</v>
      </c>
      <c r="M246" t="s">
        <v>401</v>
      </c>
    </row>
    <row r="247" spans="1:13" x14ac:dyDescent="0.35">
      <c r="A247">
        <v>1572861</v>
      </c>
      <c r="B247" t="s">
        <v>346</v>
      </c>
      <c r="C247" t="s">
        <v>347</v>
      </c>
      <c r="D247" t="s">
        <v>384</v>
      </c>
      <c r="F247" t="s">
        <v>1615</v>
      </c>
      <c r="G247" t="s">
        <v>384</v>
      </c>
      <c r="H247" s="234">
        <v>41574</v>
      </c>
      <c r="I247" t="s">
        <v>1100</v>
      </c>
      <c r="J247" t="s">
        <v>1055</v>
      </c>
      <c r="K247" t="s">
        <v>1074</v>
      </c>
      <c r="L247" t="s">
        <v>1616</v>
      </c>
      <c r="M247" t="s">
        <v>353</v>
      </c>
    </row>
    <row r="248" spans="1:13" x14ac:dyDescent="0.35">
      <c r="A248">
        <v>1572863</v>
      </c>
      <c r="B248" t="s">
        <v>346</v>
      </c>
      <c r="C248" t="s">
        <v>347</v>
      </c>
      <c r="D248" t="s">
        <v>1617</v>
      </c>
      <c r="F248" t="s">
        <v>1618</v>
      </c>
      <c r="G248" t="s">
        <v>1617</v>
      </c>
      <c r="H248" s="234">
        <v>41221</v>
      </c>
      <c r="I248" t="s">
        <v>1031</v>
      </c>
      <c r="J248" t="s">
        <v>1039</v>
      </c>
      <c r="K248" t="s">
        <v>1085</v>
      </c>
      <c r="L248" t="s">
        <v>1619</v>
      </c>
      <c r="M248" t="s">
        <v>353</v>
      </c>
    </row>
    <row r="249" spans="1:13" x14ac:dyDescent="0.35">
      <c r="A249">
        <v>1576305</v>
      </c>
      <c r="B249" t="s">
        <v>392</v>
      </c>
      <c r="C249" t="s">
        <v>347</v>
      </c>
      <c r="D249" t="s">
        <v>504</v>
      </c>
      <c r="F249" t="s">
        <v>505</v>
      </c>
      <c r="H249" s="234">
        <v>40906</v>
      </c>
      <c r="I249" t="s">
        <v>1083</v>
      </c>
      <c r="J249" t="s">
        <v>1036</v>
      </c>
      <c r="K249" t="s">
        <v>1060</v>
      </c>
      <c r="L249" t="s">
        <v>1157</v>
      </c>
      <c r="M249" t="s">
        <v>353</v>
      </c>
    </row>
    <row r="250" spans="1:13" x14ac:dyDescent="0.35">
      <c r="A250">
        <v>1579151</v>
      </c>
      <c r="B250" t="s">
        <v>392</v>
      </c>
      <c r="C250" t="s">
        <v>347</v>
      </c>
      <c r="D250" t="s">
        <v>1621</v>
      </c>
      <c r="F250" t="s">
        <v>1622</v>
      </c>
      <c r="G250" t="s">
        <v>1621</v>
      </c>
      <c r="H250" s="234">
        <v>40210</v>
      </c>
      <c r="I250" t="s">
        <v>1045</v>
      </c>
      <c r="J250" t="s">
        <v>1051</v>
      </c>
      <c r="K250" t="s">
        <v>1052</v>
      </c>
      <c r="L250" t="s">
        <v>1623</v>
      </c>
      <c r="M250" t="s">
        <v>353</v>
      </c>
    </row>
    <row r="251" spans="1:13" x14ac:dyDescent="0.35">
      <c r="A251">
        <v>1578638</v>
      </c>
      <c r="B251" t="s">
        <v>392</v>
      </c>
      <c r="C251" t="s">
        <v>358</v>
      </c>
      <c r="D251" t="s">
        <v>399</v>
      </c>
      <c r="F251" t="s">
        <v>368</v>
      </c>
      <c r="G251" t="s">
        <v>399</v>
      </c>
      <c r="H251" s="234">
        <v>40910</v>
      </c>
      <c r="I251" t="s">
        <v>1051</v>
      </c>
      <c r="J251" t="s">
        <v>1045</v>
      </c>
      <c r="K251" t="s">
        <v>1085</v>
      </c>
      <c r="L251" t="s">
        <v>1086</v>
      </c>
      <c r="M251" t="s">
        <v>401</v>
      </c>
    </row>
    <row r="252" spans="1:13" x14ac:dyDescent="0.35">
      <c r="A252">
        <v>1576399</v>
      </c>
      <c r="B252" t="s">
        <v>346</v>
      </c>
      <c r="C252" t="s">
        <v>347</v>
      </c>
      <c r="D252" t="s">
        <v>619</v>
      </c>
      <c r="F252" t="s">
        <v>991</v>
      </c>
      <c r="G252" t="s">
        <v>619</v>
      </c>
      <c r="H252" s="234">
        <v>41123</v>
      </c>
      <c r="I252" t="s">
        <v>1051</v>
      </c>
      <c r="J252" t="s">
        <v>1031</v>
      </c>
      <c r="K252" t="s">
        <v>1085</v>
      </c>
      <c r="L252" t="s">
        <v>1620</v>
      </c>
      <c r="M252" t="s">
        <v>353</v>
      </c>
    </row>
    <row r="253" spans="1:13" x14ac:dyDescent="0.35">
      <c r="A253">
        <v>1578375</v>
      </c>
      <c r="B253" t="s">
        <v>392</v>
      </c>
      <c r="C253" t="s">
        <v>347</v>
      </c>
      <c r="D253" t="s">
        <v>705</v>
      </c>
      <c r="F253" t="s">
        <v>706</v>
      </c>
      <c r="H253" s="234">
        <v>40666</v>
      </c>
      <c r="I253" t="s">
        <v>1066</v>
      </c>
      <c r="J253" t="s">
        <v>1059</v>
      </c>
      <c r="K253" t="s">
        <v>1060</v>
      </c>
      <c r="L253" t="s">
        <v>1294</v>
      </c>
      <c r="M253" t="s">
        <v>353</v>
      </c>
    </row>
    <row r="254" spans="1:13" x14ac:dyDescent="0.35">
      <c r="A254">
        <v>1579594</v>
      </c>
      <c r="B254" t="s">
        <v>346</v>
      </c>
      <c r="C254" t="s">
        <v>347</v>
      </c>
      <c r="D254" t="s">
        <v>511</v>
      </c>
      <c r="F254" t="s">
        <v>512</v>
      </c>
      <c r="H254" s="234">
        <v>40820</v>
      </c>
      <c r="I254" t="s">
        <v>1032</v>
      </c>
      <c r="J254" t="s">
        <v>1055</v>
      </c>
      <c r="K254" t="s">
        <v>1060</v>
      </c>
      <c r="L254" t="s">
        <v>1161</v>
      </c>
      <c r="M254" t="s">
        <v>353</v>
      </c>
    </row>
    <row r="255" spans="1:13" x14ac:dyDescent="0.35">
      <c r="A255">
        <v>1579155</v>
      </c>
      <c r="B255" t="s">
        <v>392</v>
      </c>
      <c r="C255" t="s">
        <v>347</v>
      </c>
      <c r="D255" t="s">
        <v>406</v>
      </c>
      <c r="F255" t="s">
        <v>469</v>
      </c>
      <c r="G255" t="s">
        <v>406</v>
      </c>
      <c r="H255" s="234">
        <v>40128</v>
      </c>
      <c r="I255" t="s">
        <v>1039</v>
      </c>
      <c r="J255" t="s">
        <v>1039</v>
      </c>
      <c r="K255" t="s">
        <v>1046</v>
      </c>
      <c r="L255" t="s">
        <v>1624</v>
      </c>
      <c r="M255" t="s">
        <v>353</v>
      </c>
    </row>
    <row r="256" spans="1:13" x14ac:dyDescent="0.35">
      <c r="A256">
        <v>1579765</v>
      </c>
      <c r="B256" t="s">
        <v>346</v>
      </c>
      <c r="C256" t="s">
        <v>358</v>
      </c>
      <c r="D256" t="s">
        <v>400</v>
      </c>
      <c r="E256" t="s">
        <v>401</v>
      </c>
      <c r="F256" t="s">
        <v>402</v>
      </c>
      <c r="G256" t="s">
        <v>400</v>
      </c>
      <c r="H256" s="234">
        <v>40652</v>
      </c>
      <c r="I256" t="s">
        <v>1054</v>
      </c>
      <c r="J256" t="s">
        <v>1032</v>
      </c>
      <c r="K256" t="s">
        <v>1060</v>
      </c>
      <c r="L256" t="s">
        <v>1087</v>
      </c>
      <c r="M256" t="s">
        <v>401</v>
      </c>
    </row>
    <row r="257" spans="1:13" x14ac:dyDescent="0.35">
      <c r="A257">
        <v>1579596</v>
      </c>
      <c r="B257" t="s">
        <v>346</v>
      </c>
      <c r="C257" t="s">
        <v>358</v>
      </c>
      <c r="D257" t="s">
        <v>513</v>
      </c>
      <c r="F257" t="s">
        <v>514</v>
      </c>
      <c r="H257" s="234">
        <v>41049</v>
      </c>
      <c r="I257" t="s">
        <v>1065</v>
      </c>
      <c r="J257" t="s">
        <v>1059</v>
      </c>
      <c r="K257" t="s">
        <v>1085</v>
      </c>
      <c r="L257" t="s">
        <v>1162</v>
      </c>
      <c r="M257" t="s">
        <v>401</v>
      </c>
    </row>
    <row r="258" spans="1:13" x14ac:dyDescent="0.35">
      <c r="A258">
        <v>1579591</v>
      </c>
      <c r="B258" t="s">
        <v>346</v>
      </c>
      <c r="C258" t="s">
        <v>347</v>
      </c>
      <c r="D258" t="s">
        <v>508</v>
      </c>
      <c r="F258" t="s">
        <v>509</v>
      </c>
      <c r="G258" t="s">
        <v>510</v>
      </c>
      <c r="H258" s="234">
        <v>40657</v>
      </c>
      <c r="I258" t="s">
        <v>1158</v>
      </c>
      <c r="J258" t="s">
        <v>1032</v>
      </c>
      <c r="K258" t="s">
        <v>1060</v>
      </c>
      <c r="L258" t="s">
        <v>1160</v>
      </c>
      <c r="M258" t="s">
        <v>353</v>
      </c>
    </row>
    <row r="259" spans="1:13" x14ac:dyDescent="0.35">
      <c r="A259">
        <v>1579588</v>
      </c>
      <c r="B259" t="s">
        <v>346</v>
      </c>
      <c r="C259" t="s">
        <v>347</v>
      </c>
      <c r="D259" t="s">
        <v>506</v>
      </c>
      <c r="F259" t="s">
        <v>483</v>
      </c>
      <c r="G259" t="s">
        <v>507</v>
      </c>
      <c r="H259" s="234">
        <v>40901</v>
      </c>
      <c r="I259" t="s">
        <v>1158</v>
      </c>
      <c r="J259" t="s">
        <v>1036</v>
      </c>
      <c r="K259" t="s">
        <v>1060</v>
      </c>
      <c r="L259" t="s">
        <v>1159</v>
      </c>
      <c r="M259" t="s">
        <v>353</v>
      </c>
    </row>
    <row r="260" spans="1:13" x14ac:dyDescent="0.35">
      <c r="A260">
        <v>1579766</v>
      </c>
      <c r="B260" t="s">
        <v>346</v>
      </c>
      <c r="C260" t="s">
        <v>358</v>
      </c>
      <c r="D260" t="s">
        <v>369</v>
      </c>
      <c r="F260" t="s">
        <v>403</v>
      </c>
      <c r="G260" t="s">
        <v>369</v>
      </c>
      <c r="H260" s="234">
        <v>40615</v>
      </c>
      <c r="I260" t="s">
        <v>1035</v>
      </c>
      <c r="J260" t="s">
        <v>1066</v>
      </c>
      <c r="K260" t="s">
        <v>1060</v>
      </c>
      <c r="L260" t="s">
        <v>1088</v>
      </c>
      <c r="M260" t="s">
        <v>401</v>
      </c>
    </row>
    <row r="261" spans="1:13" x14ac:dyDescent="0.35">
      <c r="A261">
        <v>1579768</v>
      </c>
      <c r="B261" t="s">
        <v>392</v>
      </c>
      <c r="C261" t="s">
        <v>358</v>
      </c>
      <c r="D261" t="s">
        <v>404</v>
      </c>
      <c r="F261" t="s">
        <v>394</v>
      </c>
      <c r="G261" t="s">
        <v>404</v>
      </c>
      <c r="H261" s="234">
        <v>41340</v>
      </c>
      <c r="I261" t="s">
        <v>1089</v>
      </c>
      <c r="J261" t="s">
        <v>1066</v>
      </c>
      <c r="K261" t="s">
        <v>1074</v>
      </c>
      <c r="L261" t="s">
        <v>1090</v>
      </c>
      <c r="M261" t="s">
        <v>401</v>
      </c>
    </row>
    <row r="262" spans="1:13" x14ac:dyDescent="0.35">
      <c r="A262">
        <v>1579769</v>
      </c>
      <c r="B262" t="s">
        <v>392</v>
      </c>
      <c r="C262" t="s">
        <v>347</v>
      </c>
      <c r="D262" t="s">
        <v>405</v>
      </c>
      <c r="F262" t="s">
        <v>375</v>
      </c>
      <c r="G262" t="s">
        <v>405</v>
      </c>
      <c r="H262" s="234">
        <v>27562</v>
      </c>
      <c r="I262" t="s">
        <v>1091</v>
      </c>
      <c r="J262" t="s">
        <v>1042</v>
      </c>
      <c r="K262" t="s">
        <v>1092</v>
      </c>
      <c r="L262" t="s">
        <v>1093</v>
      </c>
      <c r="M262" t="s">
        <v>353</v>
      </c>
    </row>
    <row r="263" spans="1:13" x14ac:dyDescent="0.35">
      <c r="A263">
        <v>1580118</v>
      </c>
      <c r="B263" t="s">
        <v>461</v>
      </c>
      <c r="C263" t="s">
        <v>470</v>
      </c>
      <c r="D263" t="s">
        <v>1625</v>
      </c>
      <c r="E263" t="s">
        <v>549</v>
      </c>
      <c r="F263" t="s">
        <v>1522</v>
      </c>
      <c r="G263" t="s">
        <v>1626</v>
      </c>
      <c r="H263" s="234">
        <v>27715</v>
      </c>
      <c r="I263" t="s">
        <v>1091</v>
      </c>
      <c r="J263" t="s">
        <v>1039</v>
      </c>
      <c r="K263" t="s">
        <v>1092</v>
      </c>
      <c r="L263" t="s">
        <v>1627</v>
      </c>
      <c r="M263" t="s">
        <v>401</v>
      </c>
    </row>
    <row r="264" spans="1:13" x14ac:dyDescent="0.35">
      <c r="A264">
        <v>1584663</v>
      </c>
      <c r="B264" t="s">
        <v>346</v>
      </c>
      <c r="C264" t="s">
        <v>347</v>
      </c>
      <c r="D264" t="s">
        <v>988</v>
      </c>
      <c r="F264" t="s">
        <v>1628</v>
      </c>
      <c r="G264" t="s">
        <v>988</v>
      </c>
      <c r="H264" s="234">
        <v>41046</v>
      </c>
      <c r="I264" t="s">
        <v>1091</v>
      </c>
      <c r="J264" t="s">
        <v>1059</v>
      </c>
      <c r="K264" t="s">
        <v>1085</v>
      </c>
      <c r="L264" t="s">
        <v>1629</v>
      </c>
      <c r="M264" t="s">
        <v>353</v>
      </c>
    </row>
    <row r="265" spans="1:13" x14ac:dyDescent="0.35">
      <c r="A265">
        <v>1584664</v>
      </c>
      <c r="B265" t="s">
        <v>392</v>
      </c>
      <c r="C265" t="s">
        <v>347</v>
      </c>
      <c r="D265" t="s">
        <v>445</v>
      </c>
      <c r="F265" t="s">
        <v>1513</v>
      </c>
      <c r="G265" t="s">
        <v>445</v>
      </c>
      <c r="H265" s="234">
        <v>40734</v>
      </c>
      <c r="I265" t="s">
        <v>1055</v>
      </c>
      <c r="J265" t="s">
        <v>1089</v>
      </c>
      <c r="K265" t="s">
        <v>1060</v>
      </c>
      <c r="L265" t="s">
        <v>1630</v>
      </c>
      <c r="M265" t="s">
        <v>353</v>
      </c>
    </row>
    <row r="266" spans="1:13" x14ac:dyDescent="0.35">
      <c r="A266">
        <v>1587280</v>
      </c>
      <c r="B266" t="s">
        <v>346</v>
      </c>
      <c r="C266" t="s">
        <v>358</v>
      </c>
      <c r="D266" t="s">
        <v>825</v>
      </c>
      <c r="F266" t="s">
        <v>826</v>
      </c>
      <c r="G266" t="s">
        <v>825</v>
      </c>
      <c r="H266" s="234">
        <v>40854</v>
      </c>
      <c r="I266" t="s">
        <v>1089</v>
      </c>
      <c r="J266" t="s">
        <v>1039</v>
      </c>
      <c r="K266" t="s">
        <v>1060</v>
      </c>
      <c r="L266" t="s">
        <v>1405</v>
      </c>
      <c r="M266" t="s">
        <v>401</v>
      </c>
    </row>
    <row r="267" spans="1:13" x14ac:dyDescent="0.35">
      <c r="A267">
        <v>1596110</v>
      </c>
      <c r="B267" t="s">
        <v>346</v>
      </c>
      <c r="C267" t="s">
        <v>347</v>
      </c>
      <c r="D267" t="s">
        <v>456</v>
      </c>
      <c r="F267" t="s">
        <v>679</v>
      </c>
      <c r="H267" s="234">
        <v>41037</v>
      </c>
      <c r="I267" t="s">
        <v>1031</v>
      </c>
      <c r="J267" t="s">
        <v>1059</v>
      </c>
      <c r="K267" t="s">
        <v>1085</v>
      </c>
      <c r="L267" t="s">
        <v>1275</v>
      </c>
      <c r="M267" t="s">
        <v>353</v>
      </c>
    </row>
    <row r="268" spans="1:13" x14ac:dyDescent="0.35">
      <c r="A268">
        <v>1597171</v>
      </c>
      <c r="B268" t="s">
        <v>392</v>
      </c>
      <c r="C268" t="s">
        <v>358</v>
      </c>
      <c r="D268" t="s">
        <v>827</v>
      </c>
      <c r="F268" t="s">
        <v>828</v>
      </c>
      <c r="H268" s="234">
        <v>40132</v>
      </c>
      <c r="I268" t="s">
        <v>1149</v>
      </c>
      <c r="J268" t="s">
        <v>1039</v>
      </c>
      <c r="K268" t="s">
        <v>1046</v>
      </c>
      <c r="L268" t="s">
        <v>1406</v>
      </c>
      <c r="M268" t="s">
        <v>401</v>
      </c>
    </row>
    <row r="269" spans="1:13" x14ac:dyDescent="0.35">
      <c r="A269">
        <v>1597173</v>
      </c>
      <c r="B269" t="s">
        <v>392</v>
      </c>
      <c r="C269" t="s">
        <v>358</v>
      </c>
      <c r="D269" t="s">
        <v>829</v>
      </c>
      <c r="F269" t="s">
        <v>779</v>
      </c>
      <c r="H269" s="234">
        <v>41005</v>
      </c>
      <c r="I269" t="s">
        <v>1042</v>
      </c>
      <c r="J269" t="s">
        <v>1032</v>
      </c>
      <c r="K269" t="s">
        <v>1085</v>
      </c>
      <c r="L269" t="s">
        <v>1407</v>
      </c>
      <c r="M269" t="s">
        <v>401</v>
      </c>
    </row>
    <row r="270" spans="1:13" x14ac:dyDescent="0.35">
      <c r="A270">
        <v>1597174</v>
      </c>
      <c r="B270" t="s">
        <v>346</v>
      </c>
      <c r="C270" t="s">
        <v>358</v>
      </c>
      <c r="D270" t="s">
        <v>584</v>
      </c>
      <c r="F270" t="s">
        <v>830</v>
      </c>
      <c r="H270" s="234">
        <v>40241</v>
      </c>
      <c r="I270" t="s">
        <v>1032</v>
      </c>
      <c r="J270" t="s">
        <v>1066</v>
      </c>
      <c r="K270" t="s">
        <v>1052</v>
      </c>
      <c r="L270" t="s">
        <v>1408</v>
      </c>
      <c r="M270" t="s">
        <v>401</v>
      </c>
    </row>
    <row r="271" spans="1:13" x14ac:dyDescent="0.35">
      <c r="A271">
        <v>1597175</v>
      </c>
      <c r="B271" t="s">
        <v>346</v>
      </c>
      <c r="C271" t="s">
        <v>347</v>
      </c>
      <c r="D271" t="s">
        <v>831</v>
      </c>
      <c r="E271" t="s">
        <v>832</v>
      </c>
      <c r="F271" t="s">
        <v>833</v>
      </c>
      <c r="G271" t="s">
        <v>831</v>
      </c>
      <c r="H271" s="234">
        <v>40765</v>
      </c>
      <c r="I271" t="s">
        <v>1055</v>
      </c>
      <c r="J271" t="s">
        <v>1031</v>
      </c>
      <c r="K271" t="s">
        <v>1060</v>
      </c>
      <c r="L271" t="s">
        <v>1409</v>
      </c>
      <c r="M271" t="s">
        <v>353</v>
      </c>
    </row>
    <row r="272" spans="1:13" x14ac:dyDescent="0.35">
      <c r="A272">
        <v>1597176</v>
      </c>
      <c r="B272" t="s">
        <v>392</v>
      </c>
      <c r="C272" t="s">
        <v>347</v>
      </c>
      <c r="D272" t="s">
        <v>563</v>
      </c>
      <c r="F272" t="s">
        <v>834</v>
      </c>
      <c r="H272" s="234">
        <v>40558</v>
      </c>
      <c r="I272" t="s">
        <v>1149</v>
      </c>
      <c r="J272" t="s">
        <v>1045</v>
      </c>
      <c r="K272" t="s">
        <v>1060</v>
      </c>
      <c r="L272" t="s">
        <v>1410</v>
      </c>
      <c r="M272" t="s">
        <v>353</v>
      </c>
    </row>
    <row r="273" spans="1:13" x14ac:dyDescent="0.35">
      <c r="A273">
        <v>1600171</v>
      </c>
      <c r="B273" t="s">
        <v>392</v>
      </c>
      <c r="C273" t="s">
        <v>347</v>
      </c>
      <c r="D273" t="s">
        <v>835</v>
      </c>
      <c r="F273" t="s">
        <v>836</v>
      </c>
      <c r="G273" t="s">
        <v>835</v>
      </c>
      <c r="H273" s="234">
        <v>40992</v>
      </c>
      <c r="I273" t="s">
        <v>1158</v>
      </c>
      <c r="J273" t="s">
        <v>1066</v>
      </c>
      <c r="K273" t="s">
        <v>1085</v>
      </c>
      <c r="L273" t="s">
        <v>1411</v>
      </c>
      <c r="M273" t="s">
        <v>353</v>
      </c>
    </row>
    <row r="274" spans="1:13" x14ac:dyDescent="0.35">
      <c r="A274">
        <v>1602736</v>
      </c>
      <c r="B274" t="s">
        <v>346</v>
      </c>
      <c r="C274" t="s">
        <v>358</v>
      </c>
      <c r="D274" t="s">
        <v>837</v>
      </c>
      <c r="F274" t="s">
        <v>838</v>
      </c>
      <c r="H274" s="234">
        <v>40364</v>
      </c>
      <c r="I274" t="s">
        <v>1059</v>
      </c>
      <c r="J274" t="s">
        <v>1089</v>
      </c>
      <c r="K274" t="s">
        <v>1052</v>
      </c>
      <c r="L274" t="s">
        <v>1412</v>
      </c>
      <c r="M274" t="s">
        <v>401</v>
      </c>
    </row>
    <row r="275" spans="1:13" x14ac:dyDescent="0.35">
      <c r="A275">
        <v>1603093</v>
      </c>
      <c r="B275" t="s">
        <v>346</v>
      </c>
      <c r="C275" t="s">
        <v>347</v>
      </c>
      <c r="D275" t="s">
        <v>406</v>
      </c>
      <c r="F275" t="s">
        <v>407</v>
      </c>
      <c r="G275" t="s">
        <v>406</v>
      </c>
      <c r="H275" s="234">
        <v>41505</v>
      </c>
      <c r="I275" t="s">
        <v>1054</v>
      </c>
      <c r="J275" t="s">
        <v>1031</v>
      </c>
      <c r="K275" t="s">
        <v>1074</v>
      </c>
      <c r="L275" t="s">
        <v>1094</v>
      </c>
      <c r="M275" t="s">
        <v>353</v>
      </c>
    </row>
    <row r="276" spans="1:13" x14ac:dyDescent="0.35">
      <c r="A276">
        <v>1603094</v>
      </c>
      <c r="B276" t="s">
        <v>346</v>
      </c>
      <c r="C276" t="s">
        <v>347</v>
      </c>
      <c r="D276" t="s">
        <v>408</v>
      </c>
      <c r="E276" t="s">
        <v>409</v>
      </c>
      <c r="F276" t="s">
        <v>407</v>
      </c>
      <c r="G276" t="s">
        <v>408</v>
      </c>
      <c r="H276" s="234">
        <v>40857</v>
      </c>
      <c r="I276" t="s">
        <v>1055</v>
      </c>
      <c r="J276" t="s">
        <v>1039</v>
      </c>
      <c r="K276" t="s">
        <v>1060</v>
      </c>
      <c r="L276" t="s">
        <v>1095</v>
      </c>
      <c r="M276" t="s">
        <v>353</v>
      </c>
    </row>
    <row r="277" spans="1:13" x14ac:dyDescent="0.35">
      <c r="A277">
        <v>1608819</v>
      </c>
      <c r="B277" t="s">
        <v>346</v>
      </c>
      <c r="C277" t="s">
        <v>347</v>
      </c>
      <c r="D277" t="s">
        <v>474</v>
      </c>
      <c r="F277" t="s">
        <v>839</v>
      </c>
      <c r="G277" t="s">
        <v>474</v>
      </c>
      <c r="H277" s="234">
        <v>41641</v>
      </c>
      <c r="I277" t="s">
        <v>1051</v>
      </c>
      <c r="J277" t="s">
        <v>1045</v>
      </c>
      <c r="K277" t="s">
        <v>1101</v>
      </c>
      <c r="L277" t="s">
        <v>1413</v>
      </c>
      <c r="M277" t="s">
        <v>353</v>
      </c>
    </row>
    <row r="278" spans="1:13" x14ac:dyDescent="0.35">
      <c r="A278">
        <v>1608826</v>
      </c>
      <c r="B278" t="s">
        <v>392</v>
      </c>
      <c r="C278" t="s">
        <v>347</v>
      </c>
      <c r="D278" t="s">
        <v>625</v>
      </c>
      <c r="E278" t="s">
        <v>574</v>
      </c>
      <c r="F278" t="s">
        <v>487</v>
      </c>
      <c r="H278" s="234">
        <v>40096</v>
      </c>
      <c r="I278" t="s">
        <v>1055</v>
      </c>
      <c r="J278" t="s">
        <v>1055</v>
      </c>
      <c r="K278" t="s">
        <v>1046</v>
      </c>
      <c r="L278" t="s">
        <v>1414</v>
      </c>
      <c r="M278" t="s">
        <v>353</v>
      </c>
    </row>
    <row r="279" spans="1:13" x14ac:dyDescent="0.35">
      <c r="A279">
        <v>1608830</v>
      </c>
      <c r="B279" t="s">
        <v>346</v>
      </c>
      <c r="C279" t="s">
        <v>358</v>
      </c>
      <c r="D279" t="s">
        <v>793</v>
      </c>
      <c r="F279" t="s">
        <v>840</v>
      </c>
      <c r="G279" t="s">
        <v>793</v>
      </c>
      <c r="H279" s="234">
        <v>40866</v>
      </c>
      <c r="I279" t="s">
        <v>1054</v>
      </c>
      <c r="J279" t="s">
        <v>1039</v>
      </c>
      <c r="K279" t="s">
        <v>1060</v>
      </c>
      <c r="L279" t="s">
        <v>1415</v>
      </c>
      <c r="M279" t="s">
        <v>401</v>
      </c>
    </row>
    <row r="280" spans="1:13" x14ac:dyDescent="0.35">
      <c r="A280">
        <v>1608834</v>
      </c>
      <c r="B280" t="s">
        <v>392</v>
      </c>
      <c r="C280" t="s">
        <v>358</v>
      </c>
      <c r="D280" t="s">
        <v>369</v>
      </c>
      <c r="F280" t="s">
        <v>841</v>
      </c>
      <c r="G280" t="s">
        <v>369</v>
      </c>
      <c r="H280" s="234">
        <v>41819</v>
      </c>
      <c r="I280" t="s">
        <v>1083</v>
      </c>
      <c r="J280" t="s">
        <v>1042</v>
      </c>
      <c r="K280" t="s">
        <v>1101</v>
      </c>
      <c r="L280" t="s">
        <v>1416</v>
      </c>
      <c r="M280" t="s">
        <v>401</v>
      </c>
    </row>
    <row r="281" spans="1:13" x14ac:dyDescent="0.35">
      <c r="A281">
        <v>1610432</v>
      </c>
      <c r="B281" t="s">
        <v>392</v>
      </c>
      <c r="C281" t="s">
        <v>358</v>
      </c>
      <c r="D281" t="s">
        <v>410</v>
      </c>
      <c r="F281" t="s">
        <v>411</v>
      </c>
      <c r="G281" t="s">
        <v>410</v>
      </c>
      <c r="H281" s="234">
        <v>41191</v>
      </c>
      <c r="I281" t="s">
        <v>1063</v>
      </c>
      <c r="J281" t="s">
        <v>1055</v>
      </c>
      <c r="K281" t="s">
        <v>1085</v>
      </c>
      <c r="L281" t="s">
        <v>1096</v>
      </c>
      <c r="M281" t="s">
        <v>401</v>
      </c>
    </row>
    <row r="282" spans="1:13" x14ac:dyDescent="0.35">
      <c r="A282">
        <v>1610438</v>
      </c>
      <c r="B282" t="s">
        <v>392</v>
      </c>
      <c r="C282" t="s">
        <v>347</v>
      </c>
      <c r="D282" t="s">
        <v>412</v>
      </c>
      <c r="F282" t="s">
        <v>413</v>
      </c>
      <c r="G282" t="s">
        <v>412</v>
      </c>
      <c r="H282" s="234">
        <v>41407</v>
      </c>
      <c r="I282" t="s">
        <v>1035</v>
      </c>
      <c r="J282" t="s">
        <v>1059</v>
      </c>
      <c r="K282" t="s">
        <v>1074</v>
      </c>
      <c r="L282" t="s">
        <v>1097</v>
      </c>
      <c r="M282" t="s">
        <v>353</v>
      </c>
    </row>
    <row r="283" spans="1:13" x14ac:dyDescent="0.35">
      <c r="A283">
        <v>1615944</v>
      </c>
      <c r="B283" t="s">
        <v>392</v>
      </c>
      <c r="C283" t="s">
        <v>347</v>
      </c>
      <c r="D283" t="s">
        <v>414</v>
      </c>
      <c r="E283" t="s">
        <v>415</v>
      </c>
      <c r="F283" t="s">
        <v>362</v>
      </c>
      <c r="G283" t="s">
        <v>414</v>
      </c>
      <c r="H283" s="234">
        <v>42144</v>
      </c>
      <c r="I283" t="s">
        <v>1065</v>
      </c>
      <c r="J283" t="s">
        <v>1059</v>
      </c>
      <c r="K283" t="s">
        <v>1098</v>
      </c>
      <c r="L283" t="s">
        <v>1099</v>
      </c>
      <c r="M283" t="s">
        <v>353</v>
      </c>
    </row>
    <row r="284" spans="1:13" x14ac:dyDescent="0.35">
      <c r="A284">
        <v>1616275</v>
      </c>
      <c r="B284" t="s">
        <v>346</v>
      </c>
      <c r="C284" t="s">
        <v>347</v>
      </c>
      <c r="D284" t="s">
        <v>1004</v>
      </c>
      <c r="F284" t="s">
        <v>1003</v>
      </c>
      <c r="G284" t="s">
        <v>1004</v>
      </c>
      <c r="H284" s="234">
        <v>41227</v>
      </c>
      <c r="I284" t="s">
        <v>1105</v>
      </c>
      <c r="J284" t="s">
        <v>1039</v>
      </c>
      <c r="K284" t="s">
        <v>1085</v>
      </c>
      <c r="L284" t="s">
        <v>1631</v>
      </c>
      <c r="M284" t="s">
        <v>353</v>
      </c>
    </row>
    <row r="285" spans="1:13" x14ac:dyDescent="0.35">
      <c r="A285">
        <v>1617235</v>
      </c>
      <c r="B285" t="s">
        <v>346</v>
      </c>
      <c r="C285" t="s">
        <v>358</v>
      </c>
      <c r="D285" t="s">
        <v>515</v>
      </c>
      <c r="F285" t="s">
        <v>516</v>
      </c>
      <c r="H285" s="234">
        <v>40772</v>
      </c>
      <c r="I285" t="s">
        <v>1091</v>
      </c>
      <c r="J285" t="s">
        <v>1031</v>
      </c>
      <c r="K285" t="s">
        <v>1060</v>
      </c>
      <c r="L285" t="s">
        <v>1163</v>
      </c>
      <c r="M285" t="s">
        <v>401</v>
      </c>
    </row>
    <row r="286" spans="1:13" x14ac:dyDescent="0.35">
      <c r="A286">
        <v>1617239</v>
      </c>
      <c r="B286" t="s">
        <v>461</v>
      </c>
      <c r="C286" t="s">
        <v>347</v>
      </c>
      <c r="D286" t="s">
        <v>517</v>
      </c>
      <c r="E286" t="s">
        <v>448</v>
      </c>
      <c r="F286" t="s">
        <v>518</v>
      </c>
      <c r="G286" t="s">
        <v>517</v>
      </c>
      <c r="H286" s="234">
        <v>27614</v>
      </c>
      <c r="I286" t="s">
        <v>1031</v>
      </c>
      <c r="J286" t="s">
        <v>1031</v>
      </c>
      <c r="K286" t="s">
        <v>1092</v>
      </c>
      <c r="L286" t="s">
        <v>1164</v>
      </c>
      <c r="M286" t="s">
        <v>353</v>
      </c>
    </row>
    <row r="287" spans="1:13" x14ac:dyDescent="0.35">
      <c r="A287">
        <v>1617885</v>
      </c>
      <c r="B287" t="s">
        <v>392</v>
      </c>
      <c r="C287" t="s">
        <v>358</v>
      </c>
      <c r="D287" t="s">
        <v>842</v>
      </c>
      <c r="E287" t="s">
        <v>843</v>
      </c>
      <c r="F287" t="s">
        <v>844</v>
      </c>
      <c r="G287" t="s">
        <v>842</v>
      </c>
      <c r="H287" s="234">
        <v>40489</v>
      </c>
      <c r="I287" t="s">
        <v>1089</v>
      </c>
      <c r="J287" t="s">
        <v>1039</v>
      </c>
      <c r="K287" t="s">
        <v>1052</v>
      </c>
      <c r="L287" t="s">
        <v>1257</v>
      </c>
      <c r="M287" t="s">
        <v>401</v>
      </c>
    </row>
    <row r="288" spans="1:13" x14ac:dyDescent="0.35">
      <c r="A288">
        <v>1617886</v>
      </c>
      <c r="B288" t="s">
        <v>392</v>
      </c>
      <c r="C288" t="s">
        <v>347</v>
      </c>
      <c r="D288" t="s">
        <v>845</v>
      </c>
      <c r="E288" t="s">
        <v>846</v>
      </c>
      <c r="F288" t="s">
        <v>844</v>
      </c>
      <c r="H288" s="234">
        <v>41837</v>
      </c>
      <c r="I288" t="s">
        <v>1091</v>
      </c>
      <c r="J288" t="s">
        <v>1089</v>
      </c>
      <c r="K288" t="s">
        <v>1101</v>
      </c>
      <c r="L288" t="s">
        <v>1417</v>
      </c>
      <c r="M288" t="s">
        <v>353</v>
      </c>
    </row>
    <row r="289" spans="1:13" x14ac:dyDescent="0.35">
      <c r="A289">
        <v>1624097</v>
      </c>
      <c r="B289" t="s">
        <v>346</v>
      </c>
      <c r="C289" t="s">
        <v>347</v>
      </c>
      <c r="D289" t="s">
        <v>519</v>
      </c>
      <c r="E289" t="s">
        <v>520</v>
      </c>
      <c r="F289" t="s">
        <v>447</v>
      </c>
      <c r="H289" s="234">
        <v>40804</v>
      </c>
      <c r="I289" t="s">
        <v>1050</v>
      </c>
      <c r="J289" t="s">
        <v>1063</v>
      </c>
      <c r="K289" t="s">
        <v>1060</v>
      </c>
      <c r="L289" t="s">
        <v>1165</v>
      </c>
      <c r="M289" t="s">
        <v>353</v>
      </c>
    </row>
    <row r="290" spans="1:13" x14ac:dyDescent="0.35">
      <c r="A290">
        <v>1624098</v>
      </c>
      <c r="B290" t="s">
        <v>346</v>
      </c>
      <c r="C290" t="s">
        <v>347</v>
      </c>
      <c r="D290" t="s">
        <v>438</v>
      </c>
      <c r="E290" t="s">
        <v>349</v>
      </c>
      <c r="F290" t="s">
        <v>521</v>
      </c>
      <c r="H290" s="234">
        <v>40348</v>
      </c>
      <c r="I290" t="s">
        <v>1054</v>
      </c>
      <c r="J290" t="s">
        <v>1042</v>
      </c>
      <c r="K290" t="s">
        <v>1052</v>
      </c>
      <c r="L290" t="s">
        <v>1166</v>
      </c>
      <c r="M290" t="s">
        <v>353</v>
      </c>
    </row>
    <row r="291" spans="1:13" x14ac:dyDescent="0.35">
      <c r="A291">
        <v>1624358</v>
      </c>
      <c r="B291" t="s">
        <v>346</v>
      </c>
      <c r="C291" t="s">
        <v>358</v>
      </c>
      <c r="D291" t="s">
        <v>379</v>
      </c>
      <c r="F291" t="s">
        <v>680</v>
      </c>
      <c r="G291" t="s">
        <v>379</v>
      </c>
      <c r="H291" s="234">
        <v>40564</v>
      </c>
      <c r="I291" t="s">
        <v>1119</v>
      </c>
      <c r="J291" t="s">
        <v>1045</v>
      </c>
      <c r="K291" t="s">
        <v>1060</v>
      </c>
      <c r="L291" t="s">
        <v>1276</v>
      </c>
      <c r="M291" t="s">
        <v>401</v>
      </c>
    </row>
    <row r="292" spans="1:13" x14ac:dyDescent="0.35">
      <c r="A292">
        <v>1624359</v>
      </c>
      <c r="B292" t="s">
        <v>346</v>
      </c>
      <c r="C292" t="s">
        <v>347</v>
      </c>
      <c r="D292" t="s">
        <v>681</v>
      </c>
      <c r="F292" t="s">
        <v>682</v>
      </c>
      <c r="G292" t="s">
        <v>681</v>
      </c>
      <c r="H292" s="234">
        <v>40989</v>
      </c>
      <c r="I292" t="s">
        <v>1119</v>
      </c>
      <c r="J292" t="s">
        <v>1066</v>
      </c>
      <c r="K292" t="s">
        <v>1085</v>
      </c>
      <c r="L292" t="s">
        <v>1277</v>
      </c>
      <c r="M292" t="s">
        <v>353</v>
      </c>
    </row>
    <row r="293" spans="1:13" x14ac:dyDescent="0.35">
      <c r="A293">
        <v>1624360</v>
      </c>
      <c r="B293" t="s">
        <v>346</v>
      </c>
      <c r="C293" t="s">
        <v>358</v>
      </c>
      <c r="D293" t="s">
        <v>683</v>
      </c>
      <c r="F293" t="s">
        <v>684</v>
      </c>
      <c r="G293" t="s">
        <v>683</v>
      </c>
      <c r="H293" s="234">
        <v>41201</v>
      </c>
      <c r="I293" t="s">
        <v>1054</v>
      </c>
      <c r="J293" t="s">
        <v>1055</v>
      </c>
      <c r="K293" t="s">
        <v>1085</v>
      </c>
      <c r="L293" t="s">
        <v>1278</v>
      </c>
      <c r="M293" t="s">
        <v>401</v>
      </c>
    </row>
    <row r="294" spans="1:13" x14ac:dyDescent="0.35">
      <c r="A294">
        <v>1624536</v>
      </c>
      <c r="B294" t="s">
        <v>346</v>
      </c>
      <c r="C294" t="s">
        <v>358</v>
      </c>
      <c r="D294" t="s">
        <v>685</v>
      </c>
      <c r="F294" t="s">
        <v>686</v>
      </c>
      <c r="G294" t="s">
        <v>685</v>
      </c>
      <c r="H294" s="234">
        <v>40997</v>
      </c>
      <c r="I294" t="s">
        <v>1083</v>
      </c>
      <c r="J294" t="s">
        <v>1066</v>
      </c>
      <c r="K294" t="s">
        <v>1085</v>
      </c>
      <c r="L294" t="s">
        <v>1279</v>
      </c>
      <c r="M294" t="s">
        <v>401</v>
      </c>
    </row>
    <row r="295" spans="1:13" x14ac:dyDescent="0.35">
      <c r="A295">
        <v>1624680</v>
      </c>
      <c r="B295" t="s">
        <v>392</v>
      </c>
      <c r="C295" t="s">
        <v>347</v>
      </c>
      <c r="D295" t="s">
        <v>824</v>
      </c>
      <c r="F295" t="s">
        <v>1609</v>
      </c>
      <c r="G295" t="s">
        <v>824</v>
      </c>
      <c r="H295" s="234">
        <v>41245</v>
      </c>
      <c r="I295" t="s">
        <v>1051</v>
      </c>
      <c r="J295" t="s">
        <v>1036</v>
      </c>
      <c r="K295" t="s">
        <v>1085</v>
      </c>
      <c r="L295" t="s">
        <v>1632</v>
      </c>
      <c r="M295" t="s">
        <v>353</v>
      </c>
    </row>
    <row r="296" spans="1:13" x14ac:dyDescent="0.35">
      <c r="A296">
        <v>1625927</v>
      </c>
      <c r="B296" t="s">
        <v>392</v>
      </c>
      <c r="C296" t="s">
        <v>347</v>
      </c>
      <c r="D296" t="s">
        <v>1633</v>
      </c>
      <c r="F296" t="s">
        <v>1634</v>
      </c>
      <c r="G296" t="s">
        <v>1633</v>
      </c>
      <c r="H296" s="234">
        <v>41008</v>
      </c>
      <c r="I296" t="s">
        <v>1063</v>
      </c>
      <c r="J296" t="s">
        <v>1032</v>
      </c>
      <c r="K296" t="s">
        <v>1085</v>
      </c>
      <c r="L296" t="s">
        <v>1635</v>
      </c>
      <c r="M296" t="s">
        <v>353</v>
      </c>
    </row>
    <row r="297" spans="1:13" x14ac:dyDescent="0.35">
      <c r="A297">
        <v>1625928</v>
      </c>
      <c r="B297" t="s">
        <v>392</v>
      </c>
      <c r="C297" t="s">
        <v>347</v>
      </c>
      <c r="D297" t="s">
        <v>601</v>
      </c>
      <c r="F297" t="s">
        <v>1634</v>
      </c>
      <c r="G297" t="s">
        <v>601</v>
      </c>
      <c r="H297" s="234">
        <v>40090</v>
      </c>
      <c r="I297" t="s">
        <v>1032</v>
      </c>
      <c r="J297" t="s">
        <v>1055</v>
      </c>
      <c r="K297" t="s">
        <v>1046</v>
      </c>
      <c r="L297" t="s">
        <v>1636</v>
      </c>
      <c r="M297" t="s">
        <v>353</v>
      </c>
    </row>
    <row r="298" spans="1:13" x14ac:dyDescent="0.35">
      <c r="A298">
        <v>1625929</v>
      </c>
      <c r="B298" t="s">
        <v>392</v>
      </c>
      <c r="C298" t="s">
        <v>358</v>
      </c>
      <c r="D298" t="s">
        <v>1637</v>
      </c>
      <c r="F298" t="s">
        <v>1638</v>
      </c>
      <c r="G298" t="s">
        <v>1637</v>
      </c>
      <c r="H298" s="234">
        <v>41238</v>
      </c>
      <c r="I298" t="s">
        <v>1141</v>
      </c>
      <c r="J298" t="s">
        <v>1039</v>
      </c>
      <c r="K298" t="s">
        <v>1085</v>
      </c>
      <c r="L298" t="s">
        <v>1639</v>
      </c>
      <c r="M298" t="s">
        <v>401</v>
      </c>
    </row>
    <row r="299" spans="1:13" x14ac:dyDescent="0.35">
      <c r="A299">
        <v>1627910</v>
      </c>
      <c r="B299" t="s">
        <v>346</v>
      </c>
      <c r="C299" t="s">
        <v>358</v>
      </c>
      <c r="D299" t="s">
        <v>687</v>
      </c>
      <c r="F299" t="s">
        <v>688</v>
      </c>
      <c r="G299" t="s">
        <v>687</v>
      </c>
      <c r="H299" s="234">
        <v>40690</v>
      </c>
      <c r="I299" t="s">
        <v>1100</v>
      </c>
      <c r="J299" t="s">
        <v>1059</v>
      </c>
      <c r="K299" t="s">
        <v>1060</v>
      </c>
      <c r="L299" t="s">
        <v>1280</v>
      </c>
      <c r="M299" t="s">
        <v>401</v>
      </c>
    </row>
    <row r="300" spans="1:13" x14ac:dyDescent="0.35">
      <c r="A300">
        <v>1627911</v>
      </c>
      <c r="B300" t="s">
        <v>346</v>
      </c>
      <c r="C300" t="s">
        <v>358</v>
      </c>
      <c r="D300" t="s">
        <v>689</v>
      </c>
      <c r="F300" t="s">
        <v>688</v>
      </c>
      <c r="G300" t="s">
        <v>689</v>
      </c>
      <c r="H300" s="234">
        <v>41325</v>
      </c>
      <c r="I300" t="s">
        <v>1065</v>
      </c>
      <c r="J300" t="s">
        <v>1051</v>
      </c>
      <c r="K300" t="s">
        <v>1074</v>
      </c>
      <c r="L300" t="s">
        <v>1281</v>
      </c>
      <c r="M300" t="s">
        <v>401</v>
      </c>
    </row>
    <row r="301" spans="1:13" x14ac:dyDescent="0.35">
      <c r="A301">
        <v>1627912</v>
      </c>
      <c r="B301" t="s">
        <v>346</v>
      </c>
      <c r="C301" t="s">
        <v>347</v>
      </c>
      <c r="D301" t="s">
        <v>384</v>
      </c>
      <c r="F301" t="s">
        <v>690</v>
      </c>
      <c r="G301" t="s">
        <v>384</v>
      </c>
      <c r="H301" s="234">
        <v>41203</v>
      </c>
      <c r="I301" t="s">
        <v>1119</v>
      </c>
      <c r="J301" t="s">
        <v>1055</v>
      </c>
      <c r="K301" t="s">
        <v>1085</v>
      </c>
      <c r="L301" t="s">
        <v>1282</v>
      </c>
      <c r="M301" t="s">
        <v>353</v>
      </c>
    </row>
    <row r="302" spans="1:13" x14ac:dyDescent="0.35">
      <c r="A302">
        <v>1631974</v>
      </c>
      <c r="B302" t="s">
        <v>461</v>
      </c>
      <c r="C302" t="s">
        <v>347</v>
      </c>
      <c r="D302" t="s">
        <v>405</v>
      </c>
      <c r="F302" t="s">
        <v>847</v>
      </c>
      <c r="H302" s="234">
        <v>29131</v>
      </c>
      <c r="I302" t="s">
        <v>1066</v>
      </c>
      <c r="J302" t="s">
        <v>1055</v>
      </c>
      <c r="K302" t="s">
        <v>1183</v>
      </c>
      <c r="L302" t="s">
        <v>1418</v>
      </c>
      <c r="M302" t="s">
        <v>353</v>
      </c>
    </row>
    <row r="303" spans="1:13" x14ac:dyDescent="0.35">
      <c r="A303">
        <v>1631975</v>
      </c>
      <c r="B303" t="s">
        <v>392</v>
      </c>
      <c r="C303" t="s">
        <v>358</v>
      </c>
      <c r="D303" t="s">
        <v>379</v>
      </c>
      <c r="F303" t="s">
        <v>848</v>
      </c>
      <c r="G303" t="s">
        <v>379</v>
      </c>
      <c r="H303" s="234">
        <v>40248</v>
      </c>
      <c r="I303" t="s">
        <v>1039</v>
      </c>
      <c r="J303" t="s">
        <v>1066</v>
      </c>
      <c r="K303" t="s">
        <v>1052</v>
      </c>
      <c r="L303" t="s">
        <v>1419</v>
      </c>
      <c r="M303" t="s">
        <v>401</v>
      </c>
    </row>
    <row r="304" spans="1:13" x14ac:dyDescent="0.35">
      <c r="A304">
        <v>1631976</v>
      </c>
      <c r="B304" t="s">
        <v>346</v>
      </c>
      <c r="C304" t="s">
        <v>358</v>
      </c>
      <c r="D304" t="s">
        <v>478</v>
      </c>
      <c r="F304" t="s">
        <v>487</v>
      </c>
      <c r="G304" t="s">
        <v>478</v>
      </c>
      <c r="H304" s="234">
        <v>40614</v>
      </c>
      <c r="I304" t="s">
        <v>1036</v>
      </c>
      <c r="J304" t="s">
        <v>1066</v>
      </c>
      <c r="K304" t="s">
        <v>1060</v>
      </c>
      <c r="L304" t="s">
        <v>1420</v>
      </c>
      <c r="M304" t="s">
        <v>401</v>
      </c>
    </row>
    <row r="305" spans="1:13" x14ac:dyDescent="0.35">
      <c r="A305">
        <v>1631977</v>
      </c>
      <c r="B305" t="s">
        <v>392</v>
      </c>
      <c r="C305" t="s">
        <v>358</v>
      </c>
      <c r="D305" t="s">
        <v>707</v>
      </c>
      <c r="F305" t="s">
        <v>653</v>
      </c>
      <c r="G305" t="s">
        <v>707</v>
      </c>
      <c r="H305" s="234">
        <v>42042</v>
      </c>
      <c r="I305" t="s">
        <v>1089</v>
      </c>
      <c r="J305" t="s">
        <v>1051</v>
      </c>
      <c r="K305" t="s">
        <v>1098</v>
      </c>
      <c r="L305" t="s">
        <v>1295</v>
      </c>
      <c r="M305" t="s">
        <v>401</v>
      </c>
    </row>
    <row r="306" spans="1:13" x14ac:dyDescent="0.35">
      <c r="A306">
        <v>1633532</v>
      </c>
      <c r="B306" t="s">
        <v>392</v>
      </c>
      <c r="C306" t="s">
        <v>358</v>
      </c>
      <c r="D306" t="s">
        <v>894</v>
      </c>
      <c r="F306" t="s">
        <v>522</v>
      </c>
      <c r="G306" t="s">
        <v>894</v>
      </c>
      <c r="H306" s="234">
        <v>40017</v>
      </c>
      <c r="I306" t="s">
        <v>1062</v>
      </c>
      <c r="J306" t="s">
        <v>1089</v>
      </c>
      <c r="K306" t="s">
        <v>1046</v>
      </c>
      <c r="L306" t="s">
        <v>1640</v>
      </c>
      <c r="M306" t="s">
        <v>401</v>
      </c>
    </row>
    <row r="307" spans="1:13" x14ac:dyDescent="0.35">
      <c r="A307">
        <v>1633533</v>
      </c>
      <c r="B307" t="s">
        <v>346</v>
      </c>
      <c r="C307" t="s">
        <v>358</v>
      </c>
      <c r="D307" t="s">
        <v>366</v>
      </c>
      <c r="E307" t="s">
        <v>543</v>
      </c>
      <c r="F307" t="s">
        <v>487</v>
      </c>
      <c r="G307" t="s">
        <v>366</v>
      </c>
      <c r="H307" s="234">
        <v>41050</v>
      </c>
      <c r="I307" t="s">
        <v>1119</v>
      </c>
      <c r="J307" t="s">
        <v>1059</v>
      </c>
      <c r="K307" t="s">
        <v>1085</v>
      </c>
      <c r="L307" t="s">
        <v>1155</v>
      </c>
      <c r="M307" t="s">
        <v>401</v>
      </c>
    </row>
    <row r="308" spans="1:13" x14ac:dyDescent="0.35">
      <c r="A308">
        <v>1633534</v>
      </c>
      <c r="B308" t="s">
        <v>392</v>
      </c>
      <c r="C308" t="s">
        <v>347</v>
      </c>
      <c r="D308" t="s">
        <v>430</v>
      </c>
      <c r="F308" t="s">
        <v>522</v>
      </c>
      <c r="G308" t="s">
        <v>430</v>
      </c>
      <c r="H308" s="234">
        <v>40635</v>
      </c>
      <c r="I308" t="s">
        <v>1051</v>
      </c>
      <c r="J308" t="s">
        <v>1032</v>
      </c>
      <c r="K308" t="s">
        <v>1060</v>
      </c>
      <c r="L308" t="s">
        <v>1641</v>
      </c>
      <c r="M308" t="s">
        <v>353</v>
      </c>
    </row>
    <row r="309" spans="1:13" x14ac:dyDescent="0.35">
      <c r="A309">
        <v>1633535</v>
      </c>
      <c r="B309" t="s">
        <v>346</v>
      </c>
      <c r="C309" t="s">
        <v>347</v>
      </c>
      <c r="D309" t="s">
        <v>1642</v>
      </c>
      <c r="F309" t="s">
        <v>1643</v>
      </c>
      <c r="G309" t="s">
        <v>1642</v>
      </c>
      <c r="H309" s="234">
        <v>40474</v>
      </c>
      <c r="I309" t="s">
        <v>1062</v>
      </c>
      <c r="J309" t="s">
        <v>1055</v>
      </c>
      <c r="K309" t="s">
        <v>1052</v>
      </c>
      <c r="L309" t="s">
        <v>1644</v>
      </c>
      <c r="M309" t="s">
        <v>353</v>
      </c>
    </row>
    <row r="310" spans="1:13" x14ac:dyDescent="0.35">
      <c r="A310">
        <v>1633536</v>
      </c>
      <c r="B310" t="s">
        <v>392</v>
      </c>
      <c r="C310" t="s">
        <v>358</v>
      </c>
      <c r="D310" t="s">
        <v>373</v>
      </c>
      <c r="F310" t="s">
        <v>1566</v>
      </c>
      <c r="G310" t="s">
        <v>373</v>
      </c>
      <c r="H310" s="234">
        <v>41343</v>
      </c>
      <c r="I310" t="s">
        <v>1055</v>
      </c>
      <c r="J310" t="s">
        <v>1066</v>
      </c>
      <c r="K310" t="s">
        <v>1074</v>
      </c>
      <c r="L310" t="s">
        <v>1645</v>
      </c>
      <c r="M310" t="s">
        <v>401</v>
      </c>
    </row>
    <row r="311" spans="1:13" x14ac:dyDescent="0.35">
      <c r="A311">
        <v>1633537</v>
      </c>
      <c r="B311" t="s">
        <v>392</v>
      </c>
      <c r="C311" t="s">
        <v>347</v>
      </c>
      <c r="D311" t="s">
        <v>361</v>
      </c>
      <c r="F311" t="s">
        <v>862</v>
      </c>
      <c r="G311" t="s">
        <v>361</v>
      </c>
      <c r="H311" s="234">
        <v>39878</v>
      </c>
      <c r="I311" t="s">
        <v>1042</v>
      </c>
      <c r="J311" t="s">
        <v>1066</v>
      </c>
      <c r="K311" t="s">
        <v>1046</v>
      </c>
      <c r="L311" t="s">
        <v>1646</v>
      </c>
      <c r="M311" t="s">
        <v>353</v>
      </c>
    </row>
    <row r="312" spans="1:13" x14ac:dyDescent="0.35">
      <c r="A312">
        <v>1633538</v>
      </c>
      <c r="B312" t="s">
        <v>392</v>
      </c>
      <c r="C312" t="s">
        <v>347</v>
      </c>
      <c r="D312" t="s">
        <v>988</v>
      </c>
      <c r="F312" t="s">
        <v>1647</v>
      </c>
      <c r="G312" t="s">
        <v>988</v>
      </c>
      <c r="H312" s="234">
        <v>39980</v>
      </c>
      <c r="I312" t="s">
        <v>1044</v>
      </c>
      <c r="J312" t="s">
        <v>1042</v>
      </c>
      <c r="K312" t="s">
        <v>1046</v>
      </c>
      <c r="L312" t="s">
        <v>1648</v>
      </c>
      <c r="M312" t="s">
        <v>353</v>
      </c>
    </row>
    <row r="313" spans="1:13" x14ac:dyDescent="0.35">
      <c r="A313">
        <v>1633539</v>
      </c>
      <c r="B313" t="s">
        <v>392</v>
      </c>
      <c r="C313" t="s">
        <v>358</v>
      </c>
      <c r="D313" t="s">
        <v>1649</v>
      </c>
      <c r="F313" t="s">
        <v>475</v>
      </c>
      <c r="G313" t="s">
        <v>1649</v>
      </c>
      <c r="H313" s="234">
        <v>40963</v>
      </c>
      <c r="I313" t="s">
        <v>1158</v>
      </c>
      <c r="J313" t="s">
        <v>1051</v>
      </c>
      <c r="K313" t="s">
        <v>1085</v>
      </c>
      <c r="L313" t="s">
        <v>1650</v>
      </c>
      <c r="M313" t="s">
        <v>401</v>
      </c>
    </row>
    <row r="314" spans="1:13" x14ac:dyDescent="0.35">
      <c r="A314">
        <v>1633546</v>
      </c>
      <c r="B314" t="s">
        <v>392</v>
      </c>
      <c r="C314" t="s">
        <v>358</v>
      </c>
      <c r="D314" t="s">
        <v>868</v>
      </c>
      <c r="F314" t="s">
        <v>1651</v>
      </c>
      <c r="G314" t="s">
        <v>868</v>
      </c>
      <c r="H314" s="234">
        <v>40059</v>
      </c>
      <c r="I314" t="s">
        <v>1066</v>
      </c>
      <c r="J314" t="s">
        <v>1063</v>
      </c>
      <c r="K314" t="s">
        <v>1046</v>
      </c>
      <c r="L314" t="s">
        <v>1652</v>
      </c>
      <c r="M314" t="s">
        <v>401</v>
      </c>
    </row>
    <row r="315" spans="1:13" x14ac:dyDescent="0.35">
      <c r="A315">
        <v>1636243</v>
      </c>
      <c r="B315" t="s">
        <v>392</v>
      </c>
      <c r="C315" t="s">
        <v>347</v>
      </c>
      <c r="D315" t="s">
        <v>1508</v>
      </c>
      <c r="F315" t="s">
        <v>417</v>
      </c>
      <c r="G315" t="s">
        <v>1508</v>
      </c>
      <c r="H315" s="234">
        <v>40997</v>
      </c>
      <c r="I315" s="233">
        <v>29</v>
      </c>
      <c r="J315" s="236" t="s">
        <v>1066</v>
      </c>
      <c r="K315" s="233">
        <v>2012</v>
      </c>
      <c r="L315" s="237" t="s">
        <v>1279</v>
      </c>
      <c r="M315" t="s">
        <v>353</v>
      </c>
    </row>
    <row r="316" spans="1:13" x14ac:dyDescent="0.35">
      <c r="A316">
        <v>1636244</v>
      </c>
      <c r="B316" t="s">
        <v>392</v>
      </c>
      <c r="C316" t="s">
        <v>358</v>
      </c>
      <c r="D316" t="s">
        <v>416</v>
      </c>
      <c r="F316" t="s">
        <v>417</v>
      </c>
      <c r="G316" t="s">
        <v>416</v>
      </c>
      <c r="H316" s="234">
        <v>41786</v>
      </c>
      <c r="I316" t="s">
        <v>1100</v>
      </c>
      <c r="J316" t="s">
        <v>1059</v>
      </c>
      <c r="K316" t="s">
        <v>1101</v>
      </c>
      <c r="L316" t="s">
        <v>1102</v>
      </c>
      <c r="M316" t="s">
        <v>401</v>
      </c>
    </row>
    <row r="317" spans="1:13" x14ac:dyDescent="0.35">
      <c r="A317">
        <v>1636309</v>
      </c>
      <c r="B317" t="s">
        <v>346</v>
      </c>
      <c r="C317" t="s">
        <v>358</v>
      </c>
      <c r="D317" t="s">
        <v>418</v>
      </c>
      <c r="F317" t="s">
        <v>419</v>
      </c>
      <c r="G317" t="s">
        <v>418</v>
      </c>
      <c r="H317" s="234">
        <v>41178</v>
      </c>
      <c r="I317" t="s">
        <v>1058</v>
      </c>
      <c r="J317" t="s">
        <v>1063</v>
      </c>
      <c r="K317" t="s">
        <v>1085</v>
      </c>
      <c r="L317" t="s">
        <v>1103</v>
      </c>
      <c r="M317" t="s">
        <v>401</v>
      </c>
    </row>
    <row r="318" spans="1:13" x14ac:dyDescent="0.35">
      <c r="A318">
        <v>1636310</v>
      </c>
      <c r="B318" t="s">
        <v>346</v>
      </c>
      <c r="C318" t="s">
        <v>358</v>
      </c>
      <c r="D318" t="s">
        <v>420</v>
      </c>
      <c r="F318" t="s">
        <v>421</v>
      </c>
      <c r="G318" t="s">
        <v>420</v>
      </c>
      <c r="H318" s="234">
        <v>41475</v>
      </c>
      <c r="I318" t="s">
        <v>1065</v>
      </c>
      <c r="J318" t="s">
        <v>1089</v>
      </c>
      <c r="K318" t="s">
        <v>1074</v>
      </c>
      <c r="L318" t="s">
        <v>1104</v>
      </c>
      <c r="M318" t="s">
        <v>401</v>
      </c>
    </row>
    <row r="319" spans="1:13" x14ac:dyDescent="0.35">
      <c r="A319">
        <v>1636311</v>
      </c>
      <c r="B319" t="s">
        <v>346</v>
      </c>
      <c r="C319" t="s">
        <v>358</v>
      </c>
      <c r="D319" t="s">
        <v>369</v>
      </c>
      <c r="F319" t="s">
        <v>398</v>
      </c>
      <c r="G319" t="s">
        <v>369</v>
      </c>
      <c r="H319" s="234">
        <v>41347</v>
      </c>
      <c r="I319" t="s">
        <v>1105</v>
      </c>
      <c r="J319" t="s">
        <v>1066</v>
      </c>
      <c r="K319" t="s">
        <v>1074</v>
      </c>
      <c r="L319" t="s">
        <v>1106</v>
      </c>
      <c r="M319" t="s">
        <v>401</v>
      </c>
    </row>
    <row r="320" spans="1:13" x14ac:dyDescent="0.35">
      <c r="A320">
        <v>1636316</v>
      </c>
      <c r="B320" t="s">
        <v>346</v>
      </c>
      <c r="C320" t="s">
        <v>358</v>
      </c>
      <c r="D320" t="s">
        <v>702</v>
      </c>
      <c r="F320" t="s">
        <v>982</v>
      </c>
      <c r="G320" t="s">
        <v>702</v>
      </c>
      <c r="H320" s="234">
        <v>41776</v>
      </c>
      <c r="I320" t="s">
        <v>1091</v>
      </c>
      <c r="J320" t="s">
        <v>1059</v>
      </c>
      <c r="K320" t="s">
        <v>1101</v>
      </c>
      <c r="L320" t="s">
        <v>1465</v>
      </c>
      <c r="M320" t="s">
        <v>401</v>
      </c>
    </row>
    <row r="321" spans="1:13" x14ac:dyDescent="0.35">
      <c r="A321">
        <v>1638069</v>
      </c>
      <c r="B321" t="s">
        <v>392</v>
      </c>
      <c r="C321" t="s">
        <v>347</v>
      </c>
      <c r="D321" t="s">
        <v>708</v>
      </c>
      <c r="F321" t="s">
        <v>709</v>
      </c>
      <c r="G321" t="s">
        <v>708</v>
      </c>
      <c r="H321" s="234">
        <v>41449</v>
      </c>
      <c r="I321" t="s">
        <v>1158</v>
      </c>
      <c r="J321" t="s">
        <v>1042</v>
      </c>
      <c r="K321" t="s">
        <v>1074</v>
      </c>
      <c r="L321" t="s">
        <v>1296</v>
      </c>
      <c r="M321" t="s">
        <v>353</v>
      </c>
    </row>
    <row r="322" spans="1:13" x14ac:dyDescent="0.35">
      <c r="A322">
        <v>1640890</v>
      </c>
      <c r="B322" t="s">
        <v>346</v>
      </c>
      <c r="C322" t="s">
        <v>358</v>
      </c>
      <c r="D322" t="s">
        <v>380</v>
      </c>
      <c r="F322" t="s">
        <v>522</v>
      </c>
      <c r="G322" t="s">
        <v>523</v>
      </c>
      <c r="H322" s="234">
        <v>41012</v>
      </c>
      <c r="I322" t="s">
        <v>1035</v>
      </c>
      <c r="J322" t="s">
        <v>1032</v>
      </c>
      <c r="K322" t="s">
        <v>1085</v>
      </c>
      <c r="L322" t="s">
        <v>1167</v>
      </c>
      <c r="M322" t="s">
        <v>401</v>
      </c>
    </row>
    <row r="323" spans="1:13" x14ac:dyDescent="0.35">
      <c r="A323">
        <v>1640891</v>
      </c>
      <c r="B323" t="s">
        <v>346</v>
      </c>
      <c r="C323" t="s">
        <v>347</v>
      </c>
      <c r="D323" t="s">
        <v>524</v>
      </c>
      <c r="F323" t="s">
        <v>525</v>
      </c>
      <c r="G323" t="s">
        <v>524</v>
      </c>
      <c r="H323" s="234">
        <v>40899</v>
      </c>
      <c r="I323" t="s">
        <v>1069</v>
      </c>
      <c r="J323" t="s">
        <v>1036</v>
      </c>
      <c r="K323" t="s">
        <v>1060</v>
      </c>
      <c r="L323" t="s">
        <v>1168</v>
      </c>
      <c r="M323" t="s">
        <v>353</v>
      </c>
    </row>
    <row r="324" spans="1:13" x14ac:dyDescent="0.35">
      <c r="A324">
        <v>1640892</v>
      </c>
      <c r="B324" t="s">
        <v>346</v>
      </c>
      <c r="C324" t="s">
        <v>347</v>
      </c>
      <c r="D324" t="s">
        <v>526</v>
      </c>
      <c r="E324" t="s">
        <v>527</v>
      </c>
      <c r="F324" t="s">
        <v>528</v>
      </c>
      <c r="G324" t="s">
        <v>529</v>
      </c>
      <c r="H324" s="234">
        <v>41502</v>
      </c>
      <c r="I324" t="s">
        <v>1044</v>
      </c>
      <c r="J324" t="s">
        <v>1031</v>
      </c>
      <c r="K324" t="s">
        <v>1074</v>
      </c>
      <c r="L324" t="s">
        <v>1169</v>
      </c>
      <c r="M324" t="s">
        <v>353</v>
      </c>
    </row>
    <row r="325" spans="1:13" x14ac:dyDescent="0.35">
      <c r="A325">
        <v>1640894</v>
      </c>
      <c r="B325" t="s">
        <v>346</v>
      </c>
      <c r="C325" t="s">
        <v>358</v>
      </c>
      <c r="D325" t="s">
        <v>369</v>
      </c>
      <c r="E325" t="s">
        <v>530</v>
      </c>
      <c r="F325" t="s">
        <v>531</v>
      </c>
      <c r="H325" s="234">
        <v>41360</v>
      </c>
      <c r="I325" t="s">
        <v>1100</v>
      </c>
      <c r="J325" t="s">
        <v>1066</v>
      </c>
      <c r="K325" t="s">
        <v>1074</v>
      </c>
      <c r="L325" t="s">
        <v>1170</v>
      </c>
      <c r="M325" t="s">
        <v>401</v>
      </c>
    </row>
    <row r="326" spans="1:13" x14ac:dyDescent="0.35">
      <c r="A326">
        <v>1640895</v>
      </c>
      <c r="B326" t="s">
        <v>346</v>
      </c>
      <c r="C326" t="s">
        <v>347</v>
      </c>
      <c r="D326" t="s">
        <v>532</v>
      </c>
      <c r="E326" t="s">
        <v>448</v>
      </c>
      <c r="F326" t="s">
        <v>533</v>
      </c>
      <c r="G326" t="s">
        <v>532</v>
      </c>
      <c r="H326" s="234">
        <v>41446</v>
      </c>
      <c r="I326" t="s">
        <v>1119</v>
      </c>
      <c r="J326" t="s">
        <v>1042</v>
      </c>
      <c r="K326" t="s">
        <v>1074</v>
      </c>
      <c r="L326" t="s">
        <v>1171</v>
      </c>
      <c r="M326" t="s">
        <v>353</v>
      </c>
    </row>
    <row r="327" spans="1:13" x14ac:dyDescent="0.35">
      <c r="A327">
        <v>1640896</v>
      </c>
      <c r="B327" t="s">
        <v>346</v>
      </c>
      <c r="C327" t="s">
        <v>358</v>
      </c>
      <c r="D327" t="s">
        <v>534</v>
      </c>
      <c r="E327" t="s">
        <v>535</v>
      </c>
      <c r="F327" t="s">
        <v>518</v>
      </c>
      <c r="G327" t="s">
        <v>534</v>
      </c>
      <c r="H327" s="234">
        <v>40700</v>
      </c>
      <c r="I327" t="s">
        <v>1042</v>
      </c>
      <c r="J327" t="s">
        <v>1042</v>
      </c>
      <c r="K327" t="s">
        <v>1060</v>
      </c>
      <c r="L327" t="s">
        <v>1172</v>
      </c>
      <c r="M327" t="s">
        <v>401</v>
      </c>
    </row>
    <row r="328" spans="1:13" x14ac:dyDescent="0.35">
      <c r="A328">
        <v>1640897</v>
      </c>
      <c r="B328" t="s">
        <v>346</v>
      </c>
      <c r="C328" t="s">
        <v>347</v>
      </c>
      <c r="D328" t="s">
        <v>384</v>
      </c>
      <c r="E328" t="s">
        <v>536</v>
      </c>
      <c r="F328" t="s">
        <v>537</v>
      </c>
      <c r="G328" t="s">
        <v>384</v>
      </c>
      <c r="H328" s="234">
        <v>41518</v>
      </c>
      <c r="I328" t="s">
        <v>1045</v>
      </c>
      <c r="J328" t="s">
        <v>1063</v>
      </c>
      <c r="K328" t="s">
        <v>1074</v>
      </c>
      <c r="L328" t="s">
        <v>1173</v>
      </c>
      <c r="M328" t="s">
        <v>353</v>
      </c>
    </row>
    <row r="329" spans="1:13" x14ac:dyDescent="0.35">
      <c r="A329">
        <v>1640898</v>
      </c>
      <c r="B329" t="s">
        <v>346</v>
      </c>
      <c r="C329" t="s">
        <v>358</v>
      </c>
      <c r="D329" t="s">
        <v>538</v>
      </c>
      <c r="E329" t="s">
        <v>539</v>
      </c>
      <c r="F329" t="s">
        <v>540</v>
      </c>
      <c r="G329" t="s">
        <v>538</v>
      </c>
      <c r="H329" s="234">
        <v>41386</v>
      </c>
      <c r="I329" t="s">
        <v>1069</v>
      </c>
      <c r="J329" t="s">
        <v>1032</v>
      </c>
      <c r="K329" t="s">
        <v>1074</v>
      </c>
      <c r="L329" t="s">
        <v>1174</v>
      </c>
      <c r="M329" t="s">
        <v>401</v>
      </c>
    </row>
    <row r="330" spans="1:13" x14ac:dyDescent="0.35">
      <c r="A330">
        <v>1642507</v>
      </c>
      <c r="B330" t="s">
        <v>392</v>
      </c>
      <c r="C330" t="s">
        <v>347</v>
      </c>
      <c r="D330" t="s">
        <v>447</v>
      </c>
      <c r="F330" t="s">
        <v>1653</v>
      </c>
      <c r="G330" t="s">
        <v>447</v>
      </c>
      <c r="H330" s="234">
        <v>41173</v>
      </c>
      <c r="I330" t="s">
        <v>1119</v>
      </c>
      <c r="J330" t="s">
        <v>1063</v>
      </c>
      <c r="K330" t="s">
        <v>1085</v>
      </c>
      <c r="L330" t="s">
        <v>1654</v>
      </c>
      <c r="M330" t="s">
        <v>353</v>
      </c>
    </row>
    <row r="331" spans="1:13" x14ac:dyDescent="0.35">
      <c r="A331">
        <v>1642509</v>
      </c>
      <c r="B331" t="s">
        <v>346</v>
      </c>
      <c r="C331" t="s">
        <v>347</v>
      </c>
      <c r="D331" t="s">
        <v>1655</v>
      </c>
      <c r="F331" t="s">
        <v>1656</v>
      </c>
      <c r="G331" t="s">
        <v>1655</v>
      </c>
      <c r="H331" s="234">
        <v>40524</v>
      </c>
      <c r="I331" t="s">
        <v>1036</v>
      </c>
      <c r="J331" t="s">
        <v>1036</v>
      </c>
      <c r="K331" t="s">
        <v>1052</v>
      </c>
      <c r="L331" t="s">
        <v>1657</v>
      </c>
      <c r="M331" t="s">
        <v>353</v>
      </c>
    </row>
    <row r="332" spans="1:13" x14ac:dyDescent="0.35">
      <c r="A332">
        <v>1642702</v>
      </c>
      <c r="B332" t="s">
        <v>392</v>
      </c>
      <c r="C332" t="s">
        <v>347</v>
      </c>
      <c r="D332" t="s">
        <v>600</v>
      </c>
      <c r="F332" t="s">
        <v>1658</v>
      </c>
      <c r="G332" t="s">
        <v>600</v>
      </c>
      <c r="H332" s="234">
        <v>40704</v>
      </c>
      <c r="I332" t="s">
        <v>1055</v>
      </c>
      <c r="J332" t="s">
        <v>1042</v>
      </c>
      <c r="K332" t="s">
        <v>1060</v>
      </c>
      <c r="L332" t="s">
        <v>1659</v>
      </c>
      <c r="M332" t="s">
        <v>353</v>
      </c>
    </row>
    <row r="333" spans="1:13" x14ac:dyDescent="0.35">
      <c r="A333">
        <v>1643694</v>
      </c>
      <c r="B333" t="s">
        <v>346</v>
      </c>
      <c r="C333" t="s">
        <v>358</v>
      </c>
      <c r="D333" t="s">
        <v>541</v>
      </c>
      <c r="E333" t="s">
        <v>542</v>
      </c>
      <c r="F333" t="s">
        <v>518</v>
      </c>
      <c r="G333" t="s">
        <v>541</v>
      </c>
      <c r="H333" s="234">
        <v>42008</v>
      </c>
      <c r="I333" t="s">
        <v>1032</v>
      </c>
      <c r="J333" t="s">
        <v>1045</v>
      </c>
      <c r="K333" t="s">
        <v>1098</v>
      </c>
      <c r="L333" t="s">
        <v>1175</v>
      </c>
      <c r="M333" t="s">
        <v>401</v>
      </c>
    </row>
    <row r="334" spans="1:13" x14ac:dyDescent="0.35">
      <c r="A334">
        <v>1646183</v>
      </c>
      <c r="B334" t="s">
        <v>346</v>
      </c>
      <c r="C334" t="s">
        <v>358</v>
      </c>
      <c r="D334" t="s">
        <v>995</v>
      </c>
      <c r="F334" t="s">
        <v>994</v>
      </c>
      <c r="G334" t="s">
        <v>995</v>
      </c>
      <c r="H334" s="234">
        <v>41473</v>
      </c>
      <c r="I334" t="s">
        <v>1050</v>
      </c>
      <c r="J334" t="s">
        <v>1089</v>
      </c>
      <c r="K334" t="s">
        <v>1074</v>
      </c>
      <c r="L334" t="s">
        <v>1660</v>
      </c>
      <c r="M334" t="s">
        <v>401</v>
      </c>
    </row>
    <row r="335" spans="1:13" x14ac:dyDescent="0.35">
      <c r="A335">
        <v>1646219</v>
      </c>
      <c r="B335" t="s">
        <v>346</v>
      </c>
      <c r="C335" t="s">
        <v>351</v>
      </c>
      <c r="D335" t="s">
        <v>432</v>
      </c>
      <c r="E335" t="s">
        <v>543</v>
      </c>
      <c r="F335" t="s">
        <v>544</v>
      </c>
      <c r="G335" t="s">
        <v>480</v>
      </c>
      <c r="H335" s="234">
        <v>41060</v>
      </c>
      <c r="I335" t="s">
        <v>1071</v>
      </c>
      <c r="J335" t="s">
        <v>1059</v>
      </c>
      <c r="K335" t="s">
        <v>1085</v>
      </c>
      <c r="L335" t="s">
        <v>1176</v>
      </c>
      <c r="M335" t="s">
        <v>401</v>
      </c>
    </row>
    <row r="336" spans="1:13" x14ac:dyDescent="0.35">
      <c r="A336">
        <v>1646905</v>
      </c>
      <c r="B336" t="s">
        <v>346</v>
      </c>
      <c r="C336" t="s">
        <v>347</v>
      </c>
      <c r="D336" t="s">
        <v>456</v>
      </c>
      <c r="E336" t="s">
        <v>382</v>
      </c>
      <c r="F336" t="s">
        <v>458</v>
      </c>
      <c r="G336" t="s">
        <v>456</v>
      </c>
      <c r="H336" s="234">
        <v>41321</v>
      </c>
      <c r="I336" t="s">
        <v>1044</v>
      </c>
      <c r="J336" t="s">
        <v>1051</v>
      </c>
      <c r="K336" t="s">
        <v>1074</v>
      </c>
      <c r="L336" t="s">
        <v>1177</v>
      </c>
      <c r="M336" t="s">
        <v>353</v>
      </c>
    </row>
    <row r="337" spans="1:13" x14ac:dyDescent="0.35">
      <c r="A337">
        <v>1647747</v>
      </c>
      <c r="B337" t="s">
        <v>392</v>
      </c>
      <c r="C337" t="s">
        <v>347</v>
      </c>
      <c r="D337" t="s">
        <v>529</v>
      </c>
      <c r="F337" t="s">
        <v>1575</v>
      </c>
      <c r="G337" t="s">
        <v>529</v>
      </c>
      <c r="H337" s="234">
        <v>41634</v>
      </c>
      <c r="I337" t="s">
        <v>1058</v>
      </c>
      <c r="J337" t="s">
        <v>1036</v>
      </c>
      <c r="K337" t="s">
        <v>1074</v>
      </c>
      <c r="L337" t="s">
        <v>1661</v>
      </c>
      <c r="M337" t="s">
        <v>353</v>
      </c>
    </row>
    <row r="338" spans="1:13" x14ac:dyDescent="0.35">
      <c r="A338">
        <v>1648156</v>
      </c>
      <c r="B338" t="s">
        <v>346</v>
      </c>
      <c r="C338" t="s">
        <v>347</v>
      </c>
      <c r="D338" t="s">
        <v>691</v>
      </c>
      <c r="F338" t="s">
        <v>692</v>
      </c>
      <c r="H338" s="234">
        <v>41676</v>
      </c>
      <c r="I338" t="s">
        <v>1042</v>
      </c>
      <c r="J338" t="s">
        <v>1051</v>
      </c>
      <c r="K338" t="s">
        <v>1101</v>
      </c>
      <c r="L338" t="s">
        <v>1283</v>
      </c>
      <c r="M338" t="s">
        <v>353</v>
      </c>
    </row>
    <row r="339" spans="1:13" x14ac:dyDescent="0.35">
      <c r="A339">
        <v>1648248</v>
      </c>
      <c r="B339" t="s">
        <v>392</v>
      </c>
      <c r="C339" t="s">
        <v>347</v>
      </c>
      <c r="D339" t="s">
        <v>511</v>
      </c>
      <c r="F339" t="s">
        <v>657</v>
      </c>
      <c r="H339" s="234">
        <v>40983</v>
      </c>
      <c r="I339" t="s">
        <v>1149</v>
      </c>
      <c r="J339" t="s">
        <v>1066</v>
      </c>
      <c r="K339" t="s">
        <v>1085</v>
      </c>
      <c r="L339" t="s">
        <v>1297</v>
      </c>
      <c r="M339" t="s">
        <v>353</v>
      </c>
    </row>
    <row r="340" spans="1:13" x14ac:dyDescent="0.35">
      <c r="A340">
        <v>1649026</v>
      </c>
      <c r="B340" t="s">
        <v>346</v>
      </c>
      <c r="C340" t="s">
        <v>347</v>
      </c>
      <c r="D340" t="s">
        <v>511</v>
      </c>
      <c r="F340" t="s">
        <v>675</v>
      </c>
      <c r="G340" t="s">
        <v>511</v>
      </c>
      <c r="H340" s="234">
        <v>41328</v>
      </c>
      <c r="I340" t="s">
        <v>1062</v>
      </c>
      <c r="J340" t="s">
        <v>1051</v>
      </c>
      <c r="K340" t="s">
        <v>1074</v>
      </c>
      <c r="L340" t="s">
        <v>1284</v>
      </c>
      <c r="M340" t="s">
        <v>353</v>
      </c>
    </row>
    <row r="341" spans="1:13" x14ac:dyDescent="0.35">
      <c r="A341">
        <v>1649027</v>
      </c>
      <c r="B341" t="s">
        <v>392</v>
      </c>
      <c r="C341" t="s">
        <v>347</v>
      </c>
      <c r="D341" t="s">
        <v>691</v>
      </c>
      <c r="F341" t="s">
        <v>710</v>
      </c>
      <c r="G341" t="s">
        <v>691</v>
      </c>
      <c r="H341" s="234">
        <v>40839</v>
      </c>
      <c r="I341" t="s">
        <v>1062</v>
      </c>
      <c r="J341" t="s">
        <v>1055</v>
      </c>
      <c r="K341" t="s">
        <v>1060</v>
      </c>
      <c r="L341" t="s">
        <v>1298</v>
      </c>
      <c r="M341" t="s">
        <v>353</v>
      </c>
    </row>
    <row r="342" spans="1:13" x14ac:dyDescent="0.35">
      <c r="A342">
        <v>1649028</v>
      </c>
      <c r="B342" t="s">
        <v>392</v>
      </c>
      <c r="C342" t="s">
        <v>347</v>
      </c>
      <c r="D342" t="s">
        <v>711</v>
      </c>
      <c r="F342" t="s">
        <v>666</v>
      </c>
      <c r="G342" t="s">
        <v>711</v>
      </c>
      <c r="H342" s="234">
        <v>41607</v>
      </c>
      <c r="I342" t="s">
        <v>1083</v>
      </c>
      <c r="J342" t="s">
        <v>1039</v>
      </c>
      <c r="K342" t="s">
        <v>1074</v>
      </c>
      <c r="L342" t="s">
        <v>1299</v>
      </c>
      <c r="M342" t="s">
        <v>353</v>
      </c>
    </row>
    <row r="343" spans="1:13" x14ac:dyDescent="0.35">
      <c r="A343">
        <v>1649674</v>
      </c>
      <c r="B343" t="s">
        <v>346</v>
      </c>
      <c r="C343" t="s">
        <v>358</v>
      </c>
      <c r="D343" t="s">
        <v>545</v>
      </c>
      <c r="F343" t="s">
        <v>514</v>
      </c>
      <c r="G343" t="s">
        <v>545</v>
      </c>
      <c r="H343" s="234">
        <v>41867</v>
      </c>
      <c r="I343" t="s">
        <v>1044</v>
      </c>
      <c r="J343" t="s">
        <v>1031</v>
      </c>
      <c r="K343" t="s">
        <v>1101</v>
      </c>
      <c r="L343" t="s">
        <v>1178</v>
      </c>
      <c r="M343" t="s">
        <v>401</v>
      </c>
    </row>
    <row r="344" spans="1:13" x14ac:dyDescent="0.35">
      <c r="A344">
        <v>1650139</v>
      </c>
      <c r="B344" t="s">
        <v>346</v>
      </c>
      <c r="C344" t="s">
        <v>347</v>
      </c>
      <c r="D344" t="s">
        <v>546</v>
      </c>
      <c r="F344" t="s">
        <v>547</v>
      </c>
      <c r="G344" t="s">
        <v>546</v>
      </c>
      <c r="H344" s="234">
        <v>41175</v>
      </c>
      <c r="I344" t="s">
        <v>1062</v>
      </c>
      <c r="J344" t="s">
        <v>1063</v>
      </c>
      <c r="K344" t="s">
        <v>1085</v>
      </c>
      <c r="L344" t="s">
        <v>1179</v>
      </c>
      <c r="M344" t="s">
        <v>353</v>
      </c>
    </row>
    <row r="345" spans="1:13" x14ac:dyDescent="0.35">
      <c r="A345">
        <v>1652845</v>
      </c>
      <c r="B345" t="s">
        <v>392</v>
      </c>
      <c r="C345" t="s">
        <v>347</v>
      </c>
      <c r="D345" t="s">
        <v>369</v>
      </c>
      <c r="F345" t="s">
        <v>684</v>
      </c>
      <c r="H345" s="234">
        <v>41918</v>
      </c>
      <c r="I345" t="s">
        <v>1042</v>
      </c>
      <c r="J345" t="s">
        <v>1055</v>
      </c>
      <c r="K345" t="s">
        <v>1101</v>
      </c>
      <c r="L345" t="s">
        <v>1300</v>
      </c>
      <c r="M345" t="s">
        <v>401</v>
      </c>
    </row>
    <row r="346" spans="1:13" x14ac:dyDescent="0.35">
      <c r="A346">
        <v>1654840</v>
      </c>
      <c r="B346" t="s">
        <v>392</v>
      </c>
      <c r="C346" t="s">
        <v>347</v>
      </c>
      <c r="D346" t="s">
        <v>712</v>
      </c>
      <c r="F346" t="s">
        <v>682</v>
      </c>
      <c r="H346" s="234">
        <v>41862</v>
      </c>
      <c r="I346" t="s">
        <v>1039</v>
      </c>
      <c r="J346" t="s">
        <v>1031</v>
      </c>
      <c r="K346" t="s">
        <v>1101</v>
      </c>
      <c r="L346" t="s">
        <v>1301</v>
      </c>
      <c r="M346" t="s">
        <v>353</v>
      </c>
    </row>
    <row r="347" spans="1:13" x14ac:dyDescent="0.35">
      <c r="A347">
        <v>1656566</v>
      </c>
      <c r="B347" t="s">
        <v>392</v>
      </c>
      <c r="C347" t="s">
        <v>347</v>
      </c>
      <c r="D347" t="s">
        <v>849</v>
      </c>
      <c r="E347" t="s">
        <v>850</v>
      </c>
      <c r="F347" t="s">
        <v>851</v>
      </c>
      <c r="G347" t="s">
        <v>849</v>
      </c>
      <c r="H347" s="234">
        <v>41331</v>
      </c>
      <c r="I347" t="s">
        <v>1058</v>
      </c>
      <c r="J347" t="s">
        <v>1051</v>
      </c>
      <c r="K347" t="s">
        <v>1074</v>
      </c>
      <c r="L347" t="s">
        <v>1075</v>
      </c>
      <c r="M347" t="s">
        <v>353</v>
      </c>
    </row>
    <row r="348" spans="1:13" x14ac:dyDescent="0.35">
      <c r="A348">
        <v>1656895</v>
      </c>
      <c r="B348" t="s">
        <v>392</v>
      </c>
      <c r="C348" t="s">
        <v>358</v>
      </c>
      <c r="D348" t="s">
        <v>852</v>
      </c>
      <c r="F348" t="s">
        <v>800</v>
      </c>
      <c r="G348" t="s">
        <v>853</v>
      </c>
      <c r="H348" s="234">
        <v>42283</v>
      </c>
      <c r="I348" t="s">
        <v>1042</v>
      </c>
      <c r="J348" t="s">
        <v>1055</v>
      </c>
      <c r="K348" t="s">
        <v>1098</v>
      </c>
      <c r="L348" t="s">
        <v>1421</v>
      </c>
      <c r="M348" t="s">
        <v>401</v>
      </c>
    </row>
    <row r="349" spans="1:13" x14ac:dyDescent="0.35">
      <c r="A349">
        <v>1658260</v>
      </c>
      <c r="B349" t="s">
        <v>346</v>
      </c>
      <c r="C349" t="s">
        <v>358</v>
      </c>
      <c r="D349" t="s">
        <v>369</v>
      </c>
      <c r="E349" t="s">
        <v>422</v>
      </c>
      <c r="F349" t="s">
        <v>423</v>
      </c>
      <c r="G349" t="s">
        <v>369</v>
      </c>
      <c r="H349" s="234">
        <v>41229</v>
      </c>
      <c r="I349" t="s">
        <v>1044</v>
      </c>
      <c r="J349" t="s">
        <v>1039</v>
      </c>
      <c r="K349" t="s">
        <v>1085</v>
      </c>
      <c r="L349" t="s">
        <v>1107</v>
      </c>
      <c r="M349" t="s">
        <v>401</v>
      </c>
    </row>
    <row r="350" spans="1:13" x14ac:dyDescent="0.35">
      <c r="A350">
        <v>1658261</v>
      </c>
      <c r="B350" t="s">
        <v>346</v>
      </c>
      <c r="C350" t="s">
        <v>347</v>
      </c>
      <c r="D350" t="s">
        <v>406</v>
      </c>
      <c r="E350" t="s">
        <v>424</v>
      </c>
      <c r="F350" t="s">
        <v>425</v>
      </c>
      <c r="G350" t="s">
        <v>406</v>
      </c>
      <c r="H350" s="234">
        <v>41252</v>
      </c>
      <c r="I350" t="s">
        <v>1063</v>
      </c>
      <c r="J350" t="s">
        <v>1036</v>
      </c>
      <c r="K350" t="s">
        <v>1085</v>
      </c>
      <c r="L350" t="s">
        <v>1108</v>
      </c>
      <c r="M350" t="s">
        <v>353</v>
      </c>
    </row>
    <row r="351" spans="1:13" x14ac:dyDescent="0.35">
      <c r="A351">
        <v>1659338</v>
      </c>
      <c r="B351" t="s">
        <v>461</v>
      </c>
      <c r="C351" t="s">
        <v>358</v>
      </c>
      <c r="D351" t="s">
        <v>548</v>
      </c>
      <c r="E351" t="s">
        <v>549</v>
      </c>
      <c r="F351" t="s">
        <v>550</v>
      </c>
      <c r="G351" t="s">
        <v>548</v>
      </c>
      <c r="H351" s="234">
        <v>32267</v>
      </c>
      <c r="I351" t="s">
        <v>1032</v>
      </c>
      <c r="J351" t="s">
        <v>1059</v>
      </c>
      <c r="K351" t="s">
        <v>1180</v>
      </c>
      <c r="L351" t="s">
        <v>1181</v>
      </c>
      <c r="M351" t="s">
        <v>401</v>
      </c>
    </row>
    <row r="352" spans="1:13" x14ac:dyDescent="0.35">
      <c r="A352">
        <v>1659339</v>
      </c>
      <c r="B352" t="s">
        <v>392</v>
      </c>
      <c r="C352" t="s">
        <v>358</v>
      </c>
      <c r="D352" t="s">
        <v>551</v>
      </c>
      <c r="E352" t="s">
        <v>552</v>
      </c>
      <c r="F352" t="s">
        <v>553</v>
      </c>
      <c r="G352" t="s">
        <v>554</v>
      </c>
      <c r="H352" s="234">
        <v>41253</v>
      </c>
      <c r="I352" t="s">
        <v>1055</v>
      </c>
      <c r="J352" t="s">
        <v>1036</v>
      </c>
      <c r="K352" t="s">
        <v>1085</v>
      </c>
      <c r="L352" t="s">
        <v>1182</v>
      </c>
      <c r="M352" t="s">
        <v>401</v>
      </c>
    </row>
    <row r="353" spans="1:13" x14ac:dyDescent="0.35">
      <c r="A353">
        <v>1659340</v>
      </c>
      <c r="B353" t="s">
        <v>461</v>
      </c>
      <c r="C353" t="s">
        <v>347</v>
      </c>
      <c r="D353" t="s">
        <v>555</v>
      </c>
      <c r="E353" t="s">
        <v>440</v>
      </c>
      <c r="F353" t="s">
        <v>503</v>
      </c>
      <c r="G353" t="s">
        <v>555</v>
      </c>
      <c r="H353" s="234">
        <v>28865</v>
      </c>
      <c r="I353" t="s">
        <v>1055</v>
      </c>
      <c r="J353" t="s">
        <v>1045</v>
      </c>
      <c r="K353" t="s">
        <v>1183</v>
      </c>
      <c r="L353" t="s">
        <v>1184</v>
      </c>
      <c r="M353" t="s">
        <v>353</v>
      </c>
    </row>
    <row r="354" spans="1:13" x14ac:dyDescent="0.35">
      <c r="A354">
        <v>1659341</v>
      </c>
      <c r="B354" t="s">
        <v>346</v>
      </c>
      <c r="C354" t="s">
        <v>358</v>
      </c>
      <c r="D354" t="s">
        <v>556</v>
      </c>
      <c r="E354" t="s">
        <v>401</v>
      </c>
      <c r="F354" t="s">
        <v>503</v>
      </c>
      <c r="G354" t="s">
        <v>556</v>
      </c>
      <c r="H354" s="234">
        <v>41779</v>
      </c>
      <c r="I354" t="s">
        <v>1065</v>
      </c>
      <c r="J354" t="s">
        <v>1059</v>
      </c>
      <c r="K354" t="s">
        <v>1101</v>
      </c>
      <c r="L354" t="s">
        <v>1185</v>
      </c>
      <c r="M354" t="s">
        <v>401</v>
      </c>
    </row>
    <row r="355" spans="1:13" x14ac:dyDescent="0.35">
      <c r="A355">
        <v>1659342</v>
      </c>
      <c r="B355" t="s">
        <v>392</v>
      </c>
      <c r="C355" t="s">
        <v>347</v>
      </c>
      <c r="D355" t="s">
        <v>376</v>
      </c>
      <c r="F355" t="s">
        <v>557</v>
      </c>
      <c r="G355" t="s">
        <v>376</v>
      </c>
      <c r="H355" s="234">
        <v>39579</v>
      </c>
      <c r="I355" t="s">
        <v>1039</v>
      </c>
      <c r="J355" t="s">
        <v>1059</v>
      </c>
      <c r="K355" t="s">
        <v>1067</v>
      </c>
      <c r="L355" t="s">
        <v>1186</v>
      </c>
      <c r="M355" t="s">
        <v>353</v>
      </c>
    </row>
    <row r="356" spans="1:13" x14ac:dyDescent="0.35">
      <c r="A356">
        <v>1659343</v>
      </c>
      <c r="B356" t="s">
        <v>392</v>
      </c>
      <c r="C356" t="s">
        <v>347</v>
      </c>
      <c r="D356" t="s">
        <v>558</v>
      </c>
      <c r="F356" t="s">
        <v>559</v>
      </c>
      <c r="G356" t="s">
        <v>558</v>
      </c>
      <c r="H356" s="234">
        <v>39945</v>
      </c>
      <c r="I356" t="s">
        <v>1036</v>
      </c>
      <c r="J356" t="s">
        <v>1059</v>
      </c>
      <c r="K356" t="s">
        <v>1046</v>
      </c>
      <c r="L356" t="s">
        <v>1187</v>
      </c>
      <c r="M356" t="s">
        <v>353</v>
      </c>
    </row>
    <row r="357" spans="1:13" x14ac:dyDescent="0.35">
      <c r="A357">
        <v>1662124</v>
      </c>
      <c r="B357" t="s">
        <v>392</v>
      </c>
      <c r="C357" t="s">
        <v>358</v>
      </c>
      <c r="D357" t="s">
        <v>426</v>
      </c>
      <c r="E357" t="s">
        <v>427</v>
      </c>
      <c r="F357" t="s">
        <v>428</v>
      </c>
      <c r="G357" t="s">
        <v>429</v>
      </c>
      <c r="H357" s="234">
        <v>42000</v>
      </c>
      <c r="I357" t="s">
        <v>1100</v>
      </c>
      <c r="J357" t="s">
        <v>1036</v>
      </c>
      <c r="K357" t="s">
        <v>1101</v>
      </c>
      <c r="L357" t="s">
        <v>1109</v>
      </c>
      <c r="M357" t="s">
        <v>401</v>
      </c>
    </row>
    <row r="358" spans="1:13" x14ac:dyDescent="0.35">
      <c r="A358">
        <v>1662168</v>
      </c>
      <c r="B358" t="s">
        <v>461</v>
      </c>
      <c r="C358" t="s">
        <v>470</v>
      </c>
      <c r="D358" t="s">
        <v>560</v>
      </c>
      <c r="F358" t="s">
        <v>531</v>
      </c>
      <c r="H358" s="234">
        <v>31954</v>
      </c>
      <c r="I358" t="s">
        <v>1058</v>
      </c>
      <c r="J358" t="s">
        <v>1042</v>
      </c>
      <c r="K358" t="s">
        <v>1188</v>
      </c>
      <c r="L358" t="s">
        <v>1189</v>
      </c>
      <c r="M358" t="s">
        <v>401</v>
      </c>
    </row>
    <row r="359" spans="1:13" x14ac:dyDescent="0.35">
      <c r="A359">
        <v>1662504</v>
      </c>
      <c r="B359" t="s">
        <v>392</v>
      </c>
      <c r="C359" t="s">
        <v>358</v>
      </c>
      <c r="D359" t="s">
        <v>1001</v>
      </c>
      <c r="E359" t="s">
        <v>574</v>
      </c>
      <c r="F359" t="s">
        <v>1662</v>
      </c>
      <c r="G359" t="s">
        <v>1001</v>
      </c>
      <c r="H359" s="234">
        <v>38911</v>
      </c>
      <c r="I359" t="s">
        <v>1035</v>
      </c>
      <c r="J359" t="s">
        <v>1089</v>
      </c>
      <c r="K359" t="s">
        <v>1048</v>
      </c>
      <c r="L359" t="s">
        <v>1663</v>
      </c>
      <c r="M359" t="s">
        <v>401</v>
      </c>
    </row>
    <row r="360" spans="1:13" x14ac:dyDescent="0.35">
      <c r="A360">
        <v>1662505</v>
      </c>
      <c r="B360" t="s">
        <v>392</v>
      </c>
      <c r="C360" t="s">
        <v>470</v>
      </c>
      <c r="D360" t="s">
        <v>1664</v>
      </c>
      <c r="F360" t="s">
        <v>1628</v>
      </c>
      <c r="G360" t="s">
        <v>1664</v>
      </c>
      <c r="H360" s="234">
        <v>25204</v>
      </c>
      <c r="I360" t="s">
        <v>1045</v>
      </c>
      <c r="J360" t="s">
        <v>1045</v>
      </c>
      <c r="K360" t="s">
        <v>1134</v>
      </c>
      <c r="L360" t="s">
        <v>1665</v>
      </c>
      <c r="M360" t="s">
        <v>401</v>
      </c>
    </row>
    <row r="361" spans="1:13" x14ac:dyDescent="0.35">
      <c r="A361">
        <v>1662506</v>
      </c>
      <c r="B361" t="s">
        <v>392</v>
      </c>
      <c r="C361" t="s">
        <v>347</v>
      </c>
      <c r="D361" t="s">
        <v>430</v>
      </c>
      <c r="F361" t="s">
        <v>1666</v>
      </c>
      <c r="G361" t="s">
        <v>430</v>
      </c>
      <c r="H361" s="234">
        <v>39597</v>
      </c>
      <c r="I361" t="s">
        <v>1083</v>
      </c>
      <c r="J361" t="s">
        <v>1059</v>
      </c>
      <c r="K361" t="s">
        <v>1067</v>
      </c>
      <c r="L361" t="s">
        <v>1667</v>
      </c>
      <c r="M361" t="s">
        <v>353</v>
      </c>
    </row>
    <row r="362" spans="1:13" x14ac:dyDescent="0.35">
      <c r="A362">
        <v>1664457</v>
      </c>
      <c r="B362" t="s">
        <v>346</v>
      </c>
      <c r="C362" t="s">
        <v>358</v>
      </c>
      <c r="D362" t="s">
        <v>693</v>
      </c>
      <c r="F362" t="s">
        <v>694</v>
      </c>
      <c r="G362" t="s">
        <v>693</v>
      </c>
      <c r="H362" s="234">
        <v>41373</v>
      </c>
      <c r="I362" t="s">
        <v>1063</v>
      </c>
      <c r="J362" t="s">
        <v>1032</v>
      </c>
      <c r="K362" t="s">
        <v>1074</v>
      </c>
      <c r="L362" t="s">
        <v>1285</v>
      </c>
      <c r="M362" t="s">
        <v>401</v>
      </c>
    </row>
    <row r="363" spans="1:13" x14ac:dyDescent="0.35">
      <c r="A363">
        <v>1665097</v>
      </c>
      <c r="B363" t="s">
        <v>392</v>
      </c>
      <c r="C363" t="s">
        <v>347</v>
      </c>
      <c r="D363" t="s">
        <v>1007</v>
      </c>
      <c r="F363" t="s">
        <v>1006</v>
      </c>
      <c r="G363" t="s">
        <v>1007</v>
      </c>
      <c r="H363" s="234">
        <v>41728</v>
      </c>
      <c r="I363" t="s">
        <v>1123</v>
      </c>
      <c r="J363" t="s">
        <v>1066</v>
      </c>
      <c r="K363" t="s">
        <v>1101</v>
      </c>
      <c r="L363" t="s">
        <v>1668</v>
      </c>
      <c r="M363" t="s">
        <v>353</v>
      </c>
    </row>
    <row r="364" spans="1:13" x14ac:dyDescent="0.35">
      <c r="A364">
        <v>1665099</v>
      </c>
      <c r="B364" t="s">
        <v>346</v>
      </c>
      <c r="C364" t="s">
        <v>358</v>
      </c>
      <c r="D364" t="s">
        <v>584</v>
      </c>
      <c r="F364" t="s">
        <v>1006</v>
      </c>
      <c r="G364" t="s">
        <v>584</v>
      </c>
      <c r="H364" s="234">
        <v>40740</v>
      </c>
      <c r="I364" t="s">
        <v>1044</v>
      </c>
      <c r="J364" t="s">
        <v>1089</v>
      </c>
      <c r="K364" t="s">
        <v>1060</v>
      </c>
      <c r="L364" t="s">
        <v>1669</v>
      </c>
      <c r="M364" t="s">
        <v>401</v>
      </c>
    </row>
    <row r="365" spans="1:13" x14ac:dyDescent="0.35">
      <c r="A365">
        <v>1665102</v>
      </c>
      <c r="B365" t="s">
        <v>392</v>
      </c>
      <c r="C365" t="s">
        <v>358</v>
      </c>
      <c r="D365" t="s">
        <v>1670</v>
      </c>
      <c r="F365" t="s">
        <v>1671</v>
      </c>
      <c r="G365" t="s">
        <v>1670</v>
      </c>
      <c r="H365" s="234">
        <v>41207</v>
      </c>
      <c r="I365" t="s">
        <v>1141</v>
      </c>
      <c r="J365" t="s">
        <v>1055</v>
      </c>
      <c r="K365" t="s">
        <v>1085</v>
      </c>
      <c r="L365" t="s">
        <v>1672</v>
      </c>
      <c r="M365" t="s">
        <v>401</v>
      </c>
    </row>
    <row r="366" spans="1:13" x14ac:dyDescent="0.35">
      <c r="A366">
        <v>1665103</v>
      </c>
      <c r="B366" t="s">
        <v>392</v>
      </c>
      <c r="C366" t="s">
        <v>347</v>
      </c>
      <c r="D366" t="s">
        <v>705</v>
      </c>
      <c r="F366" t="s">
        <v>1673</v>
      </c>
      <c r="G366" t="s">
        <v>705</v>
      </c>
      <c r="H366" s="234">
        <v>41353</v>
      </c>
      <c r="I366" t="s">
        <v>1065</v>
      </c>
      <c r="J366" t="s">
        <v>1066</v>
      </c>
      <c r="K366" t="s">
        <v>1074</v>
      </c>
      <c r="L366" t="s">
        <v>1674</v>
      </c>
      <c r="M366" t="s">
        <v>353</v>
      </c>
    </row>
    <row r="367" spans="1:13" x14ac:dyDescent="0.35">
      <c r="A367">
        <v>1665107</v>
      </c>
      <c r="B367" t="s">
        <v>392</v>
      </c>
      <c r="C367" t="s">
        <v>358</v>
      </c>
      <c r="D367" t="s">
        <v>698</v>
      </c>
      <c r="F367" t="s">
        <v>1673</v>
      </c>
      <c r="G367" t="s">
        <v>705</v>
      </c>
      <c r="H367" s="234">
        <v>39980</v>
      </c>
      <c r="I367" t="s">
        <v>1044</v>
      </c>
      <c r="J367" t="s">
        <v>1042</v>
      </c>
      <c r="K367" t="s">
        <v>1046</v>
      </c>
      <c r="L367" t="s">
        <v>1648</v>
      </c>
      <c r="M367" t="s">
        <v>401</v>
      </c>
    </row>
    <row r="368" spans="1:13" x14ac:dyDescent="0.35">
      <c r="A368">
        <v>1665154</v>
      </c>
      <c r="B368" t="s">
        <v>392</v>
      </c>
      <c r="C368" t="s">
        <v>347</v>
      </c>
      <c r="D368" t="s">
        <v>456</v>
      </c>
      <c r="F368" t="s">
        <v>1017</v>
      </c>
      <c r="G368" t="s">
        <v>456</v>
      </c>
      <c r="H368" s="234">
        <v>41686</v>
      </c>
      <c r="I368" t="s">
        <v>1044</v>
      </c>
      <c r="J368" t="s">
        <v>1051</v>
      </c>
      <c r="K368" t="s">
        <v>1101</v>
      </c>
      <c r="L368" t="s">
        <v>1675</v>
      </c>
      <c r="M368" t="s">
        <v>353</v>
      </c>
    </row>
    <row r="369" spans="1:13" x14ac:dyDescent="0.35">
      <c r="A369">
        <v>1665155</v>
      </c>
      <c r="B369" t="s">
        <v>346</v>
      </c>
      <c r="C369" t="s">
        <v>358</v>
      </c>
      <c r="D369" t="s">
        <v>496</v>
      </c>
      <c r="F369" t="s">
        <v>1010</v>
      </c>
      <c r="G369" t="s">
        <v>496</v>
      </c>
      <c r="H369" s="234">
        <v>41454</v>
      </c>
      <c r="I369" t="s">
        <v>1083</v>
      </c>
      <c r="J369" t="s">
        <v>1042</v>
      </c>
      <c r="K369" t="s">
        <v>1074</v>
      </c>
      <c r="L369" t="s">
        <v>1676</v>
      </c>
      <c r="M369" t="s">
        <v>401</v>
      </c>
    </row>
    <row r="370" spans="1:13" x14ac:dyDescent="0.35">
      <c r="A370">
        <v>1665156</v>
      </c>
      <c r="B370" t="s">
        <v>392</v>
      </c>
      <c r="C370" t="s">
        <v>347</v>
      </c>
      <c r="D370" t="s">
        <v>511</v>
      </c>
      <c r="F370" t="s">
        <v>487</v>
      </c>
      <c r="G370" t="s">
        <v>511</v>
      </c>
      <c r="H370" s="234">
        <v>41420</v>
      </c>
      <c r="I370" t="s">
        <v>1058</v>
      </c>
      <c r="J370" t="s">
        <v>1059</v>
      </c>
      <c r="K370" t="s">
        <v>1074</v>
      </c>
      <c r="L370" t="s">
        <v>1677</v>
      </c>
      <c r="M370" t="s">
        <v>353</v>
      </c>
    </row>
    <row r="371" spans="1:13" x14ac:dyDescent="0.35">
      <c r="A371">
        <v>1665891</v>
      </c>
      <c r="B371" t="s">
        <v>346</v>
      </c>
      <c r="C371" t="s">
        <v>347</v>
      </c>
      <c r="D371" t="s">
        <v>997</v>
      </c>
      <c r="F371" t="s">
        <v>996</v>
      </c>
      <c r="G371" t="s">
        <v>997</v>
      </c>
      <c r="H371" s="234">
        <v>42001</v>
      </c>
      <c r="I371" t="s">
        <v>1138</v>
      </c>
      <c r="J371" t="s">
        <v>1036</v>
      </c>
      <c r="K371" t="s">
        <v>1101</v>
      </c>
      <c r="L371" t="s">
        <v>1678</v>
      </c>
      <c r="M371" t="s">
        <v>353</v>
      </c>
    </row>
    <row r="372" spans="1:13" x14ac:dyDescent="0.35">
      <c r="A372">
        <v>1666084</v>
      </c>
      <c r="B372" t="s">
        <v>392</v>
      </c>
      <c r="C372" t="s">
        <v>358</v>
      </c>
      <c r="D372" t="s">
        <v>1015</v>
      </c>
      <c r="F372" t="s">
        <v>1016</v>
      </c>
      <c r="G372" t="s">
        <v>1015</v>
      </c>
      <c r="H372" s="234">
        <v>41276</v>
      </c>
      <c r="I372" t="s">
        <v>1051</v>
      </c>
      <c r="J372" t="s">
        <v>1045</v>
      </c>
      <c r="K372" t="s">
        <v>1074</v>
      </c>
      <c r="L372" t="s">
        <v>1679</v>
      </c>
      <c r="M372" t="s">
        <v>401</v>
      </c>
    </row>
    <row r="373" spans="1:13" x14ac:dyDescent="0.35">
      <c r="A373">
        <v>1667080</v>
      </c>
      <c r="B373" t="s">
        <v>392</v>
      </c>
      <c r="C373" t="s">
        <v>358</v>
      </c>
      <c r="D373" t="s">
        <v>1680</v>
      </c>
      <c r="F373" t="s">
        <v>1681</v>
      </c>
      <c r="G373" t="s">
        <v>1680</v>
      </c>
      <c r="H373" s="234">
        <v>41150</v>
      </c>
      <c r="I373" t="s">
        <v>1083</v>
      </c>
      <c r="J373" t="s">
        <v>1031</v>
      </c>
      <c r="K373" t="s">
        <v>1085</v>
      </c>
      <c r="L373" t="s">
        <v>1682</v>
      </c>
      <c r="M373" t="s">
        <v>401</v>
      </c>
    </row>
    <row r="374" spans="1:13" x14ac:dyDescent="0.35">
      <c r="A374">
        <v>1667081</v>
      </c>
      <c r="B374" t="s">
        <v>392</v>
      </c>
      <c r="C374" t="s">
        <v>347</v>
      </c>
      <c r="D374" t="s">
        <v>1012</v>
      </c>
      <c r="F374" t="s">
        <v>518</v>
      </c>
      <c r="G374" t="s">
        <v>1012</v>
      </c>
      <c r="H374" s="234">
        <v>42127</v>
      </c>
      <c r="I374" t="s">
        <v>1066</v>
      </c>
      <c r="J374" t="s">
        <v>1059</v>
      </c>
      <c r="K374" t="s">
        <v>1098</v>
      </c>
      <c r="L374" t="s">
        <v>1683</v>
      </c>
      <c r="M374" t="s">
        <v>353</v>
      </c>
    </row>
    <row r="375" spans="1:13" x14ac:dyDescent="0.35">
      <c r="A375">
        <v>1668754</v>
      </c>
      <c r="B375" t="s">
        <v>346</v>
      </c>
      <c r="C375" t="s">
        <v>358</v>
      </c>
      <c r="D375" t="s">
        <v>561</v>
      </c>
      <c r="F375" t="s">
        <v>562</v>
      </c>
      <c r="H375" s="234">
        <v>41241</v>
      </c>
      <c r="I375" t="s">
        <v>1138</v>
      </c>
      <c r="J375" t="s">
        <v>1039</v>
      </c>
      <c r="K375" t="s">
        <v>1085</v>
      </c>
      <c r="L375" t="s">
        <v>1190</v>
      </c>
      <c r="M375" t="s">
        <v>401</v>
      </c>
    </row>
    <row r="376" spans="1:13" x14ac:dyDescent="0.35">
      <c r="A376">
        <v>1668755</v>
      </c>
      <c r="B376" t="s">
        <v>346</v>
      </c>
      <c r="C376" t="s">
        <v>347</v>
      </c>
      <c r="D376" t="s">
        <v>563</v>
      </c>
      <c r="F376" t="s">
        <v>564</v>
      </c>
      <c r="H376" s="234">
        <v>40927</v>
      </c>
      <c r="I376" t="s">
        <v>1054</v>
      </c>
      <c r="J376" t="s">
        <v>1045</v>
      </c>
      <c r="K376" t="s">
        <v>1085</v>
      </c>
      <c r="L376" t="s">
        <v>1191</v>
      </c>
      <c r="M376" t="s">
        <v>353</v>
      </c>
    </row>
    <row r="377" spans="1:13" x14ac:dyDescent="0.35">
      <c r="A377">
        <v>1668757</v>
      </c>
      <c r="B377" t="s">
        <v>346</v>
      </c>
      <c r="C377" t="s">
        <v>358</v>
      </c>
      <c r="D377" t="s">
        <v>565</v>
      </c>
      <c r="E377" t="s">
        <v>566</v>
      </c>
      <c r="F377" t="s">
        <v>368</v>
      </c>
      <c r="G377" t="s">
        <v>565</v>
      </c>
      <c r="H377" s="234">
        <v>41491</v>
      </c>
      <c r="I377" t="s">
        <v>1059</v>
      </c>
      <c r="J377" t="s">
        <v>1031</v>
      </c>
      <c r="K377" t="s">
        <v>1074</v>
      </c>
      <c r="L377" t="s">
        <v>1192</v>
      </c>
      <c r="M377" t="s">
        <v>401</v>
      </c>
    </row>
    <row r="378" spans="1:13" x14ac:dyDescent="0.35">
      <c r="A378">
        <v>1668760</v>
      </c>
      <c r="B378" t="s">
        <v>346</v>
      </c>
      <c r="C378" t="s">
        <v>347</v>
      </c>
      <c r="D378" t="s">
        <v>567</v>
      </c>
      <c r="F378" t="s">
        <v>568</v>
      </c>
      <c r="H378" s="234">
        <v>41718</v>
      </c>
      <c r="I378" t="s">
        <v>1065</v>
      </c>
      <c r="J378" t="s">
        <v>1066</v>
      </c>
      <c r="K378" t="s">
        <v>1101</v>
      </c>
      <c r="L378" t="s">
        <v>1193</v>
      </c>
      <c r="M378" t="s">
        <v>353</v>
      </c>
    </row>
    <row r="379" spans="1:13" x14ac:dyDescent="0.35">
      <c r="A379">
        <v>1668763</v>
      </c>
      <c r="B379" t="s">
        <v>346</v>
      </c>
      <c r="C379" t="s">
        <v>347</v>
      </c>
      <c r="D379" t="s">
        <v>501</v>
      </c>
      <c r="F379" t="s">
        <v>569</v>
      </c>
      <c r="G379" t="s">
        <v>501</v>
      </c>
      <c r="H379" s="234">
        <v>41670</v>
      </c>
      <c r="I379" t="s">
        <v>1071</v>
      </c>
      <c r="J379" t="s">
        <v>1045</v>
      </c>
      <c r="K379" t="s">
        <v>1101</v>
      </c>
      <c r="L379" t="s">
        <v>1194</v>
      </c>
      <c r="M379" t="s">
        <v>353</v>
      </c>
    </row>
    <row r="380" spans="1:13" x14ac:dyDescent="0.35">
      <c r="A380">
        <v>1668764</v>
      </c>
      <c r="B380" t="s">
        <v>346</v>
      </c>
      <c r="C380" t="s">
        <v>347</v>
      </c>
      <c r="D380" t="s">
        <v>445</v>
      </c>
      <c r="F380" t="s">
        <v>570</v>
      </c>
      <c r="G380" t="s">
        <v>445</v>
      </c>
      <c r="H380" s="234">
        <v>41296</v>
      </c>
      <c r="I380" t="s">
        <v>1069</v>
      </c>
      <c r="J380" t="s">
        <v>1045</v>
      </c>
      <c r="K380" t="s">
        <v>1074</v>
      </c>
      <c r="L380" t="s">
        <v>1195</v>
      </c>
      <c r="M380" t="s">
        <v>353</v>
      </c>
    </row>
    <row r="381" spans="1:13" x14ac:dyDescent="0.35">
      <c r="A381">
        <v>1670183</v>
      </c>
      <c r="B381" t="s">
        <v>392</v>
      </c>
      <c r="C381" t="s">
        <v>358</v>
      </c>
      <c r="D381" t="s">
        <v>604</v>
      </c>
      <c r="F381" t="s">
        <v>1684</v>
      </c>
      <c r="G381" t="s">
        <v>604</v>
      </c>
      <c r="H381" s="234">
        <v>41050</v>
      </c>
      <c r="I381" t="s">
        <v>1119</v>
      </c>
      <c r="J381" t="s">
        <v>1059</v>
      </c>
      <c r="K381" t="s">
        <v>1085</v>
      </c>
      <c r="L381" t="s">
        <v>1155</v>
      </c>
      <c r="M381" t="s">
        <v>401</v>
      </c>
    </row>
    <row r="382" spans="1:13" x14ac:dyDescent="0.35">
      <c r="A382">
        <v>1671017</v>
      </c>
      <c r="B382" t="s">
        <v>392</v>
      </c>
      <c r="C382" t="s">
        <v>358</v>
      </c>
      <c r="D382" t="s">
        <v>623</v>
      </c>
      <c r="F382" t="s">
        <v>684</v>
      </c>
      <c r="G382" t="s">
        <v>623</v>
      </c>
      <c r="H382" s="234">
        <v>41659</v>
      </c>
      <c r="I382" t="s">
        <v>1065</v>
      </c>
      <c r="J382" t="s">
        <v>1045</v>
      </c>
      <c r="K382" t="s">
        <v>1101</v>
      </c>
      <c r="L382" t="s">
        <v>1685</v>
      </c>
      <c r="M382" t="s">
        <v>401</v>
      </c>
    </row>
    <row r="383" spans="1:13" x14ac:dyDescent="0.35">
      <c r="A383">
        <v>1672215</v>
      </c>
      <c r="B383" t="s">
        <v>461</v>
      </c>
      <c r="C383" t="s">
        <v>470</v>
      </c>
      <c r="D383" t="s">
        <v>352</v>
      </c>
      <c r="E383" t="s">
        <v>353</v>
      </c>
      <c r="F383" t="s">
        <v>518</v>
      </c>
      <c r="G383" t="s">
        <v>571</v>
      </c>
      <c r="H383" s="234">
        <v>30090</v>
      </c>
      <c r="I383" t="s">
        <v>1054</v>
      </c>
      <c r="J383" t="s">
        <v>1059</v>
      </c>
      <c r="K383" t="s">
        <v>1196</v>
      </c>
      <c r="L383" t="s">
        <v>1197</v>
      </c>
      <c r="M383" t="s">
        <v>401</v>
      </c>
    </row>
    <row r="384" spans="1:13" x14ac:dyDescent="0.35">
      <c r="A384">
        <v>1672216</v>
      </c>
      <c r="B384" t="s">
        <v>461</v>
      </c>
      <c r="C384" t="s">
        <v>470</v>
      </c>
      <c r="D384" t="s">
        <v>572</v>
      </c>
      <c r="F384" t="s">
        <v>497</v>
      </c>
      <c r="G384" t="s">
        <v>572</v>
      </c>
      <c r="H384" s="234">
        <v>28989</v>
      </c>
      <c r="I384" t="s">
        <v>1105</v>
      </c>
      <c r="J384" t="s">
        <v>1059</v>
      </c>
      <c r="K384" t="s">
        <v>1183</v>
      </c>
      <c r="L384" t="s">
        <v>1198</v>
      </c>
      <c r="M384" t="s">
        <v>401</v>
      </c>
    </row>
    <row r="385" spans="1:13" x14ac:dyDescent="0.35">
      <c r="A385">
        <v>1672217</v>
      </c>
      <c r="B385" t="s">
        <v>461</v>
      </c>
      <c r="C385" t="s">
        <v>470</v>
      </c>
      <c r="D385" t="s">
        <v>573</v>
      </c>
      <c r="E385" t="s">
        <v>574</v>
      </c>
      <c r="F385" t="s">
        <v>449</v>
      </c>
      <c r="G385" t="s">
        <v>575</v>
      </c>
      <c r="H385" s="234">
        <v>28098</v>
      </c>
      <c r="I385" t="s">
        <v>1032</v>
      </c>
      <c r="J385" t="s">
        <v>1036</v>
      </c>
      <c r="K385" t="s">
        <v>1199</v>
      </c>
      <c r="L385" t="s">
        <v>1200</v>
      </c>
      <c r="M385" t="s">
        <v>401</v>
      </c>
    </row>
    <row r="386" spans="1:13" x14ac:dyDescent="0.35">
      <c r="A386">
        <v>1673534</v>
      </c>
      <c r="B386" t="s">
        <v>392</v>
      </c>
      <c r="C386" t="s">
        <v>347</v>
      </c>
      <c r="D386" t="s">
        <v>1686</v>
      </c>
      <c r="F386" t="s">
        <v>1673</v>
      </c>
      <c r="G386" t="s">
        <v>1686</v>
      </c>
      <c r="H386" s="234">
        <v>41553</v>
      </c>
      <c r="I386" t="s">
        <v>1042</v>
      </c>
      <c r="J386" t="s">
        <v>1055</v>
      </c>
      <c r="K386" t="s">
        <v>1074</v>
      </c>
      <c r="L386" t="s">
        <v>1687</v>
      </c>
      <c r="M386" t="s">
        <v>353</v>
      </c>
    </row>
    <row r="387" spans="1:13" x14ac:dyDescent="0.35">
      <c r="A387">
        <v>1673857</v>
      </c>
      <c r="B387" t="s">
        <v>392</v>
      </c>
      <c r="C387" t="s">
        <v>347</v>
      </c>
      <c r="D387" t="s">
        <v>504</v>
      </c>
      <c r="F387" t="s">
        <v>803</v>
      </c>
      <c r="G387" t="s">
        <v>504</v>
      </c>
      <c r="H387" s="234">
        <v>42586</v>
      </c>
      <c r="I387" t="s">
        <v>1032</v>
      </c>
      <c r="J387" t="s">
        <v>1031</v>
      </c>
      <c r="K387" t="s">
        <v>1233</v>
      </c>
      <c r="L387" t="s">
        <v>1422</v>
      </c>
      <c r="M387" t="s">
        <v>353</v>
      </c>
    </row>
    <row r="388" spans="1:13" x14ac:dyDescent="0.35">
      <c r="A388">
        <v>1673859</v>
      </c>
      <c r="B388" t="s">
        <v>392</v>
      </c>
      <c r="C388" t="s">
        <v>358</v>
      </c>
      <c r="D388" t="s">
        <v>854</v>
      </c>
      <c r="F388" t="s">
        <v>788</v>
      </c>
      <c r="G388" t="s">
        <v>854</v>
      </c>
      <c r="H388" s="234">
        <v>42315</v>
      </c>
      <c r="I388" t="s">
        <v>1089</v>
      </c>
      <c r="J388" t="s">
        <v>1039</v>
      </c>
      <c r="K388" t="s">
        <v>1098</v>
      </c>
      <c r="L388" t="s">
        <v>1423</v>
      </c>
      <c r="M388" t="s">
        <v>401</v>
      </c>
    </row>
    <row r="389" spans="1:13" x14ac:dyDescent="0.35">
      <c r="A389">
        <v>1673863</v>
      </c>
      <c r="B389" t="s">
        <v>392</v>
      </c>
      <c r="C389" t="s">
        <v>358</v>
      </c>
      <c r="D389" t="s">
        <v>768</v>
      </c>
      <c r="F389" t="s">
        <v>828</v>
      </c>
      <c r="G389" t="s">
        <v>768</v>
      </c>
      <c r="H389" s="234">
        <v>40783</v>
      </c>
      <c r="I389" t="s">
        <v>1138</v>
      </c>
      <c r="J389" t="s">
        <v>1031</v>
      </c>
      <c r="K389" t="s">
        <v>1060</v>
      </c>
      <c r="L389" t="s">
        <v>1424</v>
      </c>
      <c r="M389" t="s">
        <v>401</v>
      </c>
    </row>
    <row r="390" spans="1:13" x14ac:dyDescent="0.35">
      <c r="A390">
        <v>1673864</v>
      </c>
      <c r="B390" t="s">
        <v>392</v>
      </c>
      <c r="C390" t="s">
        <v>358</v>
      </c>
      <c r="D390" t="s">
        <v>855</v>
      </c>
      <c r="E390" t="s">
        <v>856</v>
      </c>
      <c r="F390" t="s">
        <v>684</v>
      </c>
      <c r="G390" t="s">
        <v>855</v>
      </c>
      <c r="H390" s="234">
        <v>42607</v>
      </c>
      <c r="I390" t="s">
        <v>1141</v>
      </c>
      <c r="J390" t="s">
        <v>1031</v>
      </c>
      <c r="K390" t="s">
        <v>1233</v>
      </c>
      <c r="L390" t="s">
        <v>1425</v>
      </c>
      <c r="M390" t="s">
        <v>401</v>
      </c>
    </row>
    <row r="391" spans="1:13" x14ac:dyDescent="0.35">
      <c r="A391">
        <v>1673865</v>
      </c>
      <c r="B391" t="s">
        <v>392</v>
      </c>
      <c r="C391" t="s">
        <v>347</v>
      </c>
      <c r="D391" t="s">
        <v>857</v>
      </c>
      <c r="F391" t="s">
        <v>858</v>
      </c>
      <c r="G391" t="s">
        <v>859</v>
      </c>
      <c r="H391" s="234">
        <v>41868</v>
      </c>
      <c r="I391" t="s">
        <v>1091</v>
      </c>
      <c r="J391" t="s">
        <v>1031</v>
      </c>
      <c r="K391" t="s">
        <v>1101</v>
      </c>
      <c r="L391" t="s">
        <v>1426</v>
      </c>
      <c r="M391" t="s">
        <v>353</v>
      </c>
    </row>
    <row r="392" spans="1:13" x14ac:dyDescent="0.35">
      <c r="A392">
        <v>1673866</v>
      </c>
      <c r="B392" t="s">
        <v>461</v>
      </c>
      <c r="C392" t="s">
        <v>470</v>
      </c>
      <c r="D392" t="s">
        <v>860</v>
      </c>
      <c r="F392" t="s">
        <v>784</v>
      </c>
      <c r="G392" t="s">
        <v>860</v>
      </c>
      <c r="H392" s="234">
        <v>30190</v>
      </c>
      <c r="I392" t="s">
        <v>1100</v>
      </c>
      <c r="J392" t="s">
        <v>1031</v>
      </c>
      <c r="K392" t="s">
        <v>1196</v>
      </c>
      <c r="L392" t="s">
        <v>1427</v>
      </c>
      <c r="M392" t="s">
        <v>401</v>
      </c>
    </row>
    <row r="393" spans="1:13" x14ac:dyDescent="0.35">
      <c r="A393">
        <v>1674596</v>
      </c>
      <c r="B393" t="s">
        <v>392</v>
      </c>
      <c r="C393" t="s">
        <v>358</v>
      </c>
      <c r="D393" t="s">
        <v>377</v>
      </c>
      <c r="F393" t="s">
        <v>861</v>
      </c>
      <c r="G393" t="s">
        <v>377</v>
      </c>
      <c r="H393" s="234">
        <v>41788</v>
      </c>
      <c r="I393" t="s">
        <v>1083</v>
      </c>
      <c r="J393" t="s">
        <v>1059</v>
      </c>
      <c r="K393" t="s">
        <v>1101</v>
      </c>
      <c r="L393" t="s">
        <v>1428</v>
      </c>
      <c r="M393" t="s">
        <v>401</v>
      </c>
    </row>
    <row r="394" spans="1:13" x14ac:dyDescent="0.35">
      <c r="A394">
        <v>1675494</v>
      </c>
      <c r="B394" t="s">
        <v>392</v>
      </c>
      <c r="C394" t="s">
        <v>347</v>
      </c>
      <c r="D394" t="s">
        <v>1688</v>
      </c>
      <c r="F394" t="s">
        <v>1689</v>
      </c>
      <c r="G394" t="s">
        <v>1688</v>
      </c>
      <c r="H394" s="234">
        <v>41069</v>
      </c>
      <c r="I394" t="s">
        <v>1063</v>
      </c>
      <c r="J394" t="s">
        <v>1042</v>
      </c>
      <c r="K394" t="s">
        <v>1085</v>
      </c>
      <c r="L394" t="s">
        <v>1690</v>
      </c>
      <c r="M394" t="s">
        <v>353</v>
      </c>
    </row>
    <row r="395" spans="1:13" x14ac:dyDescent="0.35">
      <c r="A395">
        <v>1676047</v>
      </c>
      <c r="B395" t="s">
        <v>392</v>
      </c>
      <c r="C395" t="s">
        <v>347</v>
      </c>
      <c r="D395" t="s">
        <v>712</v>
      </c>
      <c r="F395" t="s">
        <v>419</v>
      </c>
      <c r="G395" t="s">
        <v>712</v>
      </c>
      <c r="H395" s="234">
        <v>41286</v>
      </c>
      <c r="I395" t="s">
        <v>1036</v>
      </c>
      <c r="J395" t="s">
        <v>1045</v>
      </c>
      <c r="K395" t="s">
        <v>1074</v>
      </c>
      <c r="L395" t="s">
        <v>1691</v>
      </c>
      <c r="M395" t="s">
        <v>353</v>
      </c>
    </row>
    <row r="396" spans="1:13" x14ac:dyDescent="0.35">
      <c r="A396">
        <v>1676533</v>
      </c>
      <c r="B396" t="s">
        <v>461</v>
      </c>
      <c r="C396" t="s">
        <v>347</v>
      </c>
      <c r="D396" t="s">
        <v>456</v>
      </c>
      <c r="E396" t="s">
        <v>415</v>
      </c>
      <c r="F396" t="s">
        <v>512</v>
      </c>
      <c r="G396" t="s">
        <v>456</v>
      </c>
      <c r="H396" s="234">
        <v>29448</v>
      </c>
      <c r="I396" t="s">
        <v>1149</v>
      </c>
      <c r="J396" t="s">
        <v>1031</v>
      </c>
      <c r="K396" t="s">
        <v>1201</v>
      </c>
      <c r="L396" t="s">
        <v>1202</v>
      </c>
      <c r="M396" t="s">
        <v>353</v>
      </c>
    </row>
    <row r="397" spans="1:13" x14ac:dyDescent="0.35">
      <c r="A397">
        <v>1676534</v>
      </c>
      <c r="B397" t="s">
        <v>461</v>
      </c>
      <c r="C397" t="s">
        <v>358</v>
      </c>
      <c r="D397" t="s">
        <v>576</v>
      </c>
      <c r="E397" t="s">
        <v>539</v>
      </c>
      <c r="F397" t="s">
        <v>577</v>
      </c>
      <c r="G397" t="s">
        <v>576</v>
      </c>
      <c r="H397" s="234">
        <v>28870</v>
      </c>
      <c r="I397" t="s">
        <v>1149</v>
      </c>
      <c r="J397" t="s">
        <v>1045</v>
      </c>
      <c r="K397" t="s">
        <v>1183</v>
      </c>
      <c r="L397" t="s">
        <v>1203</v>
      </c>
      <c r="M397" t="s">
        <v>401</v>
      </c>
    </row>
    <row r="398" spans="1:13" x14ac:dyDescent="0.35">
      <c r="A398">
        <v>1676572</v>
      </c>
      <c r="B398" t="s">
        <v>461</v>
      </c>
      <c r="C398" t="s">
        <v>347</v>
      </c>
      <c r="D398" t="s">
        <v>578</v>
      </c>
      <c r="E398" t="s">
        <v>409</v>
      </c>
      <c r="F398" t="s">
        <v>531</v>
      </c>
      <c r="G398" t="s">
        <v>579</v>
      </c>
      <c r="H398" s="234">
        <v>31496</v>
      </c>
      <c r="I398" t="s">
        <v>1141</v>
      </c>
      <c r="J398" t="s">
        <v>1066</v>
      </c>
      <c r="K398" t="s">
        <v>1124</v>
      </c>
      <c r="L398" t="s">
        <v>1204</v>
      </c>
      <c r="M398" t="s">
        <v>353</v>
      </c>
    </row>
    <row r="399" spans="1:13" x14ac:dyDescent="0.35">
      <c r="A399">
        <v>1676666</v>
      </c>
      <c r="B399" t="s">
        <v>461</v>
      </c>
      <c r="C399" t="s">
        <v>470</v>
      </c>
      <c r="D399" t="s">
        <v>580</v>
      </c>
      <c r="E399" t="s">
        <v>415</v>
      </c>
      <c r="F399" t="s">
        <v>500</v>
      </c>
      <c r="G399" t="s">
        <v>580</v>
      </c>
      <c r="H399" s="234">
        <v>28615</v>
      </c>
      <c r="I399" t="s">
        <v>1059</v>
      </c>
      <c r="J399" t="s">
        <v>1059</v>
      </c>
      <c r="K399" t="s">
        <v>1205</v>
      </c>
      <c r="L399" t="s">
        <v>1206</v>
      </c>
      <c r="M399" t="s">
        <v>401</v>
      </c>
    </row>
    <row r="400" spans="1:13" x14ac:dyDescent="0.35">
      <c r="A400">
        <v>1676933</v>
      </c>
      <c r="B400" t="s">
        <v>346</v>
      </c>
      <c r="C400" t="s">
        <v>347</v>
      </c>
      <c r="D400" t="s">
        <v>581</v>
      </c>
      <c r="F400" t="s">
        <v>582</v>
      </c>
      <c r="G400" t="s">
        <v>581</v>
      </c>
      <c r="H400" s="234">
        <v>41212</v>
      </c>
      <c r="I400" t="s">
        <v>1123</v>
      </c>
      <c r="J400" t="s">
        <v>1055</v>
      </c>
      <c r="K400" t="s">
        <v>1085</v>
      </c>
      <c r="L400" t="s">
        <v>1207</v>
      </c>
      <c r="M400" t="s">
        <v>353</v>
      </c>
    </row>
    <row r="401" spans="1:13" x14ac:dyDescent="0.35">
      <c r="A401">
        <v>1676966</v>
      </c>
      <c r="B401" t="s">
        <v>461</v>
      </c>
      <c r="C401" t="s">
        <v>347</v>
      </c>
      <c r="D401" t="s">
        <v>583</v>
      </c>
      <c r="E401" t="s">
        <v>409</v>
      </c>
      <c r="F401" t="s">
        <v>522</v>
      </c>
      <c r="G401" t="s">
        <v>583</v>
      </c>
      <c r="H401" s="234">
        <v>31642</v>
      </c>
      <c r="I401" t="s">
        <v>1050</v>
      </c>
      <c r="J401" t="s">
        <v>1031</v>
      </c>
      <c r="K401" t="s">
        <v>1124</v>
      </c>
      <c r="L401" t="s">
        <v>1208</v>
      </c>
      <c r="M401" t="s">
        <v>353</v>
      </c>
    </row>
    <row r="402" spans="1:13" x14ac:dyDescent="0.35">
      <c r="A402">
        <v>1677097</v>
      </c>
      <c r="B402" t="s">
        <v>346</v>
      </c>
      <c r="C402" t="s">
        <v>358</v>
      </c>
      <c r="D402" t="s">
        <v>584</v>
      </c>
      <c r="F402" t="s">
        <v>585</v>
      </c>
      <c r="G402" t="s">
        <v>584</v>
      </c>
      <c r="H402" s="234">
        <v>41738</v>
      </c>
      <c r="I402" t="s">
        <v>1063</v>
      </c>
      <c r="J402" t="s">
        <v>1032</v>
      </c>
      <c r="K402" t="s">
        <v>1101</v>
      </c>
      <c r="L402" t="s">
        <v>1209</v>
      </c>
      <c r="M402" t="s">
        <v>401</v>
      </c>
    </row>
    <row r="403" spans="1:13" x14ac:dyDescent="0.35">
      <c r="A403">
        <v>1677304</v>
      </c>
      <c r="B403" t="s">
        <v>392</v>
      </c>
      <c r="C403" t="s">
        <v>358</v>
      </c>
      <c r="D403" t="s">
        <v>1593</v>
      </c>
      <c r="F403" t="s">
        <v>1692</v>
      </c>
      <c r="G403" t="s">
        <v>1593</v>
      </c>
      <c r="H403" s="234">
        <v>41250</v>
      </c>
      <c r="I403" t="s">
        <v>1089</v>
      </c>
      <c r="J403" t="s">
        <v>1036</v>
      </c>
      <c r="K403" t="s">
        <v>1085</v>
      </c>
      <c r="L403" t="s">
        <v>1693</v>
      </c>
      <c r="M403" t="s">
        <v>401</v>
      </c>
    </row>
    <row r="404" spans="1:13" x14ac:dyDescent="0.35">
      <c r="A404">
        <v>1678196</v>
      </c>
      <c r="B404" t="s">
        <v>392</v>
      </c>
      <c r="C404" t="s">
        <v>347</v>
      </c>
      <c r="D404" t="s">
        <v>430</v>
      </c>
      <c r="E404" t="s">
        <v>353</v>
      </c>
      <c r="F404" t="s">
        <v>431</v>
      </c>
      <c r="G404" t="s">
        <v>430</v>
      </c>
      <c r="H404" s="234">
        <v>41947</v>
      </c>
      <c r="I404" t="s">
        <v>1032</v>
      </c>
      <c r="J404" t="s">
        <v>1039</v>
      </c>
      <c r="K404" t="s">
        <v>1101</v>
      </c>
      <c r="L404" t="s">
        <v>1110</v>
      </c>
      <c r="M404" t="s">
        <v>353</v>
      </c>
    </row>
    <row r="405" spans="1:13" x14ac:dyDescent="0.35">
      <c r="A405">
        <v>1678230</v>
      </c>
      <c r="B405" t="s">
        <v>346</v>
      </c>
      <c r="C405" t="s">
        <v>347</v>
      </c>
      <c r="D405" t="s">
        <v>586</v>
      </c>
      <c r="F405" t="s">
        <v>489</v>
      </c>
      <c r="G405" t="s">
        <v>586</v>
      </c>
      <c r="H405" s="234">
        <v>41950</v>
      </c>
      <c r="I405" t="s">
        <v>1089</v>
      </c>
      <c r="J405" t="s">
        <v>1039</v>
      </c>
      <c r="K405" t="s">
        <v>1101</v>
      </c>
      <c r="L405" t="s">
        <v>1210</v>
      </c>
      <c r="M405" t="s">
        <v>353</v>
      </c>
    </row>
    <row r="406" spans="1:13" x14ac:dyDescent="0.35">
      <c r="A406">
        <v>1678231</v>
      </c>
      <c r="B406" t="s">
        <v>346</v>
      </c>
      <c r="C406" t="s">
        <v>358</v>
      </c>
      <c r="D406" t="s">
        <v>587</v>
      </c>
      <c r="F406" t="s">
        <v>588</v>
      </c>
      <c r="G406" t="s">
        <v>587</v>
      </c>
      <c r="H406" s="234">
        <v>41571</v>
      </c>
      <c r="I406" t="s">
        <v>1158</v>
      </c>
      <c r="J406" t="s">
        <v>1055</v>
      </c>
      <c r="K406" t="s">
        <v>1074</v>
      </c>
      <c r="L406" t="s">
        <v>1211</v>
      </c>
      <c r="M406" t="s">
        <v>401</v>
      </c>
    </row>
    <row r="407" spans="1:13" x14ac:dyDescent="0.35">
      <c r="A407">
        <v>1678232</v>
      </c>
      <c r="B407" t="s">
        <v>346</v>
      </c>
      <c r="C407" t="s">
        <v>358</v>
      </c>
      <c r="D407" t="s">
        <v>589</v>
      </c>
      <c r="F407" t="s">
        <v>590</v>
      </c>
      <c r="G407" t="s">
        <v>589</v>
      </c>
      <c r="H407" s="234">
        <v>41705</v>
      </c>
      <c r="I407" t="s">
        <v>1089</v>
      </c>
      <c r="J407" t="s">
        <v>1066</v>
      </c>
      <c r="K407" t="s">
        <v>1101</v>
      </c>
      <c r="L407" t="s">
        <v>1212</v>
      </c>
      <c r="M407" t="s">
        <v>401</v>
      </c>
    </row>
    <row r="408" spans="1:13" x14ac:dyDescent="0.35">
      <c r="A408">
        <v>1678435</v>
      </c>
      <c r="B408" t="s">
        <v>392</v>
      </c>
      <c r="C408" t="s">
        <v>358</v>
      </c>
      <c r="D408" t="s">
        <v>1694</v>
      </c>
      <c r="F408" t="s">
        <v>1695</v>
      </c>
      <c r="G408" t="s">
        <v>1694</v>
      </c>
      <c r="H408" s="234">
        <v>41794</v>
      </c>
      <c r="I408" t="s">
        <v>1032</v>
      </c>
      <c r="J408" t="s">
        <v>1042</v>
      </c>
      <c r="K408" t="s">
        <v>1101</v>
      </c>
      <c r="L408" t="s">
        <v>1461</v>
      </c>
      <c r="M408" t="s">
        <v>401</v>
      </c>
    </row>
    <row r="409" spans="1:13" x14ac:dyDescent="0.35">
      <c r="A409">
        <v>1678436</v>
      </c>
      <c r="B409" t="s">
        <v>392</v>
      </c>
      <c r="C409" t="s">
        <v>347</v>
      </c>
      <c r="D409" t="s">
        <v>646</v>
      </c>
      <c r="F409" t="s">
        <v>1696</v>
      </c>
      <c r="G409" t="s">
        <v>646</v>
      </c>
      <c r="H409" s="234">
        <v>41326</v>
      </c>
      <c r="I409" t="s">
        <v>1119</v>
      </c>
      <c r="J409" t="s">
        <v>1051</v>
      </c>
      <c r="K409" t="s">
        <v>1074</v>
      </c>
      <c r="L409" t="s">
        <v>1697</v>
      </c>
      <c r="M409" t="s">
        <v>353</v>
      </c>
    </row>
    <row r="410" spans="1:13" x14ac:dyDescent="0.35">
      <c r="A410">
        <v>1680877</v>
      </c>
      <c r="B410" t="s">
        <v>392</v>
      </c>
      <c r="C410" t="s">
        <v>358</v>
      </c>
      <c r="D410" t="s">
        <v>990</v>
      </c>
      <c r="F410" t="s">
        <v>989</v>
      </c>
      <c r="G410" t="s">
        <v>990</v>
      </c>
      <c r="H410" s="234">
        <v>40654</v>
      </c>
      <c r="I410" t="s">
        <v>1119</v>
      </c>
      <c r="J410" t="s">
        <v>1032</v>
      </c>
      <c r="K410" t="s">
        <v>1060</v>
      </c>
      <c r="L410" t="s">
        <v>1698</v>
      </c>
      <c r="M410" t="s">
        <v>401</v>
      </c>
    </row>
    <row r="411" spans="1:13" x14ac:dyDescent="0.35">
      <c r="A411">
        <v>1681507</v>
      </c>
      <c r="B411" t="s">
        <v>392</v>
      </c>
      <c r="C411" t="s">
        <v>347</v>
      </c>
      <c r="D411" t="s">
        <v>1699</v>
      </c>
      <c r="F411" t="s">
        <v>1689</v>
      </c>
      <c r="G411" t="s">
        <v>1700</v>
      </c>
      <c r="H411" s="234">
        <v>41840</v>
      </c>
      <c r="I411" t="s">
        <v>1065</v>
      </c>
      <c r="J411" t="s">
        <v>1089</v>
      </c>
      <c r="K411" t="s">
        <v>1101</v>
      </c>
      <c r="L411" t="s">
        <v>1701</v>
      </c>
      <c r="M411" t="s">
        <v>353</v>
      </c>
    </row>
    <row r="412" spans="1:13" x14ac:dyDescent="0.35">
      <c r="A412">
        <v>1681663</v>
      </c>
      <c r="B412" t="s">
        <v>392</v>
      </c>
      <c r="C412" t="s">
        <v>347</v>
      </c>
      <c r="D412" t="s">
        <v>862</v>
      </c>
      <c r="F412" t="s">
        <v>863</v>
      </c>
      <c r="G412" t="s">
        <v>862</v>
      </c>
      <c r="H412" s="234">
        <v>40182</v>
      </c>
      <c r="I412" t="s">
        <v>1032</v>
      </c>
      <c r="J412" t="s">
        <v>1045</v>
      </c>
      <c r="K412" t="s">
        <v>1052</v>
      </c>
      <c r="L412" t="s">
        <v>1429</v>
      </c>
      <c r="M412" t="s">
        <v>353</v>
      </c>
    </row>
    <row r="413" spans="1:13" x14ac:dyDescent="0.35">
      <c r="A413">
        <v>1681668</v>
      </c>
      <c r="B413" t="s">
        <v>392</v>
      </c>
      <c r="C413" t="s">
        <v>358</v>
      </c>
      <c r="D413" t="s">
        <v>864</v>
      </c>
      <c r="F413" t="s">
        <v>865</v>
      </c>
      <c r="G413" t="s">
        <v>864</v>
      </c>
      <c r="H413" s="234">
        <v>41399</v>
      </c>
      <c r="I413" t="s">
        <v>1059</v>
      </c>
      <c r="J413" t="s">
        <v>1059</v>
      </c>
      <c r="K413" t="s">
        <v>1074</v>
      </c>
      <c r="L413" t="s">
        <v>1430</v>
      </c>
      <c r="M413" t="s">
        <v>401</v>
      </c>
    </row>
    <row r="414" spans="1:13" x14ac:dyDescent="0.35">
      <c r="A414">
        <v>1681672</v>
      </c>
      <c r="B414" t="s">
        <v>392</v>
      </c>
      <c r="C414" t="s">
        <v>358</v>
      </c>
      <c r="D414" t="s">
        <v>418</v>
      </c>
      <c r="F414" t="s">
        <v>863</v>
      </c>
      <c r="G414" t="s">
        <v>418</v>
      </c>
      <c r="H414" s="234">
        <v>41201</v>
      </c>
      <c r="I414" t="s">
        <v>1054</v>
      </c>
      <c r="J414" t="s">
        <v>1055</v>
      </c>
      <c r="K414" t="s">
        <v>1085</v>
      </c>
      <c r="L414" t="s">
        <v>1278</v>
      </c>
      <c r="M414" t="s">
        <v>401</v>
      </c>
    </row>
    <row r="415" spans="1:13" x14ac:dyDescent="0.35">
      <c r="A415">
        <v>1681987</v>
      </c>
      <c r="B415" t="s">
        <v>346</v>
      </c>
      <c r="C415" t="s">
        <v>358</v>
      </c>
      <c r="D415" t="s">
        <v>359</v>
      </c>
      <c r="F415" t="s">
        <v>695</v>
      </c>
      <c r="G415" t="s">
        <v>359</v>
      </c>
      <c r="H415" s="234">
        <v>41197</v>
      </c>
      <c r="I415" t="s">
        <v>1149</v>
      </c>
      <c r="J415" t="s">
        <v>1055</v>
      </c>
      <c r="K415" t="s">
        <v>1085</v>
      </c>
      <c r="L415" t="s">
        <v>1286</v>
      </c>
      <c r="M415" t="s">
        <v>401</v>
      </c>
    </row>
    <row r="416" spans="1:13" x14ac:dyDescent="0.35">
      <c r="A416">
        <v>1682353</v>
      </c>
      <c r="B416" t="s">
        <v>346</v>
      </c>
      <c r="C416" t="s">
        <v>358</v>
      </c>
      <c r="D416" t="s">
        <v>418</v>
      </c>
      <c r="F416" t="s">
        <v>696</v>
      </c>
      <c r="G416" t="s">
        <v>418</v>
      </c>
      <c r="H416" s="234">
        <v>41131</v>
      </c>
      <c r="I416" t="s">
        <v>1055</v>
      </c>
      <c r="J416" t="s">
        <v>1031</v>
      </c>
      <c r="K416" t="s">
        <v>1085</v>
      </c>
      <c r="L416" t="s">
        <v>1287</v>
      </c>
      <c r="M416" t="s">
        <v>401</v>
      </c>
    </row>
    <row r="417" spans="1:13" x14ac:dyDescent="0.35">
      <c r="A417">
        <v>1683147</v>
      </c>
      <c r="B417" t="s">
        <v>392</v>
      </c>
      <c r="C417" t="s">
        <v>358</v>
      </c>
      <c r="D417" t="s">
        <v>432</v>
      </c>
      <c r="E417" t="s">
        <v>433</v>
      </c>
      <c r="F417" t="s">
        <v>434</v>
      </c>
      <c r="G417" t="s">
        <v>435</v>
      </c>
      <c r="H417" s="234">
        <v>40468</v>
      </c>
      <c r="I417" t="s">
        <v>1091</v>
      </c>
      <c r="J417" t="s">
        <v>1055</v>
      </c>
      <c r="K417" t="s">
        <v>1052</v>
      </c>
      <c r="L417" t="s">
        <v>1111</v>
      </c>
      <c r="M417" t="s">
        <v>401</v>
      </c>
    </row>
    <row r="418" spans="1:13" x14ac:dyDescent="0.35">
      <c r="A418">
        <v>1684825</v>
      </c>
      <c r="B418" t="s">
        <v>392</v>
      </c>
      <c r="C418" t="s">
        <v>358</v>
      </c>
      <c r="D418" t="s">
        <v>1702</v>
      </c>
      <c r="F418" t="s">
        <v>1703</v>
      </c>
      <c r="G418" t="s">
        <v>1702</v>
      </c>
      <c r="H418" s="234">
        <v>41527</v>
      </c>
      <c r="I418" t="s">
        <v>1055</v>
      </c>
      <c r="J418" t="s">
        <v>1063</v>
      </c>
      <c r="K418" t="s">
        <v>1074</v>
      </c>
      <c r="L418" t="s">
        <v>1704</v>
      </c>
      <c r="M418" t="s">
        <v>401</v>
      </c>
    </row>
    <row r="419" spans="1:13" x14ac:dyDescent="0.35">
      <c r="A419">
        <v>1685116</v>
      </c>
      <c r="B419" t="s">
        <v>461</v>
      </c>
      <c r="C419" t="s">
        <v>470</v>
      </c>
      <c r="D419" t="s">
        <v>741</v>
      </c>
      <c r="F419" t="s">
        <v>684</v>
      </c>
      <c r="G419" t="s">
        <v>471</v>
      </c>
      <c r="H419" s="234">
        <v>29966</v>
      </c>
      <c r="I419" t="s">
        <v>1149</v>
      </c>
      <c r="J419" t="s">
        <v>1045</v>
      </c>
      <c r="K419" t="s">
        <v>1196</v>
      </c>
      <c r="L419" t="s">
        <v>1336</v>
      </c>
      <c r="M419" t="s">
        <v>401</v>
      </c>
    </row>
    <row r="420" spans="1:13" x14ac:dyDescent="0.35">
      <c r="A420">
        <v>1686194</v>
      </c>
      <c r="B420" t="s">
        <v>346</v>
      </c>
      <c r="C420" t="s">
        <v>358</v>
      </c>
      <c r="D420" t="s">
        <v>1705</v>
      </c>
      <c r="F420" t="s">
        <v>998</v>
      </c>
      <c r="G420" t="s">
        <v>1705</v>
      </c>
      <c r="H420" s="234">
        <v>41572</v>
      </c>
      <c r="I420" t="s">
        <v>1141</v>
      </c>
      <c r="J420" t="s">
        <v>1055</v>
      </c>
      <c r="K420" t="s">
        <v>1074</v>
      </c>
      <c r="L420" t="s">
        <v>1706</v>
      </c>
      <c r="M420" t="s">
        <v>401</v>
      </c>
    </row>
    <row r="421" spans="1:13" x14ac:dyDescent="0.35">
      <c r="A421">
        <v>1686195</v>
      </c>
      <c r="B421" t="s">
        <v>346</v>
      </c>
      <c r="C421" t="s">
        <v>347</v>
      </c>
      <c r="D421" t="s">
        <v>384</v>
      </c>
      <c r="E421" t="s">
        <v>390</v>
      </c>
      <c r="F421" t="s">
        <v>994</v>
      </c>
      <c r="G421" t="s">
        <v>384</v>
      </c>
      <c r="H421" s="234">
        <v>27470</v>
      </c>
      <c r="I421" t="s">
        <v>1091</v>
      </c>
      <c r="J421" t="s">
        <v>1066</v>
      </c>
      <c r="K421" t="s">
        <v>1092</v>
      </c>
      <c r="L421" t="s">
        <v>1707</v>
      </c>
      <c r="M421" t="s">
        <v>353</v>
      </c>
    </row>
    <row r="422" spans="1:13" x14ac:dyDescent="0.35">
      <c r="A422">
        <v>1688280</v>
      </c>
      <c r="B422" t="s">
        <v>346</v>
      </c>
      <c r="C422" t="s">
        <v>358</v>
      </c>
      <c r="D422" t="s">
        <v>464</v>
      </c>
      <c r="F422" t="s">
        <v>458</v>
      </c>
      <c r="G422" t="s">
        <v>464</v>
      </c>
      <c r="H422" s="234">
        <v>41856</v>
      </c>
      <c r="I422" t="s">
        <v>1059</v>
      </c>
      <c r="J422" t="s">
        <v>1031</v>
      </c>
      <c r="K422" t="s">
        <v>1101</v>
      </c>
      <c r="L422" t="s">
        <v>1213</v>
      </c>
      <c r="M422" t="s">
        <v>401</v>
      </c>
    </row>
    <row r="423" spans="1:13" x14ac:dyDescent="0.35">
      <c r="A423">
        <v>1688281</v>
      </c>
      <c r="B423" t="s">
        <v>346</v>
      </c>
      <c r="C423" t="s">
        <v>358</v>
      </c>
      <c r="D423" t="s">
        <v>591</v>
      </c>
      <c r="F423" t="s">
        <v>592</v>
      </c>
      <c r="G423" t="s">
        <v>591</v>
      </c>
      <c r="H423" s="234">
        <v>41989</v>
      </c>
      <c r="I423" t="s">
        <v>1044</v>
      </c>
      <c r="J423" t="s">
        <v>1036</v>
      </c>
      <c r="K423" t="s">
        <v>1101</v>
      </c>
      <c r="L423" t="s">
        <v>1214</v>
      </c>
      <c r="M423" t="s">
        <v>401</v>
      </c>
    </row>
    <row r="424" spans="1:13" x14ac:dyDescent="0.35">
      <c r="A424">
        <v>1688282</v>
      </c>
      <c r="B424" t="s">
        <v>346</v>
      </c>
      <c r="C424" t="s">
        <v>347</v>
      </c>
      <c r="D424" t="s">
        <v>504</v>
      </c>
      <c r="F424" t="s">
        <v>564</v>
      </c>
      <c r="G424" t="s">
        <v>504</v>
      </c>
      <c r="H424" s="234">
        <v>41665</v>
      </c>
      <c r="I424" t="s">
        <v>1058</v>
      </c>
      <c r="J424" t="s">
        <v>1045</v>
      </c>
      <c r="K424" t="s">
        <v>1101</v>
      </c>
      <c r="L424" t="s">
        <v>1215</v>
      </c>
      <c r="M424" t="s">
        <v>353</v>
      </c>
    </row>
    <row r="425" spans="1:13" x14ac:dyDescent="0.35">
      <c r="A425">
        <v>1688284</v>
      </c>
      <c r="B425" t="s">
        <v>346</v>
      </c>
      <c r="C425" t="s">
        <v>347</v>
      </c>
      <c r="D425" t="s">
        <v>593</v>
      </c>
      <c r="F425" t="s">
        <v>594</v>
      </c>
      <c r="G425" t="s">
        <v>593</v>
      </c>
      <c r="H425" s="234">
        <v>42248</v>
      </c>
      <c r="I425" t="s">
        <v>1045</v>
      </c>
      <c r="J425" t="s">
        <v>1063</v>
      </c>
      <c r="K425" t="s">
        <v>1098</v>
      </c>
      <c r="L425" t="s">
        <v>1216</v>
      </c>
      <c r="M425" t="s">
        <v>353</v>
      </c>
    </row>
    <row r="426" spans="1:13" x14ac:dyDescent="0.35">
      <c r="A426">
        <v>1688514</v>
      </c>
      <c r="B426" t="s">
        <v>346</v>
      </c>
      <c r="C426" t="s">
        <v>347</v>
      </c>
      <c r="D426" t="s">
        <v>430</v>
      </c>
      <c r="F426" t="s">
        <v>697</v>
      </c>
      <c r="G426" t="s">
        <v>430</v>
      </c>
      <c r="H426" s="234">
        <v>40216</v>
      </c>
      <c r="I426" t="s">
        <v>1089</v>
      </c>
      <c r="J426" t="s">
        <v>1051</v>
      </c>
      <c r="K426" t="s">
        <v>1052</v>
      </c>
      <c r="L426" t="s">
        <v>1288</v>
      </c>
      <c r="M426" t="s">
        <v>353</v>
      </c>
    </row>
    <row r="427" spans="1:13" x14ac:dyDescent="0.35">
      <c r="A427">
        <v>1688518</v>
      </c>
      <c r="B427" t="s">
        <v>392</v>
      </c>
      <c r="C427" t="s">
        <v>358</v>
      </c>
      <c r="D427" t="s">
        <v>713</v>
      </c>
      <c r="F427" t="s">
        <v>677</v>
      </c>
      <c r="G427" t="s">
        <v>713</v>
      </c>
      <c r="H427" s="234">
        <v>41749</v>
      </c>
      <c r="I427" t="s">
        <v>1065</v>
      </c>
      <c r="J427" t="s">
        <v>1032</v>
      </c>
      <c r="K427" t="s">
        <v>1101</v>
      </c>
      <c r="L427" t="s">
        <v>1302</v>
      </c>
      <c r="M427" t="s">
        <v>401</v>
      </c>
    </row>
    <row r="428" spans="1:13" x14ac:dyDescent="0.35">
      <c r="A428">
        <v>1688678</v>
      </c>
      <c r="B428" t="s">
        <v>346</v>
      </c>
      <c r="C428" t="s">
        <v>347</v>
      </c>
      <c r="D428" t="s">
        <v>595</v>
      </c>
      <c r="F428" t="s">
        <v>570</v>
      </c>
      <c r="G428" t="s">
        <v>595</v>
      </c>
      <c r="H428" s="234">
        <v>41802</v>
      </c>
      <c r="I428" t="s">
        <v>1036</v>
      </c>
      <c r="J428" t="s">
        <v>1042</v>
      </c>
      <c r="K428" t="s">
        <v>1101</v>
      </c>
      <c r="L428" t="s">
        <v>1217</v>
      </c>
      <c r="M428" t="s">
        <v>353</v>
      </c>
    </row>
    <row r="429" spans="1:13" x14ac:dyDescent="0.35">
      <c r="A429">
        <v>1689392</v>
      </c>
      <c r="B429" t="s">
        <v>346</v>
      </c>
      <c r="C429" t="s">
        <v>347</v>
      </c>
      <c r="D429" t="s">
        <v>596</v>
      </c>
      <c r="F429" t="s">
        <v>597</v>
      </c>
      <c r="G429" t="s">
        <v>596</v>
      </c>
      <c r="H429" s="234">
        <v>42285</v>
      </c>
      <c r="I429" t="s">
        <v>1031</v>
      </c>
      <c r="J429" t="s">
        <v>1055</v>
      </c>
      <c r="K429" t="s">
        <v>1098</v>
      </c>
      <c r="L429" t="s">
        <v>1218</v>
      </c>
      <c r="M429" t="s">
        <v>353</v>
      </c>
    </row>
    <row r="430" spans="1:13" x14ac:dyDescent="0.35">
      <c r="A430">
        <v>1689512</v>
      </c>
      <c r="B430" t="s">
        <v>392</v>
      </c>
      <c r="C430" t="s">
        <v>358</v>
      </c>
      <c r="D430" t="s">
        <v>793</v>
      </c>
      <c r="F430" t="s">
        <v>866</v>
      </c>
      <c r="G430" t="s">
        <v>793</v>
      </c>
      <c r="H430" s="234">
        <v>41427</v>
      </c>
      <c r="I430" t="s">
        <v>1051</v>
      </c>
      <c r="J430" t="s">
        <v>1042</v>
      </c>
      <c r="K430" t="s">
        <v>1074</v>
      </c>
      <c r="L430" t="s">
        <v>1431</v>
      </c>
      <c r="M430" t="s">
        <v>401</v>
      </c>
    </row>
    <row r="431" spans="1:13" x14ac:dyDescent="0.35">
      <c r="A431">
        <v>1689513</v>
      </c>
      <c r="B431" t="s">
        <v>392</v>
      </c>
      <c r="C431" t="s">
        <v>358</v>
      </c>
      <c r="D431" t="s">
        <v>366</v>
      </c>
      <c r="F431" t="s">
        <v>781</v>
      </c>
      <c r="G431" t="s">
        <v>366</v>
      </c>
      <c r="H431" s="234">
        <v>42272</v>
      </c>
      <c r="I431" t="s">
        <v>1141</v>
      </c>
      <c r="J431" t="s">
        <v>1063</v>
      </c>
      <c r="K431" t="s">
        <v>1098</v>
      </c>
      <c r="L431" t="s">
        <v>1432</v>
      </c>
      <c r="M431" t="s">
        <v>401</v>
      </c>
    </row>
    <row r="432" spans="1:13" x14ac:dyDescent="0.35">
      <c r="A432">
        <v>1689514</v>
      </c>
      <c r="B432" t="s">
        <v>392</v>
      </c>
      <c r="C432" t="s">
        <v>358</v>
      </c>
      <c r="D432" t="s">
        <v>702</v>
      </c>
      <c r="F432" t="s">
        <v>810</v>
      </c>
      <c r="G432" t="s">
        <v>702</v>
      </c>
      <c r="H432" s="234">
        <v>42078</v>
      </c>
      <c r="I432" t="s">
        <v>1149</v>
      </c>
      <c r="J432" t="s">
        <v>1066</v>
      </c>
      <c r="K432" t="s">
        <v>1098</v>
      </c>
      <c r="L432" t="s">
        <v>1433</v>
      </c>
      <c r="M432" t="s">
        <v>401</v>
      </c>
    </row>
    <row r="433" spans="1:13" x14ac:dyDescent="0.35">
      <c r="A433">
        <v>1689515</v>
      </c>
      <c r="B433" t="s">
        <v>346</v>
      </c>
      <c r="C433" t="s">
        <v>358</v>
      </c>
      <c r="D433" t="s">
        <v>371</v>
      </c>
      <c r="F433" t="s">
        <v>867</v>
      </c>
      <c r="G433" t="s">
        <v>371</v>
      </c>
      <c r="H433" s="234">
        <v>39912</v>
      </c>
      <c r="I433" t="s">
        <v>1063</v>
      </c>
      <c r="J433" t="s">
        <v>1032</v>
      </c>
      <c r="K433" t="s">
        <v>1046</v>
      </c>
      <c r="L433" t="s">
        <v>1434</v>
      </c>
      <c r="M433" t="s">
        <v>401</v>
      </c>
    </row>
    <row r="434" spans="1:13" x14ac:dyDescent="0.35">
      <c r="A434">
        <v>1689516</v>
      </c>
      <c r="B434" t="s">
        <v>461</v>
      </c>
      <c r="C434" t="s">
        <v>358</v>
      </c>
      <c r="D434" t="s">
        <v>656</v>
      </c>
      <c r="F434" t="s">
        <v>633</v>
      </c>
      <c r="G434" t="s">
        <v>656</v>
      </c>
      <c r="H434" s="234">
        <v>31826</v>
      </c>
      <c r="I434" t="s">
        <v>1050</v>
      </c>
      <c r="J434" t="s">
        <v>1051</v>
      </c>
      <c r="K434" t="s">
        <v>1188</v>
      </c>
      <c r="L434" t="s">
        <v>1435</v>
      </c>
      <c r="M434" t="s">
        <v>401</v>
      </c>
    </row>
    <row r="435" spans="1:13" x14ac:dyDescent="0.35">
      <c r="A435">
        <v>1689517</v>
      </c>
      <c r="B435" t="s">
        <v>461</v>
      </c>
      <c r="C435" t="s">
        <v>358</v>
      </c>
      <c r="D435" t="s">
        <v>780</v>
      </c>
      <c r="F435" t="s">
        <v>795</v>
      </c>
      <c r="G435" t="s">
        <v>780</v>
      </c>
      <c r="H435" s="234">
        <v>30085</v>
      </c>
      <c r="I435" t="s">
        <v>1105</v>
      </c>
      <c r="J435" t="s">
        <v>1059</v>
      </c>
      <c r="K435" t="s">
        <v>1196</v>
      </c>
      <c r="L435" t="s">
        <v>1436</v>
      </c>
      <c r="M435" t="s">
        <v>401</v>
      </c>
    </row>
    <row r="436" spans="1:13" x14ac:dyDescent="0.35">
      <c r="A436">
        <v>1689518</v>
      </c>
      <c r="B436" t="s">
        <v>392</v>
      </c>
      <c r="C436" t="s">
        <v>358</v>
      </c>
      <c r="D436" t="s">
        <v>868</v>
      </c>
      <c r="F436" t="s">
        <v>869</v>
      </c>
      <c r="G436" t="s">
        <v>868</v>
      </c>
      <c r="H436" s="234">
        <v>42013</v>
      </c>
      <c r="I436" t="s">
        <v>1063</v>
      </c>
      <c r="J436" t="s">
        <v>1045</v>
      </c>
      <c r="K436" t="s">
        <v>1098</v>
      </c>
      <c r="L436" t="s">
        <v>1437</v>
      </c>
      <c r="M436" t="s">
        <v>401</v>
      </c>
    </row>
    <row r="437" spans="1:13" x14ac:dyDescent="0.35">
      <c r="A437">
        <v>1689519</v>
      </c>
      <c r="B437" t="s">
        <v>392</v>
      </c>
      <c r="C437" t="s">
        <v>347</v>
      </c>
      <c r="D437" t="s">
        <v>393</v>
      </c>
      <c r="F437" t="s">
        <v>870</v>
      </c>
      <c r="G437" t="s">
        <v>393</v>
      </c>
      <c r="H437" s="234">
        <v>41176</v>
      </c>
      <c r="I437" t="s">
        <v>1158</v>
      </c>
      <c r="J437" t="s">
        <v>1063</v>
      </c>
      <c r="K437" t="s">
        <v>1085</v>
      </c>
      <c r="L437" t="s">
        <v>1438</v>
      </c>
      <c r="M437" t="s">
        <v>353</v>
      </c>
    </row>
    <row r="438" spans="1:13" x14ac:dyDescent="0.35">
      <c r="A438">
        <v>1689520</v>
      </c>
      <c r="B438" t="s">
        <v>346</v>
      </c>
      <c r="C438" t="s">
        <v>347</v>
      </c>
      <c r="D438" t="s">
        <v>430</v>
      </c>
      <c r="F438" t="s">
        <v>871</v>
      </c>
      <c r="G438" t="s">
        <v>430</v>
      </c>
      <c r="H438" s="234">
        <v>41843</v>
      </c>
      <c r="I438" t="s">
        <v>1062</v>
      </c>
      <c r="J438" t="s">
        <v>1089</v>
      </c>
      <c r="K438" t="s">
        <v>1101</v>
      </c>
      <c r="L438" t="s">
        <v>1439</v>
      </c>
      <c r="M438" t="s">
        <v>353</v>
      </c>
    </row>
    <row r="439" spans="1:13" x14ac:dyDescent="0.35">
      <c r="A439">
        <v>1689521</v>
      </c>
      <c r="B439" t="s">
        <v>392</v>
      </c>
      <c r="C439" t="s">
        <v>358</v>
      </c>
      <c r="D439" t="s">
        <v>872</v>
      </c>
      <c r="F439" t="s">
        <v>873</v>
      </c>
      <c r="G439" t="s">
        <v>872</v>
      </c>
      <c r="H439" s="234">
        <v>41631</v>
      </c>
      <c r="I439" t="s">
        <v>1062</v>
      </c>
      <c r="J439" t="s">
        <v>1036</v>
      </c>
      <c r="K439" t="s">
        <v>1074</v>
      </c>
      <c r="L439" t="s">
        <v>1440</v>
      </c>
      <c r="M439" t="s">
        <v>401</v>
      </c>
    </row>
    <row r="440" spans="1:13" x14ac:dyDescent="0.35">
      <c r="A440">
        <v>1689522</v>
      </c>
      <c r="B440" t="s">
        <v>461</v>
      </c>
      <c r="C440" t="s">
        <v>347</v>
      </c>
      <c r="D440" t="s">
        <v>874</v>
      </c>
      <c r="E440" t="s">
        <v>748</v>
      </c>
      <c r="F440" t="s">
        <v>816</v>
      </c>
      <c r="G440" t="s">
        <v>874</v>
      </c>
      <c r="H440" s="234">
        <v>31575</v>
      </c>
      <c r="I440" t="s">
        <v>1036</v>
      </c>
      <c r="J440" t="s">
        <v>1042</v>
      </c>
      <c r="K440" t="s">
        <v>1124</v>
      </c>
      <c r="L440" t="s">
        <v>1441</v>
      </c>
      <c r="M440" t="s">
        <v>353</v>
      </c>
    </row>
    <row r="441" spans="1:13" x14ac:dyDescent="0.35">
      <c r="A441">
        <v>1689523</v>
      </c>
      <c r="B441" t="s">
        <v>392</v>
      </c>
      <c r="C441" t="s">
        <v>347</v>
      </c>
      <c r="D441" t="s">
        <v>517</v>
      </c>
      <c r="F441" t="s">
        <v>875</v>
      </c>
      <c r="G441" t="s">
        <v>517</v>
      </c>
      <c r="H441" s="234">
        <v>42318</v>
      </c>
      <c r="I441" t="s">
        <v>1055</v>
      </c>
      <c r="J441" t="s">
        <v>1039</v>
      </c>
      <c r="K441" t="s">
        <v>1098</v>
      </c>
      <c r="L441" t="s">
        <v>1442</v>
      </c>
      <c r="M441" t="s">
        <v>353</v>
      </c>
    </row>
    <row r="442" spans="1:13" x14ac:dyDescent="0.35">
      <c r="A442">
        <v>1689524</v>
      </c>
      <c r="B442" t="s">
        <v>461</v>
      </c>
      <c r="C442" t="s">
        <v>470</v>
      </c>
      <c r="D442" t="s">
        <v>876</v>
      </c>
      <c r="F442" t="s">
        <v>877</v>
      </c>
      <c r="G442" t="s">
        <v>876</v>
      </c>
      <c r="H442" s="234">
        <v>40921</v>
      </c>
      <c r="I442" t="s">
        <v>1035</v>
      </c>
      <c r="J442" t="s">
        <v>1045</v>
      </c>
      <c r="K442" t="s">
        <v>1085</v>
      </c>
      <c r="L442" t="s">
        <v>1390</v>
      </c>
      <c r="M442" t="s">
        <v>401</v>
      </c>
    </row>
    <row r="443" spans="1:13" x14ac:dyDescent="0.35">
      <c r="A443">
        <v>1689525</v>
      </c>
      <c r="B443" t="s">
        <v>392</v>
      </c>
      <c r="C443" t="s">
        <v>347</v>
      </c>
      <c r="D443" t="s">
        <v>878</v>
      </c>
      <c r="F443" t="s">
        <v>879</v>
      </c>
      <c r="G443" t="s">
        <v>878</v>
      </c>
      <c r="H443" s="234">
        <v>40986</v>
      </c>
      <c r="I443" t="s">
        <v>1050</v>
      </c>
      <c r="J443" t="s">
        <v>1066</v>
      </c>
      <c r="K443" t="s">
        <v>1085</v>
      </c>
      <c r="L443" t="s">
        <v>1443</v>
      </c>
      <c r="M443" t="s">
        <v>353</v>
      </c>
    </row>
    <row r="444" spans="1:13" x14ac:dyDescent="0.35">
      <c r="A444">
        <v>1689526</v>
      </c>
      <c r="B444" t="s">
        <v>461</v>
      </c>
      <c r="C444" t="s">
        <v>347</v>
      </c>
      <c r="D444" t="s">
        <v>880</v>
      </c>
      <c r="F444" t="s">
        <v>803</v>
      </c>
      <c r="G444" t="s">
        <v>880</v>
      </c>
      <c r="H444" s="234">
        <v>29182</v>
      </c>
      <c r="I444" t="s">
        <v>1062</v>
      </c>
      <c r="J444" t="s">
        <v>1039</v>
      </c>
      <c r="K444" t="s">
        <v>1183</v>
      </c>
      <c r="L444" t="s">
        <v>1444</v>
      </c>
      <c r="M444" t="s">
        <v>353</v>
      </c>
    </row>
    <row r="445" spans="1:13" x14ac:dyDescent="0.35">
      <c r="A445">
        <v>1689527</v>
      </c>
      <c r="B445" t="s">
        <v>392</v>
      </c>
      <c r="C445" t="s">
        <v>358</v>
      </c>
      <c r="D445" t="s">
        <v>881</v>
      </c>
      <c r="F445" t="s">
        <v>875</v>
      </c>
      <c r="G445" t="s">
        <v>881</v>
      </c>
      <c r="H445" s="234">
        <v>41534</v>
      </c>
      <c r="I445" t="s">
        <v>1091</v>
      </c>
      <c r="J445" t="s">
        <v>1063</v>
      </c>
      <c r="K445" t="s">
        <v>1074</v>
      </c>
      <c r="L445" t="s">
        <v>1445</v>
      </c>
      <c r="M445" t="s">
        <v>401</v>
      </c>
    </row>
    <row r="446" spans="1:13" x14ac:dyDescent="0.35">
      <c r="A446">
        <v>1689933</v>
      </c>
      <c r="B446" t="s">
        <v>392</v>
      </c>
      <c r="C446" t="s">
        <v>347</v>
      </c>
      <c r="D446" t="s">
        <v>436</v>
      </c>
      <c r="F446" t="s">
        <v>437</v>
      </c>
      <c r="G446" t="s">
        <v>436</v>
      </c>
      <c r="H446" s="234">
        <v>41270</v>
      </c>
      <c r="I446" t="s">
        <v>1100</v>
      </c>
      <c r="J446" t="s">
        <v>1036</v>
      </c>
      <c r="K446" t="s">
        <v>1085</v>
      </c>
      <c r="L446" t="s">
        <v>1112</v>
      </c>
      <c r="M446" t="s">
        <v>353</v>
      </c>
    </row>
    <row r="447" spans="1:13" x14ac:dyDescent="0.35">
      <c r="A447">
        <v>1689934</v>
      </c>
      <c r="B447" t="s">
        <v>346</v>
      </c>
      <c r="C447" t="s">
        <v>347</v>
      </c>
      <c r="D447" t="s">
        <v>438</v>
      </c>
      <c r="E447" t="s">
        <v>415</v>
      </c>
      <c r="F447" t="s">
        <v>439</v>
      </c>
      <c r="G447" t="s">
        <v>438</v>
      </c>
      <c r="H447" s="234">
        <v>41471</v>
      </c>
      <c r="I447" t="s">
        <v>1044</v>
      </c>
      <c r="J447" t="s">
        <v>1089</v>
      </c>
      <c r="K447" t="s">
        <v>1074</v>
      </c>
      <c r="L447" t="s">
        <v>1113</v>
      </c>
      <c r="M447" t="s">
        <v>353</v>
      </c>
    </row>
    <row r="448" spans="1:13" x14ac:dyDescent="0.35">
      <c r="A448">
        <v>1689935</v>
      </c>
      <c r="B448" t="s">
        <v>392</v>
      </c>
      <c r="C448" t="s">
        <v>347</v>
      </c>
      <c r="D448" t="s">
        <v>406</v>
      </c>
      <c r="E448" t="s">
        <v>440</v>
      </c>
      <c r="F448" t="s">
        <v>441</v>
      </c>
      <c r="G448" t="s">
        <v>406</v>
      </c>
      <c r="H448" s="234">
        <v>41211</v>
      </c>
      <c r="I448" t="s">
        <v>1083</v>
      </c>
      <c r="J448" t="s">
        <v>1055</v>
      </c>
      <c r="K448" t="s">
        <v>1085</v>
      </c>
      <c r="L448" t="s">
        <v>1114</v>
      </c>
      <c r="M448" t="s">
        <v>353</v>
      </c>
    </row>
    <row r="449" spans="1:13" x14ac:dyDescent="0.35">
      <c r="A449">
        <v>1689936</v>
      </c>
      <c r="B449" t="s">
        <v>346</v>
      </c>
      <c r="C449" t="s">
        <v>347</v>
      </c>
      <c r="D449" t="s">
        <v>529</v>
      </c>
      <c r="E449" t="s">
        <v>390</v>
      </c>
      <c r="F449" t="s">
        <v>1785</v>
      </c>
      <c r="G449" t="s">
        <v>529</v>
      </c>
      <c r="H449" s="234">
        <v>40730</v>
      </c>
      <c r="I449" s="233" t="s">
        <v>1042</v>
      </c>
      <c r="J449" s="236" t="s">
        <v>1089</v>
      </c>
      <c r="K449" s="233">
        <v>2011</v>
      </c>
      <c r="L449" s="236" t="s">
        <v>1790</v>
      </c>
      <c r="M449" t="s">
        <v>353</v>
      </c>
    </row>
    <row r="450" spans="1:13" x14ac:dyDescent="0.35">
      <c r="A450">
        <v>1689937</v>
      </c>
      <c r="B450" t="s">
        <v>346</v>
      </c>
      <c r="C450" t="s">
        <v>347</v>
      </c>
      <c r="D450" t="s">
        <v>442</v>
      </c>
      <c r="E450" t="s">
        <v>443</v>
      </c>
      <c r="F450" t="s">
        <v>425</v>
      </c>
      <c r="G450" t="s">
        <v>376</v>
      </c>
      <c r="H450" s="234">
        <v>41683</v>
      </c>
      <c r="I450" t="s">
        <v>1035</v>
      </c>
      <c r="J450" t="s">
        <v>1051</v>
      </c>
      <c r="K450" t="s">
        <v>1101</v>
      </c>
      <c r="L450" t="s">
        <v>1115</v>
      </c>
      <c r="M450" t="s">
        <v>353</v>
      </c>
    </row>
    <row r="451" spans="1:13" x14ac:dyDescent="0.35">
      <c r="A451">
        <v>1690325</v>
      </c>
      <c r="B451" t="s">
        <v>392</v>
      </c>
      <c r="C451" t="s">
        <v>358</v>
      </c>
      <c r="D451" t="s">
        <v>359</v>
      </c>
      <c r="E451" t="s">
        <v>598</v>
      </c>
      <c r="F451" t="s">
        <v>473</v>
      </c>
      <c r="G451" t="s">
        <v>359</v>
      </c>
      <c r="H451" s="234">
        <v>39629</v>
      </c>
      <c r="I451" t="s">
        <v>1123</v>
      </c>
      <c r="J451" t="s">
        <v>1042</v>
      </c>
      <c r="K451" t="s">
        <v>1067</v>
      </c>
      <c r="L451" t="s">
        <v>1219</v>
      </c>
      <c r="M451" t="s">
        <v>401</v>
      </c>
    </row>
    <row r="452" spans="1:13" x14ac:dyDescent="0.35">
      <c r="A452">
        <v>1691783</v>
      </c>
      <c r="B452" t="s">
        <v>392</v>
      </c>
      <c r="C452" t="s">
        <v>347</v>
      </c>
      <c r="D452" t="s">
        <v>444</v>
      </c>
      <c r="F452" t="s">
        <v>394</v>
      </c>
      <c r="G452" t="s">
        <v>444</v>
      </c>
      <c r="H452" s="234">
        <v>41340</v>
      </c>
      <c r="I452" t="s">
        <v>1089</v>
      </c>
      <c r="J452" t="s">
        <v>1066</v>
      </c>
      <c r="K452" t="s">
        <v>1074</v>
      </c>
      <c r="L452" t="s">
        <v>1090</v>
      </c>
      <c r="M452" t="s">
        <v>353</v>
      </c>
    </row>
    <row r="453" spans="1:13" x14ac:dyDescent="0.35">
      <c r="A453">
        <v>1691784</v>
      </c>
      <c r="B453" t="s">
        <v>392</v>
      </c>
      <c r="C453" t="s">
        <v>347</v>
      </c>
      <c r="D453" t="s">
        <v>445</v>
      </c>
      <c r="F453" t="s">
        <v>446</v>
      </c>
      <c r="G453" t="s">
        <v>445</v>
      </c>
      <c r="H453" s="234">
        <v>41648</v>
      </c>
      <c r="I453" t="s">
        <v>1063</v>
      </c>
      <c r="J453" t="s">
        <v>1045</v>
      </c>
      <c r="K453" t="s">
        <v>1101</v>
      </c>
      <c r="L453" t="s">
        <v>1116</v>
      </c>
      <c r="M453" t="s">
        <v>353</v>
      </c>
    </row>
    <row r="454" spans="1:13" x14ac:dyDescent="0.35">
      <c r="A454">
        <v>1692508</v>
      </c>
      <c r="B454" t="s">
        <v>461</v>
      </c>
      <c r="C454" t="s">
        <v>347</v>
      </c>
      <c r="D454" t="s">
        <v>729</v>
      </c>
      <c r="E454" t="s">
        <v>415</v>
      </c>
      <c r="F454" t="s">
        <v>882</v>
      </c>
      <c r="G454" t="s">
        <v>729</v>
      </c>
      <c r="H454" s="234">
        <v>28826</v>
      </c>
      <c r="I454" t="s">
        <v>1051</v>
      </c>
      <c r="J454" t="s">
        <v>1036</v>
      </c>
      <c r="K454" t="s">
        <v>1205</v>
      </c>
      <c r="L454" t="s">
        <v>1446</v>
      </c>
      <c r="M454" t="s">
        <v>353</v>
      </c>
    </row>
    <row r="455" spans="1:13" x14ac:dyDescent="0.35">
      <c r="A455">
        <v>1694689</v>
      </c>
      <c r="B455" t="s">
        <v>392</v>
      </c>
      <c r="C455" t="s">
        <v>347</v>
      </c>
      <c r="D455" t="s">
        <v>835</v>
      </c>
      <c r="F455" t="s">
        <v>1708</v>
      </c>
      <c r="G455" t="s">
        <v>835</v>
      </c>
      <c r="H455" s="234">
        <v>40857</v>
      </c>
      <c r="I455" t="s">
        <v>1055</v>
      </c>
      <c r="J455" t="s">
        <v>1039</v>
      </c>
      <c r="K455" t="s">
        <v>1060</v>
      </c>
      <c r="L455" t="s">
        <v>1095</v>
      </c>
      <c r="M455" t="s">
        <v>353</v>
      </c>
    </row>
    <row r="456" spans="1:13" x14ac:dyDescent="0.35">
      <c r="A456">
        <v>1694692</v>
      </c>
      <c r="B456" t="s">
        <v>392</v>
      </c>
      <c r="C456" t="s">
        <v>358</v>
      </c>
      <c r="D456" t="s">
        <v>667</v>
      </c>
      <c r="F456" t="s">
        <v>1709</v>
      </c>
      <c r="G456" t="s">
        <v>667</v>
      </c>
      <c r="H456" s="234">
        <v>41529</v>
      </c>
      <c r="I456" t="s">
        <v>1036</v>
      </c>
      <c r="J456" t="s">
        <v>1063</v>
      </c>
      <c r="K456" t="s">
        <v>1074</v>
      </c>
      <c r="L456" t="s">
        <v>1710</v>
      </c>
      <c r="M456" t="s">
        <v>401</v>
      </c>
    </row>
    <row r="457" spans="1:13" x14ac:dyDescent="0.35">
      <c r="A457">
        <v>1694698</v>
      </c>
      <c r="B457" t="s">
        <v>392</v>
      </c>
      <c r="C457" t="s">
        <v>358</v>
      </c>
      <c r="D457" t="s">
        <v>1711</v>
      </c>
      <c r="F457" t="s">
        <v>1708</v>
      </c>
      <c r="G457" t="s">
        <v>1711</v>
      </c>
      <c r="H457" s="234">
        <v>40091</v>
      </c>
      <c r="I457" t="s">
        <v>1059</v>
      </c>
      <c r="J457" t="s">
        <v>1055</v>
      </c>
      <c r="K457" t="s">
        <v>1046</v>
      </c>
      <c r="L457" t="s">
        <v>1712</v>
      </c>
      <c r="M457" t="s">
        <v>401</v>
      </c>
    </row>
    <row r="458" spans="1:13" x14ac:dyDescent="0.35">
      <c r="A458">
        <v>1694724</v>
      </c>
      <c r="B458" t="s">
        <v>461</v>
      </c>
      <c r="C458" t="s">
        <v>347</v>
      </c>
      <c r="D458" t="s">
        <v>1713</v>
      </c>
      <c r="E458" t="s">
        <v>1714</v>
      </c>
      <c r="F458" t="s">
        <v>987</v>
      </c>
      <c r="G458" t="s">
        <v>1713</v>
      </c>
      <c r="H458" s="234">
        <v>24553</v>
      </c>
      <c r="I458" t="s">
        <v>1069</v>
      </c>
      <c r="J458" t="s">
        <v>1066</v>
      </c>
      <c r="K458" t="s">
        <v>1715</v>
      </c>
      <c r="L458" t="s">
        <v>1716</v>
      </c>
      <c r="M458" t="s">
        <v>353</v>
      </c>
    </row>
    <row r="459" spans="1:13" x14ac:dyDescent="0.35">
      <c r="A459">
        <v>1694758</v>
      </c>
      <c r="B459" t="s">
        <v>461</v>
      </c>
      <c r="C459" t="s">
        <v>347</v>
      </c>
      <c r="D459" t="s">
        <v>405</v>
      </c>
      <c r="E459" t="s">
        <v>620</v>
      </c>
      <c r="F459" t="s">
        <v>1597</v>
      </c>
      <c r="G459" t="s">
        <v>405</v>
      </c>
      <c r="H459" s="234">
        <v>30348</v>
      </c>
      <c r="I459" t="s">
        <v>1045</v>
      </c>
      <c r="J459" t="s">
        <v>1051</v>
      </c>
      <c r="K459" t="s">
        <v>1328</v>
      </c>
      <c r="L459" t="s">
        <v>1717</v>
      </c>
      <c r="M459" t="s">
        <v>353</v>
      </c>
    </row>
    <row r="460" spans="1:13" x14ac:dyDescent="0.35">
      <c r="A460">
        <v>1694759</v>
      </c>
      <c r="B460" t="s">
        <v>392</v>
      </c>
      <c r="C460" t="s">
        <v>358</v>
      </c>
      <c r="D460" t="s">
        <v>379</v>
      </c>
      <c r="F460" t="s">
        <v>617</v>
      </c>
      <c r="G460" t="s">
        <v>379</v>
      </c>
      <c r="H460" s="234">
        <v>41639</v>
      </c>
      <c r="I460" t="s">
        <v>1071</v>
      </c>
      <c r="J460" t="s">
        <v>1036</v>
      </c>
      <c r="K460" t="s">
        <v>1074</v>
      </c>
      <c r="L460" t="s">
        <v>1718</v>
      </c>
      <c r="M460" t="s">
        <v>401</v>
      </c>
    </row>
    <row r="461" spans="1:13" x14ac:dyDescent="0.35">
      <c r="A461">
        <v>1694760</v>
      </c>
      <c r="B461" t="s">
        <v>392</v>
      </c>
      <c r="C461" t="s">
        <v>358</v>
      </c>
      <c r="D461" t="s">
        <v>1719</v>
      </c>
      <c r="F461" t="s">
        <v>1658</v>
      </c>
      <c r="G461" t="s">
        <v>1719</v>
      </c>
      <c r="H461" s="234">
        <v>41505</v>
      </c>
      <c r="I461" t="s">
        <v>1054</v>
      </c>
      <c r="J461" t="s">
        <v>1031</v>
      </c>
      <c r="K461" t="s">
        <v>1074</v>
      </c>
      <c r="L461" t="s">
        <v>1094</v>
      </c>
      <c r="M461" t="s">
        <v>401</v>
      </c>
    </row>
    <row r="462" spans="1:13" x14ac:dyDescent="0.35">
      <c r="A462">
        <v>1694761</v>
      </c>
      <c r="B462" t="s">
        <v>392</v>
      </c>
      <c r="C462" t="s">
        <v>347</v>
      </c>
      <c r="D462" t="s">
        <v>627</v>
      </c>
      <c r="F462" t="s">
        <v>1720</v>
      </c>
      <c r="G462" t="s">
        <v>627</v>
      </c>
      <c r="H462" s="234">
        <v>41646</v>
      </c>
      <c r="I462" t="s">
        <v>1089</v>
      </c>
      <c r="J462" t="s">
        <v>1045</v>
      </c>
      <c r="K462" t="s">
        <v>1101</v>
      </c>
      <c r="L462" t="s">
        <v>1721</v>
      </c>
      <c r="M462" t="s">
        <v>353</v>
      </c>
    </row>
    <row r="463" spans="1:13" x14ac:dyDescent="0.35">
      <c r="A463">
        <v>1694762</v>
      </c>
      <c r="B463" t="s">
        <v>392</v>
      </c>
      <c r="C463" t="s">
        <v>358</v>
      </c>
      <c r="D463" t="s">
        <v>1722</v>
      </c>
      <c r="F463" t="s">
        <v>764</v>
      </c>
      <c r="G463" t="s">
        <v>1722</v>
      </c>
      <c r="H463" s="234">
        <v>39647</v>
      </c>
      <c r="I463" t="s">
        <v>1050</v>
      </c>
      <c r="J463" t="s">
        <v>1089</v>
      </c>
      <c r="K463" t="s">
        <v>1067</v>
      </c>
      <c r="L463" t="s">
        <v>1723</v>
      </c>
      <c r="M463" t="s">
        <v>401</v>
      </c>
    </row>
    <row r="464" spans="1:13" x14ac:dyDescent="0.35">
      <c r="A464">
        <v>1694763</v>
      </c>
      <c r="B464" t="s">
        <v>392</v>
      </c>
      <c r="C464" t="s">
        <v>358</v>
      </c>
      <c r="D464" t="s">
        <v>634</v>
      </c>
      <c r="F464" t="s">
        <v>1724</v>
      </c>
      <c r="G464" t="s">
        <v>634</v>
      </c>
      <c r="H464" s="234">
        <v>41928</v>
      </c>
      <c r="I464" t="s">
        <v>1044</v>
      </c>
      <c r="J464" t="s">
        <v>1055</v>
      </c>
      <c r="K464" t="s">
        <v>1101</v>
      </c>
      <c r="L464" t="s">
        <v>1725</v>
      </c>
      <c r="M464" t="s">
        <v>401</v>
      </c>
    </row>
    <row r="465" spans="1:13" x14ac:dyDescent="0.35">
      <c r="A465">
        <v>1694764</v>
      </c>
      <c r="B465" t="s">
        <v>392</v>
      </c>
      <c r="C465" t="s">
        <v>347</v>
      </c>
      <c r="D465" t="s">
        <v>474</v>
      </c>
      <c r="F465" t="s">
        <v>1726</v>
      </c>
      <c r="G465" t="s">
        <v>474</v>
      </c>
      <c r="H465" s="234">
        <v>41033</v>
      </c>
      <c r="I465" t="s">
        <v>1032</v>
      </c>
      <c r="J465" t="s">
        <v>1059</v>
      </c>
      <c r="K465" t="s">
        <v>1085</v>
      </c>
      <c r="L465" t="s">
        <v>1727</v>
      </c>
      <c r="M465" t="s">
        <v>353</v>
      </c>
    </row>
    <row r="466" spans="1:13" x14ac:dyDescent="0.35">
      <c r="A466">
        <v>1694765</v>
      </c>
      <c r="B466" t="s">
        <v>392</v>
      </c>
      <c r="C466" t="s">
        <v>358</v>
      </c>
      <c r="D466" t="s">
        <v>591</v>
      </c>
      <c r="F466" t="s">
        <v>1728</v>
      </c>
      <c r="G466" t="s">
        <v>591</v>
      </c>
      <c r="H466" s="234">
        <v>39991</v>
      </c>
      <c r="I466" t="s">
        <v>1100</v>
      </c>
      <c r="J466" t="s">
        <v>1042</v>
      </c>
      <c r="K466" t="s">
        <v>1046</v>
      </c>
      <c r="L466" t="s">
        <v>1729</v>
      </c>
      <c r="M466" t="s">
        <v>401</v>
      </c>
    </row>
    <row r="467" spans="1:13" x14ac:dyDescent="0.35">
      <c r="A467">
        <v>1694766</v>
      </c>
      <c r="B467" t="s">
        <v>461</v>
      </c>
      <c r="C467" t="s">
        <v>347</v>
      </c>
      <c r="D467" t="s">
        <v>1011</v>
      </c>
      <c r="E467" t="s">
        <v>448</v>
      </c>
      <c r="F467" t="s">
        <v>991</v>
      </c>
      <c r="G467" t="s">
        <v>1011</v>
      </c>
      <c r="H467" s="234">
        <v>28041</v>
      </c>
      <c r="I467" t="s">
        <v>1031</v>
      </c>
      <c r="J467" t="s">
        <v>1055</v>
      </c>
      <c r="K467" t="s">
        <v>1199</v>
      </c>
      <c r="L467" t="s">
        <v>1730</v>
      </c>
      <c r="M467" t="s">
        <v>353</v>
      </c>
    </row>
    <row r="468" spans="1:13" x14ac:dyDescent="0.35">
      <c r="A468">
        <v>1694780</v>
      </c>
      <c r="B468" t="s">
        <v>392</v>
      </c>
      <c r="C468" t="s">
        <v>347</v>
      </c>
      <c r="D468" t="s">
        <v>1531</v>
      </c>
      <c r="F468" t="s">
        <v>1731</v>
      </c>
      <c r="G468" t="s">
        <v>1531</v>
      </c>
      <c r="H468" s="234">
        <v>41826</v>
      </c>
      <c r="I468" t="s">
        <v>1042</v>
      </c>
      <c r="J468" t="s">
        <v>1089</v>
      </c>
      <c r="K468" t="s">
        <v>1101</v>
      </c>
      <c r="L468" t="s">
        <v>1732</v>
      </c>
      <c r="M468" t="s">
        <v>353</v>
      </c>
    </row>
    <row r="469" spans="1:13" x14ac:dyDescent="0.35">
      <c r="A469">
        <v>1700030</v>
      </c>
      <c r="B469" t="s">
        <v>392</v>
      </c>
      <c r="C469" t="s">
        <v>358</v>
      </c>
      <c r="D469" t="s">
        <v>584</v>
      </c>
      <c r="F469" t="s">
        <v>883</v>
      </c>
      <c r="G469" t="s">
        <v>584</v>
      </c>
      <c r="H469" s="234">
        <v>41000</v>
      </c>
      <c r="I469" t="s">
        <v>1045</v>
      </c>
      <c r="J469" t="s">
        <v>1032</v>
      </c>
      <c r="K469" t="s">
        <v>1085</v>
      </c>
      <c r="L469" t="s">
        <v>1447</v>
      </c>
      <c r="M469" t="s">
        <v>401</v>
      </c>
    </row>
    <row r="470" spans="1:13" x14ac:dyDescent="0.35">
      <c r="A470">
        <v>1700336</v>
      </c>
      <c r="B470" t="s">
        <v>392</v>
      </c>
      <c r="C470" t="s">
        <v>347</v>
      </c>
      <c r="D470" t="s">
        <v>447</v>
      </c>
      <c r="E470" t="s">
        <v>448</v>
      </c>
      <c r="F470" t="s">
        <v>449</v>
      </c>
      <c r="G470" t="s">
        <v>447</v>
      </c>
      <c r="H470" s="234">
        <v>40721</v>
      </c>
      <c r="I470" t="s">
        <v>1100</v>
      </c>
      <c r="J470" t="s">
        <v>1042</v>
      </c>
      <c r="K470" t="s">
        <v>1060</v>
      </c>
      <c r="L470" t="s">
        <v>1117</v>
      </c>
      <c r="M470" t="s">
        <v>353</v>
      </c>
    </row>
    <row r="471" spans="1:13" x14ac:dyDescent="0.35">
      <c r="A471">
        <v>1700344</v>
      </c>
      <c r="B471" t="s">
        <v>392</v>
      </c>
      <c r="C471" t="s">
        <v>347</v>
      </c>
      <c r="D471" t="s">
        <v>884</v>
      </c>
      <c r="F471" t="s">
        <v>454</v>
      </c>
      <c r="G471" t="s">
        <v>884</v>
      </c>
      <c r="H471" s="234">
        <v>43952</v>
      </c>
      <c r="I471" t="s">
        <v>1045</v>
      </c>
      <c r="J471" t="s">
        <v>1059</v>
      </c>
      <c r="K471" t="s">
        <v>1733</v>
      </c>
      <c r="L471" t="s">
        <v>1734</v>
      </c>
      <c r="M471" t="s">
        <v>353</v>
      </c>
    </row>
    <row r="472" spans="1:13" x14ac:dyDescent="0.35">
      <c r="A472">
        <v>1700345</v>
      </c>
      <c r="B472" t="s">
        <v>392</v>
      </c>
      <c r="C472" t="s">
        <v>347</v>
      </c>
      <c r="D472" t="s">
        <v>731</v>
      </c>
      <c r="F472" t="s">
        <v>1643</v>
      </c>
      <c r="G472" t="s">
        <v>731</v>
      </c>
      <c r="H472" s="234">
        <v>40541</v>
      </c>
      <c r="I472" t="s">
        <v>1083</v>
      </c>
      <c r="J472" t="s">
        <v>1036</v>
      </c>
      <c r="K472" t="s">
        <v>1052</v>
      </c>
      <c r="L472" t="s">
        <v>1084</v>
      </c>
      <c r="M472" t="s">
        <v>353</v>
      </c>
    </row>
    <row r="473" spans="1:13" x14ac:dyDescent="0.35">
      <c r="A473">
        <v>1700716</v>
      </c>
      <c r="B473" t="s">
        <v>461</v>
      </c>
      <c r="C473" t="s">
        <v>470</v>
      </c>
      <c r="D473" t="s">
        <v>656</v>
      </c>
      <c r="F473" t="s">
        <v>749</v>
      </c>
      <c r="G473" t="s">
        <v>656</v>
      </c>
      <c r="H473" s="234">
        <v>29201</v>
      </c>
      <c r="I473" t="s">
        <v>1036</v>
      </c>
      <c r="J473" t="s">
        <v>1036</v>
      </c>
      <c r="K473" t="s">
        <v>1183</v>
      </c>
      <c r="L473" t="s">
        <v>1448</v>
      </c>
      <c r="M473" t="s">
        <v>401</v>
      </c>
    </row>
    <row r="474" spans="1:13" x14ac:dyDescent="0.35">
      <c r="A474">
        <v>1700886</v>
      </c>
      <c r="B474" t="s">
        <v>392</v>
      </c>
      <c r="C474" t="s">
        <v>358</v>
      </c>
      <c r="D474" t="s">
        <v>799</v>
      </c>
      <c r="E474" t="s">
        <v>433</v>
      </c>
      <c r="F474" t="s">
        <v>487</v>
      </c>
      <c r="G474" t="s">
        <v>799</v>
      </c>
      <c r="H474" s="234">
        <v>41697</v>
      </c>
      <c r="I474" s="233">
        <v>27</v>
      </c>
      <c r="J474" s="236" t="s">
        <v>1051</v>
      </c>
      <c r="K474" s="233">
        <v>2014</v>
      </c>
      <c r="L474" s="237" t="s">
        <v>1792</v>
      </c>
      <c r="M474" t="s">
        <v>401</v>
      </c>
    </row>
    <row r="475" spans="1:13" x14ac:dyDescent="0.35">
      <c r="A475">
        <v>1701196</v>
      </c>
      <c r="B475" t="s">
        <v>392</v>
      </c>
      <c r="C475" t="s">
        <v>347</v>
      </c>
      <c r="D475" t="s">
        <v>412</v>
      </c>
      <c r="F475" t="s">
        <v>1735</v>
      </c>
      <c r="G475" t="s">
        <v>412</v>
      </c>
      <c r="H475" s="234">
        <v>39793</v>
      </c>
      <c r="I475" t="s">
        <v>1039</v>
      </c>
      <c r="J475" t="s">
        <v>1036</v>
      </c>
      <c r="K475" t="s">
        <v>1067</v>
      </c>
      <c r="L475" t="s">
        <v>1736</v>
      </c>
      <c r="M475" t="s">
        <v>353</v>
      </c>
    </row>
    <row r="476" spans="1:13" x14ac:dyDescent="0.35">
      <c r="A476">
        <v>1701199</v>
      </c>
      <c r="B476" t="s">
        <v>392</v>
      </c>
      <c r="C476" t="s">
        <v>347</v>
      </c>
      <c r="D476" t="s">
        <v>835</v>
      </c>
      <c r="F476" t="s">
        <v>1737</v>
      </c>
      <c r="G476" t="s">
        <v>835</v>
      </c>
      <c r="H476" s="234">
        <v>40168</v>
      </c>
      <c r="I476" t="s">
        <v>1119</v>
      </c>
      <c r="J476" t="s">
        <v>1036</v>
      </c>
      <c r="K476" t="s">
        <v>1046</v>
      </c>
      <c r="L476" t="s">
        <v>1738</v>
      </c>
      <c r="M476" t="s">
        <v>353</v>
      </c>
    </row>
    <row r="477" spans="1:13" x14ac:dyDescent="0.35">
      <c r="A477">
        <v>1701814</v>
      </c>
      <c r="B477" t="s">
        <v>346</v>
      </c>
      <c r="C477" t="s">
        <v>347</v>
      </c>
      <c r="D477" t="s">
        <v>486</v>
      </c>
      <c r="F477" t="s">
        <v>599</v>
      </c>
      <c r="G477" t="s">
        <v>486</v>
      </c>
      <c r="H477" s="234">
        <v>41658</v>
      </c>
      <c r="I477" t="s">
        <v>1054</v>
      </c>
      <c r="J477" t="s">
        <v>1045</v>
      </c>
      <c r="K477" t="s">
        <v>1101</v>
      </c>
      <c r="L477" t="s">
        <v>1220</v>
      </c>
      <c r="M477" t="s">
        <v>353</v>
      </c>
    </row>
    <row r="478" spans="1:13" x14ac:dyDescent="0.35">
      <c r="A478">
        <v>1703374</v>
      </c>
      <c r="B478" t="s">
        <v>346</v>
      </c>
      <c r="C478" t="s">
        <v>347</v>
      </c>
      <c r="D478" t="s">
        <v>600</v>
      </c>
      <c r="E478" t="s">
        <v>415</v>
      </c>
      <c r="F478" t="s">
        <v>449</v>
      </c>
      <c r="H478" s="234">
        <v>40089</v>
      </c>
      <c r="I478" t="s">
        <v>1066</v>
      </c>
      <c r="J478" t="s">
        <v>1055</v>
      </c>
      <c r="K478" t="s">
        <v>1046</v>
      </c>
      <c r="L478" t="s">
        <v>1221</v>
      </c>
      <c r="M478" t="s">
        <v>353</v>
      </c>
    </row>
    <row r="479" spans="1:13" x14ac:dyDescent="0.35">
      <c r="A479">
        <v>1704290</v>
      </c>
      <c r="B479" t="s">
        <v>392</v>
      </c>
      <c r="C479" t="s">
        <v>347</v>
      </c>
      <c r="D479" t="s">
        <v>648</v>
      </c>
      <c r="F479" t="s">
        <v>1739</v>
      </c>
      <c r="G479" t="s">
        <v>648</v>
      </c>
      <c r="H479" s="234">
        <v>41833</v>
      </c>
      <c r="I479" t="s">
        <v>1035</v>
      </c>
      <c r="J479" t="s">
        <v>1089</v>
      </c>
      <c r="K479" t="s">
        <v>1101</v>
      </c>
      <c r="L479" t="s">
        <v>1740</v>
      </c>
      <c r="M479" t="s">
        <v>353</v>
      </c>
    </row>
    <row r="480" spans="1:13" x14ac:dyDescent="0.35">
      <c r="A480">
        <v>1707719</v>
      </c>
      <c r="B480" t="s">
        <v>392</v>
      </c>
      <c r="C480" t="s">
        <v>347</v>
      </c>
      <c r="D480" t="s">
        <v>361</v>
      </c>
      <c r="F480" t="s">
        <v>1741</v>
      </c>
      <c r="G480" t="s">
        <v>361</v>
      </c>
      <c r="H480" s="234">
        <v>40056</v>
      </c>
      <c r="I480" t="s">
        <v>1071</v>
      </c>
      <c r="J480" t="s">
        <v>1031</v>
      </c>
      <c r="K480" t="s">
        <v>1046</v>
      </c>
      <c r="L480" t="s">
        <v>1742</v>
      </c>
      <c r="M480" t="s">
        <v>353</v>
      </c>
    </row>
    <row r="481" spans="1:13" x14ac:dyDescent="0.35">
      <c r="A481">
        <v>1708095</v>
      </c>
      <c r="B481" t="s">
        <v>392</v>
      </c>
      <c r="C481" t="s">
        <v>347</v>
      </c>
      <c r="D481" t="s">
        <v>450</v>
      </c>
      <c r="F481" t="s">
        <v>451</v>
      </c>
      <c r="G481" t="s">
        <v>450</v>
      </c>
      <c r="H481" s="234">
        <v>39142</v>
      </c>
      <c r="I481" t="s">
        <v>1045</v>
      </c>
      <c r="J481" t="s">
        <v>1066</v>
      </c>
      <c r="K481" t="s">
        <v>1056</v>
      </c>
      <c r="L481" t="s">
        <v>1118</v>
      </c>
      <c r="M481" t="s">
        <v>353</v>
      </c>
    </row>
    <row r="482" spans="1:13" x14ac:dyDescent="0.35">
      <c r="A482">
        <v>1708095</v>
      </c>
      <c r="B482" t="s">
        <v>392</v>
      </c>
      <c r="C482" t="s">
        <v>347</v>
      </c>
      <c r="D482" t="s">
        <v>450</v>
      </c>
      <c r="F482" t="s">
        <v>451</v>
      </c>
      <c r="G482" t="s">
        <v>450</v>
      </c>
      <c r="H482" s="234">
        <v>39142</v>
      </c>
      <c r="I482" t="s">
        <v>1045</v>
      </c>
      <c r="J482" t="s">
        <v>1066</v>
      </c>
      <c r="K482" t="s">
        <v>1056</v>
      </c>
      <c r="L482" t="s">
        <v>1118</v>
      </c>
      <c r="M482" t="s">
        <v>353</v>
      </c>
    </row>
    <row r="483" spans="1:13" x14ac:dyDescent="0.35">
      <c r="A483">
        <v>1708168</v>
      </c>
      <c r="B483" t="s">
        <v>346</v>
      </c>
      <c r="C483" t="s">
        <v>347</v>
      </c>
      <c r="D483" t="s">
        <v>601</v>
      </c>
      <c r="F483" t="s">
        <v>602</v>
      </c>
      <c r="G483" t="s">
        <v>601</v>
      </c>
      <c r="H483" s="234">
        <v>40675</v>
      </c>
      <c r="I483" t="s">
        <v>1036</v>
      </c>
      <c r="J483" t="s">
        <v>1059</v>
      </c>
      <c r="K483" t="s">
        <v>1060</v>
      </c>
      <c r="L483" t="s">
        <v>1222</v>
      </c>
      <c r="M483" t="s">
        <v>353</v>
      </c>
    </row>
    <row r="484" spans="1:13" x14ac:dyDescent="0.35">
      <c r="A484">
        <v>1708172</v>
      </c>
      <c r="B484" t="s">
        <v>346</v>
      </c>
      <c r="C484" t="s">
        <v>358</v>
      </c>
      <c r="D484" t="s">
        <v>603</v>
      </c>
      <c r="F484" t="s">
        <v>590</v>
      </c>
      <c r="G484" t="s">
        <v>603</v>
      </c>
      <c r="H484" s="234">
        <v>41096</v>
      </c>
      <c r="I484" t="s">
        <v>1042</v>
      </c>
      <c r="J484" t="s">
        <v>1089</v>
      </c>
      <c r="K484" t="s">
        <v>1085</v>
      </c>
      <c r="L484" t="s">
        <v>1223</v>
      </c>
      <c r="M484" t="s">
        <v>401</v>
      </c>
    </row>
    <row r="485" spans="1:13" x14ac:dyDescent="0.35">
      <c r="A485">
        <v>1708174</v>
      </c>
      <c r="B485" t="s">
        <v>346</v>
      </c>
      <c r="C485" t="s">
        <v>358</v>
      </c>
      <c r="D485" t="s">
        <v>604</v>
      </c>
      <c r="F485" t="s">
        <v>605</v>
      </c>
      <c r="G485" t="s">
        <v>604</v>
      </c>
      <c r="H485" s="234">
        <v>41340</v>
      </c>
      <c r="I485" t="s">
        <v>1089</v>
      </c>
      <c r="J485" t="s">
        <v>1066</v>
      </c>
      <c r="K485" t="s">
        <v>1074</v>
      </c>
      <c r="L485" t="s">
        <v>1090</v>
      </c>
      <c r="M485" t="s">
        <v>401</v>
      </c>
    </row>
    <row r="486" spans="1:13" x14ac:dyDescent="0.35">
      <c r="A486">
        <v>1708286</v>
      </c>
      <c r="B486" t="s">
        <v>392</v>
      </c>
      <c r="C486" t="s">
        <v>358</v>
      </c>
      <c r="D486" t="s">
        <v>808</v>
      </c>
      <c r="F486" t="s">
        <v>1743</v>
      </c>
      <c r="G486" t="s">
        <v>808</v>
      </c>
      <c r="H486" s="234">
        <v>39899</v>
      </c>
      <c r="I486" t="s">
        <v>1100</v>
      </c>
      <c r="J486" t="s">
        <v>1066</v>
      </c>
      <c r="K486" t="s">
        <v>1046</v>
      </c>
      <c r="L486" t="s">
        <v>1372</v>
      </c>
      <c r="M486" t="s">
        <v>401</v>
      </c>
    </row>
    <row r="487" spans="1:13" x14ac:dyDescent="0.35">
      <c r="A487">
        <v>1708844</v>
      </c>
      <c r="B487" t="s">
        <v>392</v>
      </c>
      <c r="C487" t="s">
        <v>347</v>
      </c>
      <c r="D487" t="s">
        <v>884</v>
      </c>
      <c r="F487" t="s">
        <v>885</v>
      </c>
      <c r="G487" t="s">
        <v>884</v>
      </c>
      <c r="H487" s="234">
        <v>40032</v>
      </c>
      <c r="I487" t="s">
        <v>1089</v>
      </c>
      <c r="J487" t="s">
        <v>1031</v>
      </c>
      <c r="K487" t="s">
        <v>1046</v>
      </c>
      <c r="L487" t="s">
        <v>1449</v>
      </c>
      <c r="M487" t="s">
        <v>353</v>
      </c>
    </row>
    <row r="488" spans="1:13" x14ac:dyDescent="0.35">
      <c r="A488">
        <v>1708847</v>
      </c>
      <c r="B488" t="s">
        <v>392</v>
      </c>
      <c r="C488" t="s">
        <v>347</v>
      </c>
      <c r="D488" t="s">
        <v>456</v>
      </c>
      <c r="F488" t="s">
        <v>886</v>
      </c>
      <c r="G488" t="s">
        <v>456</v>
      </c>
      <c r="H488" s="234">
        <v>41152</v>
      </c>
      <c r="I488" t="s">
        <v>1071</v>
      </c>
      <c r="J488" t="s">
        <v>1031</v>
      </c>
      <c r="K488" t="s">
        <v>1085</v>
      </c>
      <c r="L488" t="s">
        <v>1450</v>
      </c>
      <c r="M488" t="s">
        <v>353</v>
      </c>
    </row>
    <row r="489" spans="1:13" x14ac:dyDescent="0.35">
      <c r="A489">
        <v>1708848</v>
      </c>
      <c r="B489" t="s">
        <v>392</v>
      </c>
      <c r="C489" t="s">
        <v>347</v>
      </c>
      <c r="D489" t="s">
        <v>887</v>
      </c>
      <c r="F489" t="s">
        <v>888</v>
      </c>
      <c r="G489" t="s">
        <v>887</v>
      </c>
      <c r="H489" s="234">
        <v>41431</v>
      </c>
      <c r="I489" t="s">
        <v>1042</v>
      </c>
      <c r="J489" t="s">
        <v>1042</v>
      </c>
      <c r="K489" t="s">
        <v>1074</v>
      </c>
      <c r="L489" t="s">
        <v>1451</v>
      </c>
      <c r="M489" t="s">
        <v>353</v>
      </c>
    </row>
    <row r="490" spans="1:13" x14ac:dyDescent="0.35">
      <c r="A490">
        <v>1708851</v>
      </c>
      <c r="B490" t="s">
        <v>392</v>
      </c>
      <c r="C490" t="s">
        <v>347</v>
      </c>
      <c r="D490" t="s">
        <v>789</v>
      </c>
      <c r="F490" t="s">
        <v>889</v>
      </c>
      <c r="G490" t="s">
        <v>789</v>
      </c>
      <c r="H490" s="234">
        <v>40862</v>
      </c>
      <c r="I490" t="s">
        <v>1149</v>
      </c>
      <c r="J490" t="s">
        <v>1039</v>
      </c>
      <c r="K490" t="s">
        <v>1060</v>
      </c>
      <c r="L490" t="s">
        <v>1452</v>
      </c>
      <c r="M490" t="s">
        <v>353</v>
      </c>
    </row>
    <row r="491" spans="1:13" x14ac:dyDescent="0.35">
      <c r="A491">
        <v>1708852</v>
      </c>
      <c r="B491" t="s">
        <v>392</v>
      </c>
      <c r="C491" t="s">
        <v>358</v>
      </c>
      <c r="D491" t="s">
        <v>361</v>
      </c>
      <c r="F491" t="s">
        <v>890</v>
      </c>
      <c r="G491" t="s">
        <v>361</v>
      </c>
      <c r="H491" s="234">
        <v>41009</v>
      </c>
      <c r="I491" t="s">
        <v>1055</v>
      </c>
      <c r="J491" t="s">
        <v>1032</v>
      </c>
      <c r="K491" t="s">
        <v>1085</v>
      </c>
      <c r="L491" t="s">
        <v>1453</v>
      </c>
      <c r="M491" t="s">
        <v>401</v>
      </c>
    </row>
    <row r="492" spans="1:13" x14ac:dyDescent="0.35">
      <c r="A492">
        <v>1710467</v>
      </c>
      <c r="B492" t="s">
        <v>392</v>
      </c>
      <c r="C492" t="s">
        <v>347</v>
      </c>
      <c r="D492" t="s">
        <v>691</v>
      </c>
      <c r="F492" t="s">
        <v>714</v>
      </c>
      <c r="H492" s="234">
        <v>41857</v>
      </c>
      <c r="I492" t="s">
        <v>1042</v>
      </c>
      <c r="J492" t="s">
        <v>1031</v>
      </c>
      <c r="K492" t="s">
        <v>1101</v>
      </c>
      <c r="L492" t="s">
        <v>1303</v>
      </c>
      <c r="M492" t="s">
        <v>353</v>
      </c>
    </row>
    <row r="493" spans="1:13" x14ac:dyDescent="0.35">
      <c r="A493">
        <v>1711582</v>
      </c>
      <c r="B493" t="s">
        <v>392</v>
      </c>
      <c r="C493" t="s">
        <v>347</v>
      </c>
      <c r="D493" t="s">
        <v>672</v>
      </c>
      <c r="F493" t="s">
        <v>1010</v>
      </c>
      <c r="G493" t="s">
        <v>672</v>
      </c>
      <c r="H493" s="234">
        <v>42287</v>
      </c>
      <c r="I493" t="s">
        <v>1055</v>
      </c>
      <c r="J493" t="s">
        <v>1055</v>
      </c>
      <c r="K493" t="s">
        <v>1098</v>
      </c>
      <c r="L493" t="s">
        <v>1744</v>
      </c>
      <c r="M493" t="s">
        <v>353</v>
      </c>
    </row>
    <row r="494" spans="1:13" x14ac:dyDescent="0.35">
      <c r="A494">
        <v>1711808</v>
      </c>
      <c r="B494" t="s">
        <v>392</v>
      </c>
      <c r="C494" t="s">
        <v>347</v>
      </c>
      <c r="D494" t="s">
        <v>491</v>
      </c>
      <c r="F494" t="s">
        <v>1745</v>
      </c>
      <c r="G494" t="s">
        <v>491</v>
      </c>
      <c r="H494" s="234">
        <v>40415</v>
      </c>
      <c r="I494" t="s">
        <v>1141</v>
      </c>
      <c r="J494" t="s">
        <v>1031</v>
      </c>
      <c r="K494" t="s">
        <v>1052</v>
      </c>
      <c r="L494" t="s">
        <v>1746</v>
      </c>
      <c r="M494" t="s">
        <v>353</v>
      </c>
    </row>
    <row r="495" spans="1:13" x14ac:dyDescent="0.35">
      <c r="A495">
        <v>1712659</v>
      </c>
      <c r="B495" t="s">
        <v>392</v>
      </c>
      <c r="C495" t="s">
        <v>347</v>
      </c>
      <c r="D495" t="s">
        <v>491</v>
      </c>
      <c r="F495" t="s">
        <v>1597</v>
      </c>
      <c r="G495" t="s">
        <v>491</v>
      </c>
      <c r="H495" s="234">
        <v>42538</v>
      </c>
      <c r="I495" t="s">
        <v>1091</v>
      </c>
      <c r="J495" t="s">
        <v>1042</v>
      </c>
      <c r="K495" t="s">
        <v>1233</v>
      </c>
      <c r="L495" t="s">
        <v>1747</v>
      </c>
      <c r="M495" t="s">
        <v>353</v>
      </c>
    </row>
    <row r="496" spans="1:13" x14ac:dyDescent="0.35">
      <c r="A496">
        <v>1712838</v>
      </c>
      <c r="B496" t="s">
        <v>346</v>
      </c>
      <c r="C496" t="s">
        <v>358</v>
      </c>
      <c r="D496" t="s">
        <v>380</v>
      </c>
      <c r="E496" t="s">
        <v>353</v>
      </c>
      <c r="F496" t="s">
        <v>606</v>
      </c>
      <c r="G496" t="s">
        <v>380</v>
      </c>
      <c r="H496" s="234">
        <v>41060</v>
      </c>
      <c r="I496" t="s">
        <v>1071</v>
      </c>
      <c r="J496" t="s">
        <v>1059</v>
      </c>
      <c r="K496" t="s">
        <v>1085</v>
      </c>
      <c r="L496" t="s">
        <v>1176</v>
      </c>
      <c r="M496" t="s">
        <v>401</v>
      </c>
    </row>
    <row r="497" spans="1:13" x14ac:dyDescent="0.35">
      <c r="A497">
        <v>1712961</v>
      </c>
      <c r="B497" t="s">
        <v>346</v>
      </c>
      <c r="C497" t="s">
        <v>347</v>
      </c>
      <c r="D497" t="s">
        <v>600</v>
      </c>
      <c r="F497" t="s">
        <v>607</v>
      </c>
      <c r="G497" t="s">
        <v>600</v>
      </c>
      <c r="H497" s="234">
        <v>42076</v>
      </c>
      <c r="I497" t="s">
        <v>1035</v>
      </c>
      <c r="J497" t="s">
        <v>1066</v>
      </c>
      <c r="K497" t="s">
        <v>1098</v>
      </c>
      <c r="L497" t="s">
        <v>1224</v>
      </c>
      <c r="M497" t="s">
        <v>353</v>
      </c>
    </row>
    <row r="498" spans="1:13" x14ac:dyDescent="0.35">
      <c r="A498">
        <v>1713114</v>
      </c>
      <c r="B498" t="s">
        <v>346</v>
      </c>
      <c r="C498" t="s">
        <v>358</v>
      </c>
      <c r="D498" t="s">
        <v>608</v>
      </c>
      <c r="F498" t="s">
        <v>449</v>
      </c>
      <c r="H498" s="234">
        <v>42053</v>
      </c>
      <c r="I498" t="s">
        <v>1050</v>
      </c>
      <c r="J498" t="s">
        <v>1051</v>
      </c>
      <c r="K498" t="s">
        <v>1098</v>
      </c>
      <c r="L498" t="s">
        <v>1225</v>
      </c>
      <c r="M498" t="s">
        <v>401</v>
      </c>
    </row>
    <row r="499" spans="1:13" x14ac:dyDescent="0.35">
      <c r="A499">
        <v>1713792</v>
      </c>
      <c r="B499" t="s">
        <v>392</v>
      </c>
      <c r="C499" t="s">
        <v>347</v>
      </c>
      <c r="D499" t="s">
        <v>1012</v>
      </c>
      <c r="F499" t="s">
        <v>617</v>
      </c>
      <c r="G499" t="s">
        <v>1012</v>
      </c>
      <c r="H499" s="234">
        <v>41772</v>
      </c>
      <c r="I499" t="s">
        <v>1035</v>
      </c>
      <c r="J499" t="s">
        <v>1059</v>
      </c>
      <c r="K499" t="s">
        <v>1101</v>
      </c>
      <c r="L499" t="s">
        <v>1748</v>
      </c>
      <c r="M499" t="s">
        <v>353</v>
      </c>
    </row>
    <row r="500" spans="1:13" x14ac:dyDescent="0.35">
      <c r="A500">
        <v>1714037</v>
      </c>
      <c r="B500" t="s">
        <v>346</v>
      </c>
      <c r="C500" t="s">
        <v>347</v>
      </c>
      <c r="D500" t="s">
        <v>393</v>
      </c>
      <c r="F500" t="s">
        <v>452</v>
      </c>
      <c r="G500" t="s">
        <v>393</v>
      </c>
      <c r="H500" s="234">
        <v>40868</v>
      </c>
      <c r="I500" t="s">
        <v>1119</v>
      </c>
      <c r="J500" t="s">
        <v>1039</v>
      </c>
      <c r="K500" t="s">
        <v>1060</v>
      </c>
      <c r="L500" t="s">
        <v>1120</v>
      </c>
      <c r="M500" t="s">
        <v>353</v>
      </c>
    </row>
    <row r="501" spans="1:13" x14ac:dyDescent="0.35">
      <c r="A501">
        <v>1714490</v>
      </c>
      <c r="B501" t="s">
        <v>392</v>
      </c>
      <c r="C501" t="s">
        <v>358</v>
      </c>
      <c r="D501" t="s">
        <v>1749</v>
      </c>
      <c r="F501" t="s">
        <v>1750</v>
      </c>
      <c r="G501" t="s">
        <v>1749</v>
      </c>
      <c r="H501" s="234">
        <v>42456</v>
      </c>
      <c r="I501" t="s">
        <v>1100</v>
      </c>
      <c r="J501" t="s">
        <v>1066</v>
      </c>
      <c r="K501" t="s">
        <v>1233</v>
      </c>
      <c r="L501" t="s">
        <v>1751</v>
      </c>
      <c r="M501" t="s">
        <v>401</v>
      </c>
    </row>
    <row r="502" spans="1:13" x14ac:dyDescent="0.35">
      <c r="A502">
        <v>1715581</v>
      </c>
      <c r="B502" t="s">
        <v>392</v>
      </c>
      <c r="C502" t="s">
        <v>347</v>
      </c>
      <c r="D502" t="s">
        <v>715</v>
      </c>
      <c r="F502" t="s">
        <v>716</v>
      </c>
      <c r="G502" t="s">
        <v>717</v>
      </c>
      <c r="H502" s="234">
        <v>41298</v>
      </c>
      <c r="I502" t="s">
        <v>1158</v>
      </c>
      <c r="J502" t="s">
        <v>1045</v>
      </c>
      <c r="K502" t="s">
        <v>1074</v>
      </c>
      <c r="L502" t="s">
        <v>1304</v>
      </c>
      <c r="M502" t="s">
        <v>353</v>
      </c>
    </row>
    <row r="503" spans="1:13" x14ac:dyDescent="0.35">
      <c r="A503">
        <v>1715653</v>
      </c>
      <c r="B503" t="s">
        <v>392</v>
      </c>
      <c r="C503" t="s">
        <v>358</v>
      </c>
      <c r="D503" t="s">
        <v>891</v>
      </c>
      <c r="F503" t="s">
        <v>892</v>
      </c>
      <c r="G503" t="s">
        <v>891</v>
      </c>
      <c r="H503" s="234">
        <v>41175</v>
      </c>
      <c r="I503" t="s">
        <v>1062</v>
      </c>
      <c r="J503" t="s">
        <v>1063</v>
      </c>
      <c r="K503" t="s">
        <v>1085</v>
      </c>
      <c r="L503" t="s">
        <v>1179</v>
      </c>
      <c r="M503" t="s">
        <v>401</v>
      </c>
    </row>
    <row r="504" spans="1:13" x14ac:dyDescent="0.35">
      <c r="A504">
        <v>1715655</v>
      </c>
      <c r="B504" t="s">
        <v>392</v>
      </c>
      <c r="C504" t="s">
        <v>347</v>
      </c>
      <c r="D504" t="s">
        <v>893</v>
      </c>
      <c r="F504" t="s">
        <v>813</v>
      </c>
      <c r="G504" t="s">
        <v>893</v>
      </c>
      <c r="H504" s="234">
        <v>42913</v>
      </c>
      <c r="I504" t="s">
        <v>1100</v>
      </c>
      <c r="J504" t="s">
        <v>1042</v>
      </c>
      <c r="K504" t="s">
        <v>1454</v>
      </c>
      <c r="L504" t="s">
        <v>1455</v>
      </c>
      <c r="M504" t="s">
        <v>353</v>
      </c>
    </row>
    <row r="505" spans="1:13" x14ac:dyDescent="0.35">
      <c r="A505">
        <v>1715656</v>
      </c>
      <c r="B505" t="s">
        <v>392</v>
      </c>
      <c r="C505" t="s">
        <v>358</v>
      </c>
      <c r="D505" t="s">
        <v>894</v>
      </c>
      <c r="F505" t="s">
        <v>895</v>
      </c>
      <c r="G505" t="s">
        <v>894</v>
      </c>
      <c r="H505" s="234">
        <v>41619</v>
      </c>
      <c r="I505" t="s">
        <v>1039</v>
      </c>
      <c r="J505" t="s">
        <v>1036</v>
      </c>
      <c r="K505" t="s">
        <v>1074</v>
      </c>
      <c r="L505" t="s">
        <v>1456</v>
      </c>
      <c r="M505" t="s">
        <v>401</v>
      </c>
    </row>
    <row r="506" spans="1:13" x14ac:dyDescent="0.35">
      <c r="A506">
        <v>1718622</v>
      </c>
      <c r="B506" t="s">
        <v>392</v>
      </c>
      <c r="C506" t="s">
        <v>358</v>
      </c>
      <c r="D506" t="s">
        <v>1752</v>
      </c>
      <c r="F506" t="s">
        <v>487</v>
      </c>
      <c r="G506" t="s">
        <v>1752</v>
      </c>
      <c r="H506" s="234">
        <v>42108</v>
      </c>
      <c r="I506" t="s">
        <v>1105</v>
      </c>
      <c r="J506" t="s">
        <v>1032</v>
      </c>
      <c r="K506" t="s">
        <v>1098</v>
      </c>
      <c r="L506" t="s">
        <v>1753</v>
      </c>
      <c r="M506" t="s">
        <v>401</v>
      </c>
    </row>
    <row r="507" spans="1:13" x14ac:dyDescent="0.35">
      <c r="A507">
        <v>1720333</v>
      </c>
      <c r="B507" t="s">
        <v>346</v>
      </c>
      <c r="C507" t="s">
        <v>358</v>
      </c>
      <c r="D507" t="s">
        <v>609</v>
      </c>
      <c r="F507" t="s">
        <v>610</v>
      </c>
      <c r="G507" t="s">
        <v>609</v>
      </c>
      <c r="H507" s="234">
        <v>42056</v>
      </c>
      <c r="I507" t="s">
        <v>1119</v>
      </c>
      <c r="J507" t="s">
        <v>1051</v>
      </c>
      <c r="K507" t="s">
        <v>1098</v>
      </c>
      <c r="L507" t="s">
        <v>1226</v>
      </c>
      <c r="M507" t="s">
        <v>401</v>
      </c>
    </row>
    <row r="508" spans="1:13" x14ac:dyDescent="0.35">
      <c r="A508">
        <v>1720837</v>
      </c>
      <c r="B508" t="s">
        <v>461</v>
      </c>
      <c r="C508" t="s">
        <v>470</v>
      </c>
      <c r="D508" t="s">
        <v>611</v>
      </c>
      <c r="E508" t="s">
        <v>349</v>
      </c>
      <c r="F508" t="s">
        <v>528</v>
      </c>
      <c r="G508" t="s">
        <v>611</v>
      </c>
      <c r="H508" s="234">
        <v>32322</v>
      </c>
      <c r="I508" t="s">
        <v>1138</v>
      </c>
      <c r="J508" t="s">
        <v>1042</v>
      </c>
      <c r="K508" t="s">
        <v>1180</v>
      </c>
      <c r="L508" t="s">
        <v>1227</v>
      </c>
      <c r="M508" t="s">
        <v>401</v>
      </c>
    </row>
    <row r="509" spans="1:13" x14ac:dyDescent="0.35">
      <c r="A509">
        <v>1721202</v>
      </c>
      <c r="B509" t="s">
        <v>346</v>
      </c>
      <c r="C509" t="s">
        <v>358</v>
      </c>
      <c r="D509" t="s">
        <v>612</v>
      </c>
      <c r="F509" t="s">
        <v>613</v>
      </c>
      <c r="G509" t="s">
        <v>612</v>
      </c>
      <c r="H509" s="234">
        <v>42025</v>
      </c>
      <c r="I509" t="s">
        <v>1119</v>
      </c>
      <c r="J509" t="s">
        <v>1045</v>
      </c>
      <c r="K509" t="s">
        <v>1098</v>
      </c>
      <c r="L509" t="s">
        <v>1228</v>
      </c>
      <c r="M509" t="s">
        <v>401</v>
      </c>
    </row>
    <row r="510" spans="1:13" x14ac:dyDescent="0.35">
      <c r="A510">
        <v>1721203</v>
      </c>
      <c r="B510" t="s">
        <v>392</v>
      </c>
      <c r="C510" t="s">
        <v>358</v>
      </c>
      <c r="D510" t="s">
        <v>614</v>
      </c>
      <c r="F510" t="s">
        <v>615</v>
      </c>
      <c r="G510" t="s">
        <v>614</v>
      </c>
      <c r="H510" s="234">
        <v>42325</v>
      </c>
      <c r="I510" t="s">
        <v>1091</v>
      </c>
      <c r="J510" t="s">
        <v>1039</v>
      </c>
      <c r="K510" t="s">
        <v>1098</v>
      </c>
      <c r="L510" t="s">
        <v>1229</v>
      </c>
      <c r="M510" t="s">
        <v>401</v>
      </c>
    </row>
    <row r="511" spans="1:13" x14ac:dyDescent="0.35">
      <c r="A511">
        <v>1721204</v>
      </c>
      <c r="B511" t="s">
        <v>346</v>
      </c>
      <c r="C511" t="s">
        <v>358</v>
      </c>
      <c r="D511" t="s">
        <v>616</v>
      </c>
      <c r="F511" t="s">
        <v>617</v>
      </c>
      <c r="G511" t="s">
        <v>616</v>
      </c>
      <c r="H511" s="234">
        <v>41931</v>
      </c>
      <c r="I511" t="s">
        <v>1054</v>
      </c>
      <c r="J511" t="s">
        <v>1055</v>
      </c>
      <c r="K511" t="s">
        <v>1101</v>
      </c>
      <c r="L511" t="s">
        <v>1230</v>
      </c>
      <c r="M511" t="s">
        <v>401</v>
      </c>
    </row>
    <row r="512" spans="1:13" x14ac:dyDescent="0.35">
      <c r="A512">
        <v>1721205</v>
      </c>
      <c r="B512" t="s">
        <v>346</v>
      </c>
      <c r="C512" t="s">
        <v>347</v>
      </c>
      <c r="D512" t="s">
        <v>412</v>
      </c>
      <c r="F512" t="s">
        <v>618</v>
      </c>
      <c r="G512" t="s">
        <v>412</v>
      </c>
      <c r="H512" s="234">
        <v>42156</v>
      </c>
      <c r="I512" t="s">
        <v>1045</v>
      </c>
      <c r="J512" t="s">
        <v>1042</v>
      </c>
      <c r="K512" t="s">
        <v>1098</v>
      </c>
      <c r="L512" t="s">
        <v>1231</v>
      </c>
      <c r="M512" t="s">
        <v>353</v>
      </c>
    </row>
    <row r="513" spans="1:13" x14ac:dyDescent="0.35">
      <c r="A513">
        <v>1721206</v>
      </c>
      <c r="B513" t="s">
        <v>346</v>
      </c>
      <c r="C513" t="s">
        <v>347</v>
      </c>
      <c r="D513" t="s">
        <v>619</v>
      </c>
      <c r="E513" t="s">
        <v>620</v>
      </c>
      <c r="F513" t="s">
        <v>621</v>
      </c>
      <c r="G513" t="s">
        <v>619</v>
      </c>
      <c r="H513" s="234">
        <v>41371</v>
      </c>
      <c r="I513" t="s">
        <v>1089</v>
      </c>
      <c r="J513" t="s">
        <v>1032</v>
      </c>
      <c r="K513" t="s">
        <v>1074</v>
      </c>
      <c r="L513" t="s">
        <v>1232</v>
      </c>
      <c r="M513" t="s">
        <v>353</v>
      </c>
    </row>
    <row r="514" spans="1:13" x14ac:dyDescent="0.35">
      <c r="A514">
        <v>1721207</v>
      </c>
      <c r="B514" t="s">
        <v>392</v>
      </c>
      <c r="C514" t="s">
        <v>358</v>
      </c>
      <c r="D514" t="s">
        <v>622</v>
      </c>
      <c r="F514" t="s">
        <v>564</v>
      </c>
      <c r="G514" t="s">
        <v>622</v>
      </c>
      <c r="H514" s="234">
        <v>42553</v>
      </c>
      <c r="I514" t="s">
        <v>1051</v>
      </c>
      <c r="J514" t="s">
        <v>1089</v>
      </c>
      <c r="K514" t="s">
        <v>1233</v>
      </c>
      <c r="L514" t="s">
        <v>1234</v>
      </c>
      <c r="M514" t="s">
        <v>401</v>
      </c>
    </row>
    <row r="515" spans="1:13" x14ac:dyDescent="0.35">
      <c r="A515">
        <v>1721209</v>
      </c>
      <c r="B515" t="s">
        <v>346</v>
      </c>
      <c r="C515" t="s">
        <v>358</v>
      </c>
      <c r="D515" t="s">
        <v>623</v>
      </c>
      <c r="F515" t="s">
        <v>624</v>
      </c>
      <c r="G515" t="s">
        <v>623</v>
      </c>
      <c r="H515" s="234">
        <v>41526</v>
      </c>
      <c r="I515" t="s">
        <v>1063</v>
      </c>
      <c r="J515" t="s">
        <v>1063</v>
      </c>
      <c r="K515" t="s">
        <v>1074</v>
      </c>
      <c r="L515" t="s">
        <v>1235</v>
      </c>
      <c r="M515" t="s">
        <v>401</v>
      </c>
    </row>
    <row r="516" spans="1:13" x14ac:dyDescent="0.35">
      <c r="A516">
        <v>1721210</v>
      </c>
      <c r="B516" t="s">
        <v>392</v>
      </c>
      <c r="C516" t="s">
        <v>347</v>
      </c>
      <c r="D516" t="s">
        <v>625</v>
      </c>
      <c r="E516" t="s">
        <v>390</v>
      </c>
      <c r="F516" t="s">
        <v>626</v>
      </c>
      <c r="G516" t="s">
        <v>625</v>
      </c>
      <c r="H516" s="234">
        <v>40485</v>
      </c>
      <c r="I516" t="s">
        <v>1066</v>
      </c>
      <c r="J516" t="s">
        <v>1039</v>
      </c>
      <c r="K516" t="s">
        <v>1052</v>
      </c>
      <c r="L516" t="s">
        <v>1236</v>
      </c>
      <c r="M516" t="s">
        <v>353</v>
      </c>
    </row>
    <row r="517" spans="1:13" x14ac:dyDescent="0.35">
      <c r="A517">
        <v>1721211</v>
      </c>
      <c r="B517" t="s">
        <v>392</v>
      </c>
      <c r="C517" t="s">
        <v>347</v>
      </c>
      <c r="D517" t="s">
        <v>627</v>
      </c>
      <c r="F517" t="s">
        <v>628</v>
      </c>
      <c r="G517" t="s">
        <v>627</v>
      </c>
      <c r="H517" s="234">
        <v>42182</v>
      </c>
      <c r="I517" t="s">
        <v>1100</v>
      </c>
      <c r="J517" t="s">
        <v>1042</v>
      </c>
      <c r="K517" t="s">
        <v>1098</v>
      </c>
      <c r="L517" t="s">
        <v>1237</v>
      </c>
      <c r="M517" t="s">
        <v>353</v>
      </c>
    </row>
    <row r="518" spans="1:13" x14ac:dyDescent="0.35">
      <c r="A518">
        <v>1721212</v>
      </c>
      <c r="B518" t="s">
        <v>392</v>
      </c>
      <c r="C518" t="s">
        <v>347</v>
      </c>
      <c r="D518" t="s">
        <v>486</v>
      </c>
      <c r="F518" t="s">
        <v>629</v>
      </c>
      <c r="G518" t="s">
        <v>486</v>
      </c>
      <c r="H518" s="234">
        <v>42292</v>
      </c>
      <c r="I518" t="s">
        <v>1149</v>
      </c>
      <c r="J518" t="s">
        <v>1055</v>
      </c>
      <c r="K518" t="s">
        <v>1098</v>
      </c>
      <c r="L518" t="s">
        <v>1238</v>
      </c>
      <c r="M518" t="s">
        <v>353</v>
      </c>
    </row>
    <row r="519" spans="1:13" x14ac:dyDescent="0.35">
      <c r="A519">
        <v>1721241</v>
      </c>
      <c r="B519" t="s">
        <v>392</v>
      </c>
      <c r="C519" t="s">
        <v>347</v>
      </c>
      <c r="D519" t="s">
        <v>718</v>
      </c>
      <c r="F519" t="s">
        <v>696</v>
      </c>
      <c r="G519" t="s">
        <v>718</v>
      </c>
      <c r="H519" s="234">
        <v>41748</v>
      </c>
      <c r="I519" t="s">
        <v>1054</v>
      </c>
      <c r="J519" t="s">
        <v>1032</v>
      </c>
      <c r="K519" t="s">
        <v>1101</v>
      </c>
      <c r="L519" t="s">
        <v>1305</v>
      </c>
      <c r="M519" t="s">
        <v>353</v>
      </c>
    </row>
    <row r="520" spans="1:13" x14ac:dyDescent="0.35">
      <c r="A520">
        <v>1721817</v>
      </c>
      <c r="B520" t="s">
        <v>392</v>
      </c>
      <c r="C520" t="s">
        <v>347</v>
      </c>
      <c r="D520" t="s">
        <v>447</v>
      </c>
      <c r="F520" t="s">
        <v>692</v>
      </c>
      <c r="G520" t="s">
        <v>447</v>
      </c>
      <c r="H520" s="234">
        <v>42573</v>
      </c>
      <c r="I520" t="s">
        <v>1069</v>
      </c>
      <c r="J520" t="s">
        <v>1089</v>
      </c>
      <c r="K520" t="s">
        <v>1233</v>
      </c>
      <c r="L520" t="s">
        <v>1306</v>
      </c>
      <c r="M520" t="s">
        <v>353</v>
      </c>
    </row>
    <row r="521" spans="1:13" x14ac:dyDescent="0.35">
      <c r="A521">
        <v>1721818</v>
      </c>
      <c r="B521" t="s">
        <v>392</v>
      </c>
      <c r="C521" t="s">
        <v>347</v>
      </c>
      <c r="D521" t="s">
        <v>393</v>
      </c>
      <c r="F521" t="s">
        <v>719</v>
      </c>
      <c r="G521" t="s">
        <v>393</v>
      </c>
      <c r="H521" s="234">
        <v>40792</v>
      </c>
      <c r="I521" t="s">
        <v>1042</v>
      </c>
      <c r="J521" t="s">
        <v>1063</v>
      </c>
      <c r="K521" t="s">
        <v>1060</v>
      </c>
      <c r="L521" t="s">
        <v>1307</v>
      </c>
      <c r="M521" t="s">
        <v>353</v>
      </c>
    </row>
    <row r="522" spans="1:13" x14ac:dyDescent="0.35">
      <c r="A522">
        <v>1722421</v>
      </c>
      <c r="B522" t="s">
        <v>392</v>
      </c>
      <c r="C522" t="s">
        <v>358</v>
      </c>
      <c r="D522" t="s">
        <v>604</v>
      </c>
      <c r="E522" t="s">
        <v>1754</v>
      </c>
      <c r="F522" t="s">
        <v>1003</v>
      </c>
      <c r="G522" t="s">
        <v>604</v>
      </c>
      <c r="H522" s="234">
        <v>42264</v>
      </c>
      <c r="I522" t="s">
        <v>1091</v>
      </c>
      <c r="J522" t="s">
        <v>1063</v>
      </c>
      <c r="K522" t="s">
        <v>1098</v>
      </c>
      <c r="L522" t="s">
        <v>1755</v>
      </c>
      <c r="M522" t="s">
        <v>401</v>
      </c>
    </row>
    <row r="523" spans="1:13" x14ac:dyDescent="0.35">
      <c r="A523">
        <v>1723196</v>
      </c>
      <c r="B523" t="s">
        <v>392</v>
      </c>
      <c r="C523" t="s">
        <v>347</v>
      </c>
      <c r="D523" t="s">
        <v>720</v>
      </c>
      <c r="F523" t="s">
        <v>680</v>
      </c>
      <c r="H523" s="234">
        <v>41849</v>
      </c>
      <c r="I523" t="s">
        <v>1083</v>
      </c>
      <c r="J523" t="s">
        <v>1089</v>
      </c>
      <c r="K523" t="s">
        <v>1101</v>
      </c>
      <c r="L523" t="s">
        <v>1308</v>
      </c>
      <c r="M523" t="s">
        <v>353</v>
      </c>
    </row>
    <row r="524" spans="1:13" x14ac:dyDescent="0.35">
      <c r="A524">
        <v>1723807</v>
      </c>
      <c r="B524" t="s">
        <v>392</v>
      </c>
      <c r="C524" t="s">
        <v>358</v>
      </c>
      <c r="D524" t="s">
        <v>1756</v>
      </c>
      <c r="F524" t="s">
        <v>994</v>
      </c>
      <c r="G524" t="s">
        <v>1756</v>
      </c>
      <c r="H524" s="234">
        <v>42223</v>
      </c>
      <c r="I524" t="s">
        <v>1089</v>
      </c>
      <c r="J524" t="s">
        <v>1031</v>
      </c>
      <c r="K524" t="s">
        <v>1098</v>
      </c>
      <c r="L524" t="s">
        <v>1757</v>
      </c>
      <c r="M524" t="s">
        <v>401</v>
      </c>
    </row>
    <row r="525" spans="1:13" x14ac:dyDescent="0.35">
      <c r="A525">
        <v>1724506</v>
      </c>
      <c r="B525" t="s">
        <v>392</v>
      </c>
      <c r="C525" t="s">
        <v>358</v>
      </c>
      <c r="D525" t="s">
        <v>656</v>
      </c>
      <c r="F525" t="s">
        <v>1758</v>
      </c>
      <c r="G525" t="s">
        <v>656</v>
      </c>
      <c r="H525" s="234">
        <v>42005</v>
      </c>
      <c r="I525" t="s">
        <v>1045</v>
      </c>
      <c r="J525" t="s">
        <v>1045</v>
      </c>
      <c r="K525" t="s">
        <v>1098</v>
      </c>
      <c r="L525" t="s">
        <v>1759</v>
      </c>
      <c r="M525" t="s">
        <v>401</v>
      </c>
    </row>
    <row r="526" spans="1:13" x14ac:dyDescent="0.35">
      <c r="A526">
        <v>1724782</v>
      </c>
      <c r="B526" t="s">
        <v>392</v>
      </c>
      <c r="C526" t="s">
        <v>358</v>
      </c>
      <c r="D526" t="s">
        <v>364</v>
      </c>
      <c r="F526" t="s">
        <v>1760</v>
      </c>
      <c r="G526" t="s">
        <v>364</v>
      </c>
      <c r="H526" s="234">
        <v>41024</v>
      </c>
      <c r="I526" t="s">
        <v>1141</v>
      </c>
      <c r="J526" t="s">
        <v>1032</v>
      </c>
      <c r="K526" t="s">
        <v>1085</v>
      </c>
      <c r="L526" t="s">
        <v>1761</v>
      </c>
      <c r="M526" t="s">
        <v>401</v>
      </c>
    </row>
    <row r="527" spans="1:13" x14ac:dyDescent="0.35">
      <c r="A527">
        <v>1724789</v>
      </c>
      <c r="B527" t="s">
        <v>392</v>
      </c>
      <c r="C527" t="s">
        <v>358</v>
      </c>
      <c r="D527" t="s">
        <v>896</v>
      </c>
      <c r="F527" t="s">
        <v>897</v>
      </c>
      <c r="G527" t="s">
        <v>896</v>
      </c>
      <c r="H527" s="234">
        <v>40546</v>
      </c>
      <c r="I527" t="s">
        <v>1066</v>
      </c>
      <c r="J527" t="s">
        <v>1045</v>
      </c>
      <c r="K527" t="s">
        <v>1060</v>
      </c>
      <c r="L527" t="s">
        <v>1457</v>
      </c>
      <c r="M527" t="s">
        <v>401</v>
      </c>
    </row>
    <row r="528" spans="1:13" x14ac:dyDescent="0.35">
      <c r="A528">
        <v>1724790</v>
      </c>
      <c r="B528" t="s">
        <v>392</v>
      </c>
      <c r="C528" t="s">
        <v>358</v>
      </c>
      <c r="D528" t="s">
        <v>898</v>
      </c>
      <c r="F528" t="s">
        <v>892</v>
      </c>
      <c r="G528" t="s">
        <v>898</v>
      </c>
      <c r="H528" s="234">
        <v>42220</v>
      </c>
      <c r="I528" t="s">
        <v>1032</v>
      </c>
      <c r="J528" t="s">
        <v>1031</v>
      </c>
      <c r="K528" t="s">
        <v>1098</v>
      </c>
      <c r="L528" t="s">
        <v>1458</v>
      </c>
      <c r="M528" t="s">
        <v>401</v>
      </c>
    </row>
    <row r="529" spans="1:13" x14ac:dyDescent="0.35">
      <c r="A529">
        <v>1724791</v>
      </c>
      <c r="B529" t="s">
        <v>392</v>
      </c>
      <c r="C529" t="s">
        <v>347</v>
      </c>
      <c r="D529" t="s">
        <v>532</v>
      </c>
      <c r="F529" t="s">
        <v>899</v>
      </c>
      <c r="G529" t="s">
        <v>532</v>
      </c>
      <c r="H529" s="234">
        <v>31218</v>
      </c>
      <c r="I529" t="s">
        <v>1065</v>
      </c>
      <c r="J529" t="s">
        <v>1042</v>
      </c>
      <c r="K529" t="s">
        <v>1459</v>
      </c>
      <c r="L529" t="s">
        <v>1460</v>
      </c>
      <c r="M529" t="s">
        <v>353</v>
      </c>
    </row>
    <row r="530" spans="1:13" x14ac:dyDescent="0.35">
      <c r="A530">
        <v>1724792</v>
      </c>
      <c r="B530" t="s">
        <v>392</v>
      </c>
      <c r="C530" t="s">
        <v>347</v>
      </c>
      <c r="D530" t="s">
        <v>456</v>
      </c>
      <c r="F530" t="s">
        <v>871</v>
      </c>
      <c r="G530" t="s">
        <v>456</v>
      </c>
      <c r="H530" s="234">
        <v>41843</v>
      </c>
      <c r="I530" t="s">
        <v>1062</v>
      </c>
      <c r="J530" t="s">
        <v>1089</v>
      </c>
      <c r="K530" t="s">
        <v>1101</v>
      </c>
      <c r="L530" t="s">
        <v>1439</v>
      </c>
      <c r="M530" t="s">
        <v>353</v>
      </c>
    </row>
    <row r="531" spans="1:13" x14ac:dyDescent="0.35">
      <c r="A531">
        <v>1724793</v>
      </c>
      <c r="B531" t="s">
        <v>392</v>
      </c>
      <c r="C531" t="s">
        <v>358</v>
      </c>
      <c r="D531" t="s">
        <v>604</v>
      </c>
      <c r="F531" t="s">
        <v>417</v>
      </c>
      <c r="G531" t="s">
        <v>604</v>
      </c>
      <c r="H531" s="234">
        <v>41794</v>
      </c>
      <c r="I531" t="s">
        <v>1032</v>
      </c>
      <c r="J531" t="s">
        <v>1042</v>
      </c>
      <c r="K531" t="s">
        <v>1101</v>
      </c>
      <c r="L531" t="s">
        <v>1461</v>
      </c>
      <c r="M531" t="s">
        <v>401</v>
      </c>
    </row>
    <row r="532" spans="1:13" x14ac:dyDescent="0.35">
      <c r="A532">
        <v>1724794</v>
      </c>
      <c r="B532" t="s">
        <v>392</v>
      </c>
      <c r="C532" t="s">
        <v>358</v>
      </c>
      <c r="D532" t="s">
        <v>361</v>
      </c>
      <c r="F532" t="s">
        <v>417</v>
      </c>
      <c r="G532" t="s">
        <v>361</v>
      </c>
      <c r="H532" s="234">
        <v>40683</v>
      </c>
      <c r="I532" t="s">
        <v>1065</v>
      </c>
      <c r="J532" t="s">
        <v>1059</v>
      </c>
      <c r="K532" t="s">
        <v>1060</v>
      </c>
      <c r="L532" t="s">
        <v>1462</v>
      </c>
      <c r="M532" t="s">
        <v>401</v>
      </c>
    </row>
    <row r="533" spans="1:13" x14ac:dyDescent="0.35">
      <c r="A533">
        <v>1724911</v>
      </c>
      <c r="B533" t="s">
        <v>392</v>
      </c>
      <c r="C533" t="s">
        <v>358</v>
      </c>
      <c r="D533" t="s">
        <v>453</v>
      </c>
      <c r="F533" t="s">
        <v>454</v>
      </c>
      <c r="G533" t="s">
        <v>453</v>
      </c>
      <c r="H533" s="234">
        <v>42153</v>
      </c>
      <c r="I533" t="s">
        <v>1083</v>
      </c>
      <c r="J533" t="s">
        <v>1059</v>
      </c>
      <c r="K533" t="s">
        <v>1098</v>
      </c>
      <c r="L533" t="s">
        <v>1121</v>
      </c>
      <c r="M533" t="s">
        <v>401</v>
      </c>
    </row>
    <row r="534" spans="1:13" x14ac:dyDescent="0.35">
      <c r="A534">
        <v>1726351</v>
      </c>
      <c r="B534" t="s">
        <v>461</v>
      </c>
      <c r="C534" t="s">
        <v>347</v>
      </c>
      <c r="D534" t="s">
        <v>630</v>
      </c>
      <c r="E534" t="s">
        <v>443</v>
      </c>
      <c r="F534" t="s">
        <v>509</v>
      </c>
      <c r="G534" t="s">
        <v>630</v>
      </c>
      <c r="H534" s="234">
        <v>28566</v>
      </c>
      <c r="I534" t="s">
        <v>1091</v>
      </c>
      <c r="J534" t="s">
        <v>1066</v>
      </c>
      <c r="K534" t="s">
        <v>1205</v>
      </c>
      <c r="L534" t="s">
        <v>1239</v>
      </c>
      <c r="M534" t="s">
        <v>353</v>
      </c>
    </row>
    <row r="535" spans="1:13" x14ac:dyDescent="0.35">
      <c r="A535">
        <v>1727460</v>
      </c>
      <c r="B535" t="s">
        <v>461</v>
      </c>
      <c r="C535" t="s">
        <v>631</v>
      </c>
      <c r="D535" t="s">
        <v>464</v>
      </c>
      <c r="E535" t="s">
        <v>349</v>
      </c>
      <c r="F535" t="s">
        <v>632</v>
      </c>
      <c r="G535" t="s">
        <v>464</v>
      </c>
      <c r="H535" s="234">
        <v>30212</v>
      </c>
      <c r="I535" t="s">
        <v>1050</v>
      </c>
      <c r="J535" t="s">
        <v>1063</v>
      </c>
      <c r="K535" t="s">
        <v>1196</v>
      </c>
      <c r="L535" t="s">
        <v>1240</v>
      </c>
      <c r="M535" t="s">
        <v>401</v>
      </c>
    </row>
    <row r="536" spans="1:13" x14ac:dyDescent="0.35">
      <c r="A536">
        <v>1728040</v>
      </c>
      <c r="B536" t="s">
        <v>346</v>
      </c>
      <c r="C536" t="s">
        <v>347</v>
      </c>
      <c r="D536" t="s">
        <v>627</v>
      </c>
      <c r="F536" t="s">
        <v>633</v>
      </c>
      <c r="H536" s="234">
        <v>41695</v>
      </c>
      <c r="I536" t="s">
        <v>1141</v>
      </c>
      <c r="J536" t="s">
        <v>1051</v>
      </c>
      <c r="K536" t="s">
        <v>1101</v>
      </c>
      <c r="L536" t="s">
        <v>1241</v>
      </c>
      <c r="M536" t="s">
        <v>353</v>
      </c>
    </row>
    <row r="537" spans="1:13" x14ac:dyDescent="0.35">
      <c r="A537">
        <v>1728041</v>
      </c>
      <c r="B537" t="s">
        <v>346</v>
      </c>
      <c r="C537" t="s">
        <v>358</v>
      </c>
      <c r="D537" t="s">
        <v>634</v>
      </c>
      <c r="F537" t="s">
        <v>635</v>
      </c>
      <c r="H537" s="234">
        <v>41606</v>
      </c>
      <c r="I537" t="s">
        <v>1138</v>
      </c>
      <c r="J537" t="s">
        <v>1039</v>
      </c>
      <c r="K537" t="s">
        <v>1074</v>
      </c>
      <c r="L537" t="s">
        <v>1242</v>
      </c>
      <c r="M537" t="s">
        <v>401</v>
      </c>
    </row>
    <row r="538" spans="1:13" x14ac:dyDescent="0.35">
      <c r="A538">
        <v>1728116</v>
      </c>
      <c r="B538" t="s">
        <v>346</v>
      </c>
      <c r="C538" t="s">
        <v>347</v>
      </c>
      <c r="D538" t="s">
        <v>501</v>
      </c>
      <c r="F538" t="s">
        <v>636</v>
      </c>
      <c r="H538" s="234">
        <v>42202</v>
      </c>
      <c r="I538" t="s">
        <v>1091</v>
      </c>
      <c r="J538" t="s">
        <v>1089</v>
      </c>
      <c r="K538" t="s">
        <v>1098</v>
      </c>
      <c r="L538" t="s">
        <v>1243</v>
      </c>
      <c r="M538" t="s">
        <v>353</v>
      </c>
    </row>
    <row r="539" spans="1:13" x14ac:dyDescent="0.35">
      <c r="A539">
        <v>1728933</v>
      </c>
      <c r="B539" t="s">
        <v>461</v>
      </c>
      <c r="C539" t="s">
        <v>470</v>
      </c>
      <c r="D539" t="s">
        <v>742</v>
      </c>
      <c r="F539" t="s">
        <v>677</v>
      </c>
      <c r="G539" t="s">
        <v>742</v>
      </c>
      <c r="H539" s="234">
        <v>28885</v>
      </c>
      <c r="I539" t="s">
        <v>1123</v>
      </c>
      <c r="J539" t="s">
        <v>1045</v>
      </c>
      <c r="K539" t="s">
        <v>1183</v>
      </c>
      <c r="L539" t="s">
        <v>1337</v>
      </c>
      <c r="M539" t="s">
        <v>401</v>
      </c>
    </row>
    <row r="540" spans="1:13" x14ac:dyDescent="0.35">
      <c r="A540">
        <v>1729880</v>
      </c>
      <c r="B540" t="s">
        <v>392</v>
      </c>
      <c r="C540" t="s">
        <v>347</v>
      </c>
      <c r="D540" t="s">
        <v>501</v>
      </c>
      <c r="F540" t="s">
        <v>1762</v>
      </c>
      <c r="G540" t="s">
        <v>501</v>
      </c>
      <c r="H540" s="234">
        <v>42429</v>
      </c>
      <c r="I540" t="s">
        <v>1083</v>
      </c>
      <c r="J540" t="s">
        <v>1051</v>
      </c>
      <c r="K540" t="s">
        <v>1233</v>
      </c>
      <c r="L540" t="s">
        <v>1763</v>
      </c>
      <c r="M540" t="s">
        <v>353</v>
      </c>
    </row>
    <row r="541" spans="1:13" x14ac:dyDescent="0.35">
      <c r="A541">
        <v>1732515</v>
      </c>
      <c r="B541" t="s">
        <v>346</v>
      </c>
      <c r="C541" t="s">
        <v>358</v>
      </c>
      <c r="D541" t="s">
        <v>637</v>
      </c>
      <c r="F541" t="s">
        <v>638</v>
      </c>
      <c r="H541" s="234">
        <v>39155</v>
      </c>
      <c r="I541" t="s">
        <v>1105</v>
      </c>
      <c r="J541" t="s">
        <v>1066</v>
      </c>
      <c r="K541" t="s">
        <v>1056</v>
      </c>
      <c r="L541" t="s">
        <v>1244</v>
      </c>
      <c r="M541" t="s">
        <v>401</v>
      </c>
    </row>
    <row r="542" spans="1:13" x14ac:dyDescent="0.35">
      <c r="A542">
        <v>1732538</v>
      </c>
      <c r="B542" t="s">
        <v>346</v>
      </c>
      <c r="C542" t="s">
        <v>358</v>
      </c>
      <c r="D542" t="s">
        <v>639</v>
      </c>
      <c r="F542" t="s">
        <v>640</v>
      </c>
      <c r="H542" s="234">
        <v>41800</v>
      </c>
      <c r="I542" t="s">
        <v>1055</v>
      </c>
      <c r="J542" t="s">
        <v>1042</v>
      </c>
      <c r="K542" t="s">
        <v>1101</v>
      </c>
      <c r="L542" t="s">
        <v>1245</v>
      </c>
      <c r="M542" t="s">
        <v>401</v>
      </c>
    </row>
    <row r="543" spans="1:13" x14ac:dyDescent="0.35">
      <c r="A543">
        <v>1734363</v>
      </c>
      <c r="B543" t="s">
        <v>461</v>
      </c>
      <c r="C543" t="s">
        <v>351</v>
      </c>
      <c r="D543" t="s">
        <v>743</v>
      </c>
      <c r="F543" t="s">
        <v>675</v>
      </c>
      <c r="G543" t="s">
        <v>743</v>
      </c>
      <c r="H543" s="234">
        <v>30065</v>
      </c>
      <c r="I543" t="s">
        <v>1158</v>
      </c>
      <c r="J543" t="s">
        <v>1032</v>
      </c>
      <c r="K543" t="s">
        <v>1196</v>
      </c>
      <c r="L543" t="s">
        <v>1338</v>
      </c>
      <c r="M543" t="s">
        <v>401</v>
      </c>
    </row>
    <row r="544" spans="1:13" x14ac:dyDescent="0.35">
      <c r="A544">
        <v>1734793</v>
      </c>
      <c r="B544" t="s">
        <v>392</v>
      </c>
      <c r="C544" t="s">
        <v>347</v>
      </c>
      <c r="D544" t="s">
        <v>720</v>
      </c>
      <c r="F544" t="s">
        <v>695</v>
      </c>
      <c r="G544" t="s">
        <v>720</v>
      </c>
      <c r="H544" s="234">
        <v>42263</v>
      </c>
      <c r="I544" t="s">
        <v>1044</v>
      </c>
      <c r="J544" t="s">
        <v>1063</v>
      </c>
      <c r="K544" t="s">
        <v>1098</v>
      </c>
      <c r="L544" t="s">
        <v>1309</v>
      </c>
      <c r="M544" t="s">
        <v>353</v>
      </c>
    </row>
    <row r="545" spans="1:13" x14ac:dyDescent="0.35">
      <c r="A545">
        <v>1735402</v>
      </c>
      <c r="B545" t="s">
        <v>392</v>
      </c>
      <c r="C545" t="s">
        <v>358</v>
      </c>
      <c r="D545" t="s">
        <v>380</v>
      </c>
      <c r="F545" t="s">
        <v>1764</v>
      </c>
      <c r="G545" t="s">
        <v>380</v>
      </c>
      <c r="H545" s="234">
        <v>42323</v>
      </c>
      <c r="I545" t="s">
        <v>1149</v>
      </c>
      <c r="J545" t="s">
        <v>1039</v>
      </c>
      <c r="K545" t="s">
        <v>1098</v>
      </c>
      <c r="L545" t="s">
        <v>1765</v>
      </c>
      <c r="M545" t="s">
        <v>401</v>
      </c>
    </row>
    <row r="546" spans="1:13" x14ac:dyDescent="0.35">
      <c r="A546">
        <v>1735403</v>
      </c>
      <c r="B546" t="s">
        <v>392</v>
      </c>
      <c r="C546" t="s">
        <v>347</v>
      </c>
      <c r="D546" t="s">
        <v>1766</v>
      </c>
      <c r="F546" t="s">
        <v>1767</v>
      </c>
      <c r="G546" t="s">
        <v>1766</v>
      </c>
      <c r="H546" s="234">
        <v>40438</v>
      </c>
      <c r="I546" t="s">
        <v>1091</v>
      </c>
      <c r="J546" t="s">
        <v>1063</v>
      </c>
      <c r="K546" t="s">
        <v>1052</v>
      </c>
      <c r="L546" t="s">
        <v>1384</v>
      </c>
      <c r="M546" t="s">
        <v>353</v>
      </c>
    </row>
    <row r="547" spans="1:13" x14ac:dyDescent="0.35">
      <c r="A547">
        <v>1735404</v>
      </c>
      <c r="B547" t="s">
        <v>392</v>
      </c>
      <c r="C547" t="s">
        <v>358</v>
      </c>
      <c r="D547" t="s">
        <v>1768</v>
      </c>
      <c r="F547" t="s">
        <v>991</v>
      </c>
      <c r="G547" t="s">
        <v>1768</v>
      </c>
      <c r="H547" s="234">
        <v>42314</v>
      </c>
      <c r="I547" t="s">
        <v>1042</v>
      </c>
      <c r="J547" t="s">
        <v>1039</v>
      </c>
      <c r="K547" t="s">
        <v>1098</v>
      </c>
      <c r="L547" t="s">
        <v>1769</v>
      </c>
      <c r="M547" t="s">
        <v>401</v>
      </c>
    </row>
    <row r="548" spans="1:13" x14ac:dyDescent="0.35">
      <c r="A548">
        <v>1735407</v>
      </c>
      <c r="B548" t="s">
        <v>392</v>
      </c>
      <c r="C548" t="s">
        <v>347</v>
      </c>
      <c r="D548" t="s">
        <v>707</v>
      </c>
      <c r="F548" t="s">
        <v>1770</v>
      </c>
      <c r="G548" t="s">
        <v>707</v>
      </c>
      <c r="H548" s="234">
        <v>41427</v>
      </c>
      <c r="I548" t="s">
        <v>1051</v>
      </c>
      <c r="J548" t="s">
        <v>1042</v>
      </c>
      <c r="K548" t="s">
        <v>1074</v>
      </c>
      <c r="L548" t="s">
        <v>1431</v>
      </c>
      <c r="M548" t="s">
        <v>353</v>
      </c>
    </row>
    <row r="549" spans="1:13" x14ac:dyDescent="0.35">
      <c r="A549">
        <v>1736758</v>
      </c>
      <c r="B549" t="s">
        <v>392</v>
      </c>
      <c r="C549" t="s">
        <v>347</v>
      </c>
      <c r="D549" t="s">
        <v>430</v>
      </c>
      <c r="E549" t="s">
        <v>409</v>
      </c>
      <c r="F549" t="s">
        <v>455</v>
      </c>
      <c r="G549" t="s">
        <v>430</v>
      </c>
      <c r="H549" s="234">
        <v>41259</v>
      </c>
      <c r="I549" t="s">
        <v>1044</v>
      </c>
      <c r="J549" t="s">
        <v>1036</v>
      </c>
      <c r="K549" t="s">
        <v>1085</v>
      </c>
      <c r="L549" t="s">
        <v>1122</v>
      </c>
      <c r="M549" t="s">
        <v>353</v>
      </c>
    </row>
    <row r="550" spans="1:13" x14ac:dyDescent="0.35">
      <c r="A550">
        <v>1737285</v>
      </c>
      <c r="B550" t="s">
        <v>392</v>
      </c>
      <c r="C550" t="s">
        <v>347</v>
      </c>
      <c r="D550" t="s">
        <v>583</v>
      </c>
      <c r="F550" t="s">
        <v>1771</v>
      </c>
      <c r="G550" t="s">
        <v>583</v>
      </c>
      <c r="H550" s="234">
        <v>41366</v>
      </c>
      <c r="I550" t="s">
        <v>1051</v>
      </c>
      <c r="J550" t="s">
        <v>1032</v>
      </c>
      <c r="K550" t="s">
        <v>1074</v>
      </c>
      <c r="L550" t="s">
        <v>1772</v>
      </c>
      <c r="M550" t="s">
        <v>353</v>
      </c>
    </row>
    <row r="551" spans="1:13" x14ac:dyDescent="0.35">
      <c r="A551">
        <v>1738736</v>
      </c>
      <c r="B551" t="s">
        <v>392</v>
      </c>
      <c r="C551" t="s">
        <v>347</v>
      </c>
      <c r="D551" t="s">
        <v>715</v>
      </c>
      <c r="F551" t="s">
        <v>871</v>
      </c>
      <c r="G551" t="s">
        <v>715</v>
      </c>
      <c r="H551" s="234">
        <v>41706</v>
      </c>
      <c r="I551" t="s">
        <v>1031</v>
      </c>
      <c r="J551" t="s">
        <v>1066</v>
      </c>
      <c r="K551" t="s">
        <v>1101</v>
      </c>
      <c r="L551" t="s">
        <v>1773</v>
      </c>
      <c r="M551" t="s">
        <v>353</v>
      </c>
    </row>
    <row r="552" spans="1:13" x14ac:dyDescent="0.35">
      <c r="A552">
        <v>1738738</v>
      </c>
      <c r="B552" t="s">
        <v>392</v>
      </c>
      <c r="C552" t="s">
        <v>358</v>
      </c>
      <c r="D552" t="s">
        <v>1774</v>
      </c>
      <c r="F552" t="s">
        <v>1775</v>
      </c>
      <c r="G552" t="s">
        <v>1774</v>
      </c>
      <c r="H552" s="234">
        <v>42012</v>
      </c>
      <c r="I552" t="s">
        <v>1031</v>
      </c>
      <c r="J552" t="s">
        <v>1045</v>
      </c>
      <c r="K552" t="s">
        <v>1098</v>
      </c>
      <c r="L552" t="s">
        <v>1776</v>
      </c>
      <c r="M552" t="s">
        <v>401</v>
      </c>
    </row>
    <row r="553" spans="1:13" x14ac:dyDescent="0.35">
      <c r="A553">
        <v>1739082</v>
      </c>
      <c r="B553" t="s">
        <v>392</v>
      </c>
      <c r="C553" t="s">
        <v>347</v>
      </c>
      <c r="D553" t="s">
        <v>1508</v>
      </c>
      <c r="F553" t="s">
        <v>1777</v>
      </c>
      <c r="G553" t="s">
        <v>1508</v>
      </c>
      <c r="H553" s="234">
        <v>40246</v>
      </c>
      <c r="I553" t="s">
        <v>1063</v>
      </c>
      <c r="J553" t="s">
        <v>1066</v>
      </c>
      <c r="K553" t="s">
        <v>1052</v>
      </c>
      <c r="L553" t="s">
        <v>1778</v>
      </c>
      <c r="M553" t="s">
        <v>353</v>
      </c>
    </row>
    <row r="554" spans="1:13" x14ac:dyDescent="0.35">
      <c r="A554">
        <v>1739083</v>
      </c>
      <c r="B554" t="s">
        <v>392</v>
      </c>
      <c r="C554" t="s">
        <v>347</v>
      </c>
      <c r="D554" t="s">
        <v>414</v>
      </c>
      <c r="F554" t="s">
        <v>1513</v>
      </c>
      <c r="G554" t="s">
        <v>414</v>
      </c>
      <c r="H554" s="234">
        <v>41562</v>
      </c>
      <c r="I554" t="s">
        <v>1149</v>
      </c>
      <c r="J554" t="s">
        <v>1055</v>
      </c>
      <c r="K554" t="s">
        <v>1074</v>
      </c>
      <c r="L554" t="s">
        <v>1779</v>
      </c>
      <c r="M554" t="s">
        <v>353</v>
      </c>
    </row>
    <row r="555" spans="1:13" x14ac:dyDescent="0.35">
      <c r="A555">
        <v>1739084</v>
      </c>
      <c r="B555" t="s">
        <v>392</v>
      </c>
      <c r="C555" t="s">
        <v>347</v>
      </c>
      <c r="D555" t="s">
        <v>1780</v>
      </c>
      <c r="F555" t="s">
        <v>1745</v>
      </c>
      <c r="G555" t="s">
        <v>1780</v>
      </c>
      <c r="H555" s="234">
        <v>40946</v>
      </c>
      <c r="I555" t="s">
        <v>1089</v>
      </c>
      <c r="J555" t="s">
        <v>1051</v>
      </c>
      <c r="K555" t="s">
        <v>1085</v>
      </c>
      <c r="L555" t="s">
        <v>1781</v>
      </c>
      <c r="M555" t="s">
        <v>353</v>
      </c>
    </row>
    <row r="556" spans="1:13" x14ac:dyDescent="0.35">
      <c r="A556" s="230">
        <v>1739431</v>
      </c>
      <c r="B556" t="s">
        <v>392</v>
      </c>
      <c r="C556" t="s">
        <v>358</v>
      </c>
      <c r="D556" s="235" t="s">
        <v>1030</v>
      </c>
      <c r="E556" s="233"/>
      <c r="F556" s="235" t="s">
        <v>1029</v>
      </c>
      <c r="G556" s="235" t="s">
        <v>1030</v>
      </c>
      <c r="M556" t="s">
        <v>401</v>
      </c>
    </row>
    <row r="557" spans="1:13" x14ac:dyDescent="0.35">
      <c r="A557">
        <v>1739458</v>
      </c>
      <c r="B557" t="s">
        <v>461</v>
      </c>
      <c r="C557" t="s">
        <v>347</v>
      </c>
      <c r="D557" t="s">
        <v>1801</v>
      </c>
      <c r="F557" t="s">
        <v>1802</v>
      </c>
      <c r="G557" t="s">
        <v>1801</v>
      </c>
      <c r="H557" s="234">
        <v>33150</v>
      </c>
      <c r="I557" s="236" t="s">
        <v>1032</v>
      </c>
      <c r="J557" s="233">
        <v>10</v>
      </c>
      <c r="K557" s="233">
        <v>1990</v>
      </c>
      <c r="L557" s="233">
        <v>41090</v>
      </c>
      <c r="M557" t="s">
        <v>401</v>
      </c>
    </row>
    <row r="558" spans="1:13" x14ac:dyDescent="0.35">
      <c r="A558">
        <v>1739891</v>
      </c>
      <c r="B558" t="s">
        <v>392</v>
      </c>
      <c r="C558" t="s">
        <v>347</v>
      </c>
      <c r="D558" t="s">
        <v>1782</v>
      </c>
      <c r="F558" t="s">
        <v>1783</v>
      </c>
      <c r="G558" t="s">
        <v>1782</v>
      </c>
      <c r="H558" s="234">
        <v>40749</v>
      </c>
      <c r="I558" s="233" t="s">
        <v>1141</v>
      </c>
      <c r="J558" s="233" t="s">
        <v>1089</v>
      </c>
      <c r="K558" s="233" t="s">
        <v>1060</v>
      </c>
      <c r="L558" s="233" t="s">
        <v>1784</v>
      </c>
      <c r="M558" t="s">
        <v>353</v>
      </c>
    </row>
    <row r="559" spans="1:13" x14ac:dyDescent="0.35">
      <c r="A559">
        <v>1740540</v>
      </c>
      <c r="B559" t="s">
        <v>461</v>
      </c>
      <c r="C559" t="s">
        <v>470</v>
      </c>
      <c r="D559" t="s">
        <v>1803</v>
      </c>
      <c r="F559" t="s">
        <v>458</v>
      </c>
      <c r="G559" t="s">
        <v>1803</v>
      </c>
      <c r="H559" s="234">
        <v>31861</v>
      </c>
      <c r="I559" s="233">
        <v>25</v>
      </c>
      <c r="J559" s="236" t="s">
        <v>1066</v>
      </c>
      <c r="K559" s="233">
        <v>1987</v>
      </c>
      <c r="L559" s="233">
        <v>250387</v>
      </c>
      <c r="M559" t="s">
        <v>353</v>
      </c>
    </row>
    <row r="560" spans="1:13" x14ac:dyDescent="0.35">
      <c r="A560">
        <v>1741315</v>
      </c>
      <c r="B560" t="s">
        <v>346</v>
      </c>
      <c r="C560" t="s">
        <v>347</v>
      </c>
      <c r="D560" t="s">
        <v>393</v>
      </c>
      <c r="F560" t="s">
        <v>1804</v>
      </c>
      <c r="G560" t="s">
        <v>393</v>
      </c>
      <c r="H560" s="234">
        <v>41645</v>
      </c>
      <c r="I560" s="236" t="s">
        <v>1042</v>
      </c>
      <c r="J560" s="236" t="s">
        <v>1045</v>
      </c>
      <c r="K560" s="233">
        <v>2014</v>
      </c>
      <c r="L560" s="236" t="s">
        <v>1807</v>
      </c>
      <c r="M560" s="233" t="s">
        <v>353</v>
      </c>
    </row>
    <row r="561" spans="1:13" x14ac:dyDescent="0.35">
      <c r="A561">
        <v>1741316</v>
      </c>
      <c r="B561" t="s">
        <v>346</v>
      </c>
      <c r="C561" t="s">
        <v>347</v>
      </c>
      <c r="D561" t="s">
        <v>824</v>
      </c>
      <c r="F561" t="s">
        <v>1487</v>
      </c>
      <c r="G561" t="s">
        <v>824</v>
      </c>
      <c r="H561" s="234">
        <v>42137</v>
      </c>
      <c r="I561" s="233">
        <v>13</v>
      </c>
      <c r="J561" s="236" t="s">
        <v>1059</v>
      </c>
      <c r="K561" s="233">
        <v>2015</v>
      </c>
      <c r="L561" s="233">
        <v>130515</v>
      </c>
      <c r="M561" t="s">
        <v>353</v>
      </c>
    </row>
    <row r="562" spans="1:13" x14ac:dyDescent="0.35">
      <c r="A562">
        <v>1741318</v>
      </c>
      <c r="B562" t="s">
        <v>346</v>
      </c>
      <c r="C562" t="s">
        <v>347</v>
      </c>
      <c r="D562" t="s">
        <v>600</v>
      </c>
      <c r="F562" t="s">
        <v>1487</v>
      </c>
      <c r="G562" t="s">
        <v>600</v>
      </c>
      <c r="H562" s="234">
        <v>42137</v>
      </c>
      <c r="I562" s="233">
        <v>13</v>
      </c>
      <c r="J562" s="236" t="s">
        <v>1059</v>
      </c>
      <c r="K562" s="233">
        <v>2015</v>
      </c>
      <c r="L562" s="233">
        <v>130515</v>
      </c>
      <c r="M562" t="s">
        <v>353</v>
      </c>
    </row>
    <row r="563" spans="1:13" x14ac:dyDescent="0.35">
      <c r="A563">
        <v>1741468</v>
      </c>
      <c r="B563" t="s">
        <v>346</v>
      </c>
      <c r="C563" t="s">
        <v>358</v>
      </c>
      <c r="D563" t="s">
        <v>881</v>
      </c>
      <c r="F563" t="s">
        <v>721</v>
      </c>
      <c r="G563" t="s">
        <v>881</v>
      </c>
      <c r="H563" s="234">
        <v>42302</v>
      </c>
      <c r="I563" s="233">
        <v>25</v>
      </c>
      <c r="J563" s="233">
        <v>10</v>
      </c>
      <c r="K563" s="233">
        <v>2015</v>
      </c>
      <c r="L563" s="233">
        <v>251015</v>
      </c>
      <c r="M563" t="s">
        <v>401</v>
      </c>
    </row>
    <row r="564" spans="1:13" x14ac:dyDescent="0.35">
      <c r="A564">
        <v>1743031</v>
      </c>
      <c r="B564" t="s">
        <v>346</v>
      </c>
      <c r="C564" t="s">
        <v>358</v>
      </c>
      <c r="D564" t="s">
        <v>898</v>
      </c>
      <c r="F564" t="s">
        <v>1805</v>
      </c>
      <c r="G564" t="s">
        <v>898</v>
      </c>
      <c r="H564" s="234">
        <v>41348</v>
      </c>
      <c r="I564" s="233">
        <v>15</v>
      </c>
      <c r="J564" s="236" t="s">
        <v>1066</v>
      </c>
      <c r="K564" s="233">
        <v>2013</v>
      </c>
      <c r="L564" s="233">
        <v>150313</v>
      </c>
      <c r="M564" t="s">
        <v>401</v>
      </c>
    </row>
    <row r="565" spans="1:13" x14ac:dyDescent="0.35">
      <c r="A565">
        <v>1745024</v>
      </c>
      <c r="B565" t="s">
        <v>392</v>
      </c>
      <c r="C565" t="s">
        <v>347</v>
      </c>
      <c r="D565" t="s">
        <v>1787</v>
      </c>
      <c r="E565" t="s">
        <v>1788</v>
      </c>
      <c r="F565" t="s">
        <v>1789</v>
      </c>
      <c r="G565" t="s">
        <v>1787</v>
      </c>
      <c r="H565" s="234">
        <v>42427</v>
      </c>
      <c r="I565" s="233">
        <v>27</v>
      </c>
      <c r="J565" s="236" t="s">
        <v>1051</v>
      </c>
      <c r="K565" s="233">
        <v>2016</v>
      </c>
      <c r="L565" s="236" t="s">
        <v>1793</v>
      </c>
      <c r="M565" t="s">
        <v>353</v>
      </c>
    </row>
    <row r="566" spans="1:13" x14ac:dyDescent="0.35">
      <c r="A566">
        <v>1746132</v>
      </c>
      <c r="B566" t="s">
        <v>392</v>
      </c>
      <c r="C566" t="s">
        <v>358</v>
      </c>
      <c r="D566" t="s">
        <v>604</v>
      </c>
      <c r="F566" t="s">
        <v>692</v>
      </c>
      <c r="G566" t="s">
        <v>604</v>
      </c>
      <c r="H566" s="234">
        <v>42584</v>
      </c>
      <c r="I566" s="233">
        <v>22</v>
      </c>
      <c r="J566" s="233">
        <v>8</v>
      </c>
      <c r="K566" s="233">
        <v>2016</v>
      </c>
      <c r="L566" s="233">
        <v>220816</v>
      </c>
      <c r="M566" t="s">
        <v>401</v>
      </c>
    </row>
    <row r="567" spans="1:13" x14ac:dyDescent="0.35">
      <c r="A567">
        <v>1415753</v>
      </c>
      <c r="B567" t="s">
        <v>392</v>
      </c>
      <c r="C567" t="s">
        <v>358</v>
      </c>
      <c r="D567" t="s">
        <v>1810</v>
      </c>
      <c r="F567" t="s">
        <v>1811</v>
      </c>
      <c r="G567" t="s">
        <v>1810</v>
      </c>
      <c r="H567" s="247">
        <v>39527</v>
      </c>
      <c r="I567" s="233">
        <v>20</v>
      </c>
      <c r="J567" s="236" t="s">
        <v>1066</v>
      </c>
      <c r="K567" s="233">
        <v>2008</v>
      </c>
      <c r="L567" s="233">
        <v>200308</v>
      </c>
      <c r="M567" t="s">
        <v>401</v>
      </c>
    </row>
    <row r="568" spans="1:13" x14ac:dyDescent="0.35">
      <c r="A568">
        <v>1638483</v>
      </c>
      <c r="B568" t="s">
        <v>392</v>
      </c>
      <c r="C568" t="s">
        <v>358</v>
      </c>
      <c r="D568" t="s">
        <v>1812</v>
      </c>
      <c r="F568" t="s">
        <v>1813</v>
      </c>
      <c r="G568" t="s">
        <v>1812</v>
      </c>
      <c r="H568" s="247">
        <v>41240</v>
      </c>
      <c r="I568" s="233">
        <v>27</v>
      </c>
      <c r="J568" s="233">
        <v>11</v>
      </c>
      <c r="K568" s="233">
        <v>2012</v>
      </c>
      <c r="L568" s="233">
        <v>271112</v>
      </c>
      <c r="M568" t="s">
        <v>401</v>
      </c>
    </row>
  </sheetData>
  <sortState xmlns:xlrd2="http://schemas.microsoft.com/office/spreadsheetml/2017/richdata2" ref="A250:M259">
    <sortCondition ref="L250:L25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9"/>
  <sheetViews>
    <sheetView workbookViewId="0">
      <selection activeCell="C8" sqref="C8:F8"/>
    </sheetView>
  </sheetViews>
  <sheetFormatPr defaultColWidth="8.796875" defaultRowHeight="12.75" x14ac:dyDescent="0.35"/>
  <sheetData>
    <row r="1" spans="1:18" s="1" customFormat="1" ht="28.5" customHeight="1" x14ac:dyDescent="0.8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</row>
    <row r="2" spans="1:18" s="1" customFormat="1" ht="28.5" customHeight="1" x14ac:dyDescent="0.85">
      <c r="A2" s="130"/>
      <c r="B2" s="131"/>
      <c r="C2" s="130"/>
      <c r="D2" s="130"/>
      <c r="E2" s="130"/>
      <c r="F2" s="132"/>
      <c r="G2" s="130"/>
      <c r="H2" s="130"/>
      <c r="I2" s="130"/>
      <c r="J2" s="132"/>
      <c r="K2" s="130"/>
      <c r="L2" s="130"/>
      <c r="M2" s="130"/>
      <c r="N2" s="132"/>
      <c r="O2" s="130"/>
      <c r="P2" s="130"/>
      <c r="Q2" s="130"/>
      <c r="R2" s="132"/>
    </row>
    <row r="3" spans="1:18" s="1" customFormat="1" ht="16.5" customHeight="1" x14ac:dyDescent="0.45">
      <c r="B3" s="5" t="s">
        <v>1</v>
      </c>
      <c r="C3" s="6" t="str">
        <f>'Moors League'!C3</f>
        <v>Redcar Leisure Centre (Saltburn Host)</v>
      </c>
      <c r="D3" s="3"/>
      <c r="F3" s="4"/>
      <c r="J3" s="294" t="s">
        <v>2</v>
      </c>
      <c r="K3" s="294"/>
      <c r="L3" s="6" t="str">
        <f>'Moors League'!L3</f>
        <v>5th October 2024</v>
      </c>
      <c r="N3" s="4"/>
      <c r="P3" s="3"/>
      <c r="R3" s="4"/>
    </row>
    <row r="4" spans="1:18" s="1" customFormat="1" ht="16.5" customHeight="1" x14ac:dyDescent="0.45">
      <c r="B4" s="5"/>
      <c r="C4" s="7"/>
      <c r="D4" s="3"/>
      <c r="F4" s="4"/>
      <c r="J4" s="4"/>
      <c r="L4" s="3"/>
      <c r="N4" s="4"/>
      <c r="P4" s="3"/>
      <c r="R4" s="4"/>
    </row>
    <row r="6" spans="1:18" s="8" customFormat="1" ht="13.5" x14ac:dyDescent="0.35">
      <c r="A6" s="295" t="s">
        <v>3</v>
      </c>
      <c r="B6" s="295"/>
      <c r="C6" s="295" t="str">
        <f>'Moors League'!C5:F5</f>
        <v>Saltburn &amp; Marske</v>
      </c>
      <c r="D6" s="295"/>
      <c r="E6" s="295"/>
      <c r="F6" s="295"/>
      <c r="G6" s="296" t="str">
        <f>'Moors League'!G5:J5</f>
        <v>Eston</v>
      </c>
      <c r="H6" s="296"/>
      <c r="I6" s="296"/>
      <c r="J6" s="296"/>
      <c r="K6" s="295" t="str">
        <f>'Moors League'!K5:N5</f>
        <v>Northallerton</v>
      </c>
      <c r="L6" s="295"/>
      <c r="M6" s="295"/>
      <c r="N6" s="295"/>
      <c r="O6" s="295" t="str">
        <f>'Moors League'!O5:R5</f>
        <v>Stokesley</v>
      </c>
      <c r="P6" s="295"/>
      <c r="Q6" s="295"/>
      <c r="R6" s="295"/>
    </row>
    <row r="7" spans="1:18" x14ac:dyDescent="0.35">
      <c r="A7" s="178"/>
      <c r="B7" s="179"/>
      <c r="C7" s="299" t="s">
        <v>7</v>
      </c>
      <c r="D7" s="299"/>
      <c r="E7" s="299"/>
      <c r="F7" s="299"/>
      <c r="G7" s="300" t="s">
        <v>8</v>
      </c>
      <c r="H7" s="300"/>
      <c r="I7" s="300"/>
      <c r="J7" s="300"/>
      <c r="K7" s="299" t="s">
        <v>9</v>
      </c>
      <c r="L7" s="299"/>
      <c r="M7" s="299"/>
      <c r="N7" s="299"/>
      <c r="O7" s="299" t="s">
        <v>10</v>
      </c>
      <c r="P7" s="299"/>
      <c r="Q7" s="299"/>
      <c r="R7" s="299"/>
    </row>
    <row r="8" spans="1:18" s="1" customFormat="1" ht="20" customHeight="1" x14ac:dyDescent="0.35">
      <c r="A8" s="298" t="s">
        <v>66</v>
      </c>
      <c r="B8" s="298"/>
      <c r="C8" s="297">
        <f>SUM('Moors League'!C71:F71)</f>
        <v>135</v>
      </c>
      <c r="D8" s="297"/>
      <c r="E8" s="297"/>
      <c r="F8" s="297"/>
      <c r="G8" s="297">
        <f>SUM('Moors League'!G71:J71)</f>
        <v>164</v>
      </c>
      <c r="H8" s="297"/>
      <c r="I8" s="297"/>
      <c r="J8" s="297"/>
      <c r="K8" s="297">
        <f>SUM('Moors League'!K71:N71)</f>
        <v>91</v>
      </c>
      <c r="L8" s="297"/>
      <c r="M8" s="297"/>
      <c r="N8" s="297"/>
      <c r="O8" s="297">
        <f>SUM('Moors League'!O71:R71)</f>
        <v>199</v>
      </c>
      <c r="P8" s="297"/>
      <c r="Q8" s="297"/>
      <c r="R8" s="297"/>
    </row>
    <row r="9" spans="1:18" s="1" customFormat="1" ht="20" customHeight="1" x14ac:dyDescent="0.35">
      <c r="A9" s="298" t="s">
        <v>58</v>
      </c>
      <c r="B9" s="298"/>
      <c r="C9" s="297">
        <f>SUM('Moors League'!C72:F72)</f>
        <v>3</v>
      </c>
      <c r="D9" s="297"/>
      <c r="E9" s="297"/>
      <c r="F9" s="297"/>
      <c r="G9" s="297">
        <f>SUM('Moors League'!G72:J72)</f>
        <v>2</v>
      </c>
      <c r="H9" s="297"/>
      <c r="I9" s="297"/>
      <c r="J9" s="297"/>
      <c r="K9" s="297">
        <f>SUM('Moors League'!K72:N72)</f>
        <v>4</v>
      </c>
      <c r="L9" s="297"/>
      <c r="M9" s="297"/>
      <c r="N9" s="297"/>
      <c r="O9" s="297">
        <f>SUM('Moors League'!O72:R72)</f>
        <v>1</v>
      </c>
      <c r="P9" s="297"/>
      <c r="Q9" s="297"/>
      <c r="R9" s="297"/>
    </row>
  </sheetData>
  <mergeCells count="21">
    <mergeCell ref="O8:R8"/>
    <mergeCell ref="O6:R6"/>
    <mergeCell ref="A8:B8"/>
    <mergeCell ref="C8:F8"/>
    <mergeCell ref="O9:R9"/>
    <mergeCell ref="C7:F7"/>
    <mergeCell ref="O7:R7"/>
    <mergeCell ref="K6:N6"/>
    <mergeCell ref="G7:J7"/>
    <mergeCell ref="K7:N7"/>
    <mergeCell ref="A9:B9"/>
    <mergeCell ref="C9:F9"/>
    <mergeCell ref="G9:J9"/>
    <mergeCell ref="K9:N9"/>
    <mergeCell ref="K8:N8"/>
    <mergeCell ref="G8:J8"/>
    <mergeCell ref="A1:R1"/>
    <mergeCell ref="J3:K3"/>
    <mergeCell ref="A6:B6"/>
    <mergeCell ref="C6:F6"/>
    <mergeCell ref="G6:J6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39"/>
  <sheetViews>
    <sheetView workbookViewId="0">
      <pane ySplit="5" topLeftCell="A16" activePane="bottomLeft" state="frozen"/>
      <selection pane="bottomLeft" activeCell="K16" sqref="K16:K23"/>
    </sheetView>
  </sheetViews>
  <sheetFormatPr defaultColWidth="8.796875" defaultRowHeight="13.15" x14ac:dyDescent="0.4"/>
  <cols>
    <col min="1" max="1" width="3.6640625" style="16" customWidth="1"/>
    <col min="2" max="2" width="9.4648437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6484375" style="245" bestFit="1" customWidth="1"/>
    <col min="8" max="8" width="17.1328125" style="16" customWidth="1"/>
    <col min="9" max="9" width="12.46484375" style="17" customWidth="1"/>
    <col min="10" max="10" width="4.33203125" style="17" customWidth="1"/>
    <col min="11" max="11" width="10.46484375" style="111" bestFit="1" customWidth="1"/>
    <col min="12" max="12" width="16.46484375" style="17" customWidth="1"/>
    <col min="13" max="13" width="12.46484375" style="95" customWidth="1"/>
    <col min="14" max="15" width="8.46484375" style="56" customWidth="1"/>
    <col min="16" max="16" width="9.1328125" style="111"/>
    <col min="17" max="17" width="9.1328125" style="228"/>
    <col min="18" max="18" width="9.1328125" style="224"/>
    <col min="19" max="19" width="33.796875" style="47" customWidth="1"/>
    <col min="20" max="36" width="9.1328125" customWidth="1"/>
    <col min="37" max="37" width="41.1328125" customWidth="1"/>
  </cols>
  <sheetData>
    <row r="1" spans="1:37" ht="29.25" customHeight="1" x14ac:dyDescent="0.75">
      <c r="A1" s="303" t="s">
        <v>67</v>
      </c>
      <c r="B1" s="303"/>
      <c r="C1" s="303"/>
      <c r="D1" s="303"/>
      <c r="E1" s="303"/>
      <c r="F1" s="303"/>
      <c r="G1" s="303"/>
      <c r="H1" s="303"/>
      <c r="I1" s="303"/>
      <c r="L1" s="126" t="s">
        <v>122</v>
      </c>
      <c r="M1" s="310" t="str">
        <f>'Moors League'!C5</f>
        <v>Saltburn &amp; Marske</v>
      </c>
      <c r="N1" s="310"/>
      <c r="O1" s="310"/>
      <c r="P1" s="310" t="s">
        <v>1924</v>
      </c>
      <c r="Q1" s="310"/>
    </row>
    <row r="2" spans="1:37" s="18" customFormat="1" ht="17.649999999999999" x14ac:dyDescent="0.5">
      <c r="A2" s="338" t="s">
        <v>1</v>
      </c>
      <c r="B2" s="338"/>
      <c r="C2" s="311" t="str">
        <f>'Moors League'!C3</f>
        <v>Redcar Leisure Centre (Saltburn Host)</v>
      </c>
      <c r="D2" s="311"/>
      <c r="E2" s="311"/>
      <c r="F2" s="311"/>
      <c r="G2" s="311"/>
      <c r="H2" s="311"/>
      <c r="I2" s="311"/>
      <c r="K2" s="20"/>
      <c r="L2" s="126" t="s">
        <v>2</v>
      </c>
      <c r="M2" s="309" t="str">
        <f>'Moors League'!L3</f>
        <v>5th October 2024</v>
      </c>
      <c r="N2" s="309"/>
      <c r="O2" s="309"/>
      <c r="P2" s="309"/>
      <c r="Q2" s="309"/>
      <c r="R2" s="223"/>
      <c r="S2" s="113"/>
      <c r="AC2" s="294" t="s">
        <v>335</v>
      </c>
      <c r="AD2" s="294"/>
      <c r="AE2" s="294"/>
      <c r="AF2" s="294"/>
      <c r="AG2" s="294"/>
      <c r="AH2" s="294"/>
      <c r="AI2" s="294"/>
      <c r="AJ2" s="294"/>
    </row>
    <row r="3" spans="1:37" s="18" customFormat="1" ht="6" customHeight="1" x14ac:dyDescent="0.45">
      <c r="A3" s="78"/>
      <c r="B3" s="78"/>
      <c r="C3" s="78"/>
      <c r="D3" s="112"/>
      <c r="E3" s="112"/>
      <c r="F3" s="112"/>
      <c r="G3" s="241"/>
      <c r="H3" s="112"/>
      <c r="I3" s="112"/>
      <c r="K3" s="20"/>
      <c r="N3" s="19"/>
      <c r="O3" s="19"/>
      <c r="P3" s="20"/>
      <c r="Q3" s="227"/>
      <c r="R3" s="223"/>
      <c r="S3" s="113"/>
    </row>
    <row r="4" spans="1:37" s="119" customFormat="1" ht="10.15" x14ac:dyDescent="0.3">
      <c r="A4" s="119" t="s">
        <v>323</v>
      </c>
      <c r="B4" s="119" t="s">
        <v>324</v>
      </c>
      <c r="C4" s="119" t="s">
        <v>325</v>
      </c>
      <c r="D4" s="119" t="s">
        <v>326</v>
      </c>
      <c r="E4" s="119" t="s">
        <v>327</v>
      </c>
      <c r="G4" s="122" t="s">
        <v>337</v>
      </c>
      <c r="H4" s="119" t="s">
        <v>321</v>
      </c>
      <c r="I4" s="120" t="s">
        <v>322</v>
      </c>
      <c r="J4" s="120"/>
      <c r="K4" s="122" t="s">
        <v>337</v>
      </c>
      <c r="L4" s="119" t="s">
        <v>321</v>
      </c>
      <c r="M4" s="120" t="s">
        <v>322</v>
      </c>
      <c r="N4" s="121" t="s">
        <v>15</v>
      </c>
      <c r="O4" s="121" t="s">
        <v>332</v>
      </c>
      <c r="P4" s="122" t="s">
        <v>16</v>
      </c>
      <c r="Q4" s="123" t="s">
        <v>204</v>
      </c>
      <c r="R4" s="124" t="s">
        <v>206</v>
      </c>
      <c r="S4" s="125" t="s">
        <v>205</v>
      </c>
      <c r="T4" s="119" t="s">
        <v>337</v>
      </c>
      <c r="U4" s="119" t="s">
        <v>321</v>
      </c>
      <c r="V4" s="119" t="s">
        <v>322</v>
      </c>
      <c r="W4" s="119" t="s">
        <v>900</v>
      </c>
      <c r="X4" s="119" t="s">
        <v>902</v>
      </c>
      <c r="Y4" s="119" t="s">
        <v>903</v>
      </c>
      <c r="Z4" s="119" t="s">
        <v>904</v>
      </c>
      <c r="AA4" s="119" t="s">
        <v>905</v>
      </c>
      <c r="AB4" s="119" t="s">
        <v>906</v>
      </c>
      <c r="AC4" s="119" t="s">
        <v>328</v>
      </c>
      <c r="AD4" s="119" t="s">
        <v>329</v>
      </c>
      <c r="AE4" s="119" t="s">
        <v>330</v>
      </c>
      <c r="AF4" s="119" t="s">
        <v>159</v>
      </c>
      <c r="AG4" s="119" t="s">
        <v>331</v>
      </c>
      <c r="AH4" s="119" t="s">
        <v>332</v>
      </c>
      <c r="AI4" s="119" t="s">
        <v>333</v>
      </c>
      <c r="AJ4" s="119" t="s">
        <v>334</v>
      </c>
      <c r="AK4" s="119" t="s">
        <v>907</v>
      </c>
    </row>
    <row r="5" spans="1:37" s="119" customFormat="1" ht="5.25" customHeight="1" x14ac:dyDescent="0.3">
      <c r="G5" s="122"/>
      <c r="I5" s="120"/>
      <c r="J5" s="120"/>
      <c r="K5" s="122"/>
      <c r="L5" s="120"/>
      <c r="M5" s="121"/>
      <c r="N5" s="121"/>
      <c r="O5" s="121"/>
      <c r="P5" s="122"/>
      <c r="Q5" s="123"/>
      <c r="R5" s="124"/>
      <c r="S5" s="125"/>
    </row>
    <row r="6" spans="1:37" ht="19.5" customHeight="1" x14ac:dyDescent="0.35">
      <c r="A6" s="61">
        <v>1</v>
      </c>
      <c r="B6" s="106" t="s">
        <v>293</v>
      </c>
      <c r="C6" s="106" t="s">
        <v>81</v>
      </c>
      <c r="D6" s="106" t="s">
        <v>302</v>
      </c>
      <c r="E6" s="107" t="s">
        <v>298</v>
      </c>
      <c r="F6" s="318"/>
      <c r="G6" s="239">
        <v>1624358</v>
      </c>
      <c r="H6" s="128" t="str">
        <f>_xlfn.IFNA((VLOOKUP(G6,'Swimmer Details'!$A$2:$H$1048576,6,FALSE)),"")</f>
        <v>King</v>
      </c>
      <c r="I6" s="128" t="str">
        <f>_xlfn.IFNA((VLOOKUP(G6,'Swimmer Details'!$A$2:$H$1048576,4,FALSE)),"")</f>
        <v>Sophie</v>
      </c>
      <c r="J6" s="312"/>
      <c r="K6" s="313"/>
      <c r="L6" s="313"/>
      <c r="M6" s="314"/>
      <c r="N6" s="97">
        <f>'Moors League'!C9</f>
        <v>4</v>
      </c>
      <c r="O6" s="98" t="str">
        <f>'Moors League'!D9</f>
        <v>003779</v>
      </c>
      <c r="P6" s="98">
        <f>'Moors League'!E9</f>
        <v>1</v>
      </c>
      <c r="Q6" s="116"/>
      <c r="R6" s="222"/>
      <c r="S6" s="118" t="str">
        <f>_xlfn.IFNA((VLOOKUP(Q6,'DQ Lookup'!$A$2:$B$99,2,FALSE)),"")</f>
        <v/>
      </c>
      <c r="T6">
        <f>G6</f>
        <v>1624358</v>
      </c>
      <c r="U6" t="str">
        <f>_xlfn.IFNA((VLOOKUP(G6,'Swimmer Details'!$A$2:$H$1048576,6,FALSE)),"")</f>
        <v>King</v>
      </c>
      <c r="V6" t="str">
        <f>_xlfn.IFNA((VLOOKUP(G6,'Swimmer Details'!$A$2:$H$1048576,4,FALSE)),"")</f>
        <v>Sophie</v>
      </c>
      <c r="W6" t="str">
        <f>_xlfn.IFNA((VLOOKUP(G6,'Swimmer Details'!$A$2:$M$1048576,12,FALSE)),"")</f>
        <v>210111</v>
      </c>
      <c r="X6" t="str">
        <f>_xlfn.IFNA((VLOOKUP(G6,'Swimmer Details'!$A$2:$M$1048576,13,FALSE)),"")</f>
        <v>F</v>
      </c>
      <c r="Y6" t="str">
        <f>D6</f>
        <v>50m</v>
      </c>
      <c r="Z6" t="str">
        <f>E6</f>
        <v>Backstroke</v>
      </c>
      <c r="AA6" t="str">
        <f>Y6&amp;Z6</f>
        <v>50mBackstroke</v>
      </c>
      <c r="AB6">
        <f>A6</f>
        <v>1</v>
      </c>
      <c r="AC6" t="str">
        <f>X6</f>
        <v>F</v>
      </c>
      <c r="AD6" t="str">
        <f>U6</f>
        <v>King</v>
      </c>
      <c r="AE6" t="str">
        <f>V6</f>
        <v>Sophie</v>
      </c>
      <c r="AF6" t="str">
        <f>RIGHT(LEFT($P$1,5),4)</f>
        <v>SALE</v>
      </c>
      <c r="AG6" t="str">
        <f>W6</f>
        <v>210111</v>
      </c>
      <c r="AH6" t="str">
        <f>TEXT(O6,"000000")</f>
        <v>003779</v>
      </c>
      <c r="AI6" t="str">
        <f>_xlfn.IFNA((VLOOKUP(AA6,'Swim England Lookup'!$C$2:$E$5,3,FALSE)),"")</f>
        <v>13</v>
      </c>
      <c r="AJ6" t="s">
        <v>336</v>
      </c>
      <c r="AK6" t="str">
        <f>AC6&amp;","&amp;AD6&amp;","&amp;AE6&amp;","&amp;AF6&amp;","&amp;AG6&amp;","&amp;AH6&amp;","&amp;AI6&amp;","&amp;AJ6</f>
        <v>F,King,Sophie,SALE,210111,003779,13,H</v>
      </c>
    </row>
    <row r="7" spans="1:37" ht="19.5" customHeight="1" x14ac:dyDescent="0.35">
      <c r="A7" s="61">
        <v>2</v>
      </c>
      <c r="B7" s="106" t="s">
        <v>294</v>
      </c>
      <c r="C7" s="106" t="s">
        <v>81</v>
      </c>
      <c r="D7" s="106" t="s">
        <v>302</v>
      </c>
      <c r="E7" s="107" t="s">
        <v>298</v>
      </c>
      <c r="F7" s="318"/>
      <c r="G7" s="244">
        <v>1259135</v>
      </c>
      <c r="H7" s="128" t="str">
        <f>_xlfn.IFNA((VLOOKUP(G7,'Swimmer Details'!$A$2:$H$1048576,6,FALSE)),"")</f>
        <v>Macgregor</v>
      </c>
      <c r="I7" s="128" t="str">
        <f>_xlfn.IFNA((VLOOKUP(G7,'Swimmer Details'!$A$2:$H$1048576,4,FALSE)),"")</f>
        <v>Samuel</v>
      </c>
      <c r="J7" s="312"/>
      <c r="K7" s="313"/>
      <c r="L7" s="313"/>
      <c r="M7" s="314"/>
      <c r="N7" s="97">
        <f>'Moors League'!C10</f>
        <v>1</v>
      </c>
      <c r="O7" s="98" t="str">
        <f>'Moors League'!D10</f>
        <v>003026</v>
      </c>
      <c r="P7" s="98">
        <f>'Moors League'!E10</f>
        <v>4</v>
      </c>
      <c r="Q7" s="116"/>
      <c r="R7" s="222"/>
      <c r="S7" s="118" t="str">
        <f>_xlfn.IFNA((VLOOKUP(Q7,'DQ Lookup'!$A$2:$B$99,2,FALSE)),"")</f>
        <v/>
      </c>
      <c r="T7">
        <f t="shared" ref="T7:T13" si="0">G7</f>
        <v>1259135</v>
      </c>
      <c r="U7" t="str">
        <f>_xlfn.IFNA((VLOOKUP(G7,'Swimmer Details'!$A$2:$H$1048576,6,FALSE)),"")</f>
        <v>Macgregor</v>
      </c>
      <c r="V7" t="str">
        <f>_xlfn.IFNA((VLOOKUP(G7,'Swimmer Details'!$A$2:$H$1048576,4,FALSE)),"")</f>
        <v>Samuel</v>
      </c>
      <c r="W7" t="str">
        <f>_xlfn.IFNA((VLOOKUP(G7,'Swimmer Details'!$A$2:$M$1048576,12,FALSE)),"")</f>
        <v>290505</v>
      </c>
      <c r="X7" t="str">
        <f>_xlfn.IFNA((VLOOKUP(G7,'Swimmer Details'!$A$2:$M$1048576,13,FALSE)),"")</f>
        <v>M</v>
      </c>
      <c r="Y7" t="str">
        <f t="shared" ref="Y7:Y11" si="1">D7</f>
        <v>50m</v>
      </c>
      <c r="Z7" t="str">
        <f t="shared" ref="Z7:Z11" si="2">E7</f>
        <v>Backstroke</v>
      </c>
      <c r="AA7" t="str">
        <f t="shared" ref="AA7:AA11" si="3">Y7&amp;Z7</f>
        <v>50mBackstroke</v>
      </c>
      <c r="AB7">
        <f t="shared" ref="AB7:AB11" si="4">A7</f>
        <v>2</v>
      </c>
      <c r="AC7" t="str">
        <f t="shared" ref="AC7:AC11" si="5">X7</f>
        <v>M</v>
      </c>
      <c r="AD7" t="str">
        <f t="shared" ref="AD7:AD11" si="6">U7</f>
        <v>Macgregor</v>
      </c>
      <c r="AE7" t="str">
        <f t="shared" ref="AE7:AE11" si="7">V7</f>
        <v>Samuel</v>
      </c>
      <c r="AF7" t="str">
        <f t="shared" ref="AF7:AF42" si="8">RIGHT(LEFT($P$1,5),4)</f>
        <v>SALE</v>
      </c>
      <c r="AG7" t="str">
        <f t="shared" ref="AG7:AG11" si="9">W7</f>
        <v>290505</v>
      </c>
      <c r="AH7" t="str">
        <f t="shared" ref="AH7:AH11" si="10">TEXT(O7,"000000")</f>
        <v>003026</v>
      </c>
      <c r="AI7" t="str">
        <f>_xlfn.IFNA((VLOOKUP(AA7,'Swim England Lookup'!$C$2:$E$5,3,FALSE)),"")</f>
        <v>13</v>
      </c>
      <c r="AJ7" t="s">
        <v>336</v>
      </c>
      <c r="AK7" t="str">
        <f t="shared" ref="AK7:AK11" si="11">AC7&amp;","&amp;AD7&amp;","&amp;AE7&amp;","&amp;AF7&amp;","&amp;AG7&amp;","&amp;AH7&amp;","&amp;AI7&amp;","&amp;AJ7</f>
        <v>M,Macgregor,Samuel,SALE,290505,003026,13,H</v>
      </c>
    </row>
    <row r="8" spans="1:37" ht="19.5" customHeight="1" x14ac:dyDescent="0.35">
      <c r="A8" s="61">
        <v>3</v>
      </c>
      <c r="B8" s="106" t="s">
        <v>293</v>
      </c>
      <c r="C8" s="108" t="s">
        <v>292</v>
      </c>
      <c r="D8" s="106" t="s">
        <v>302</v>
      </c>
      <c r="E8" s="107" t="s">
        <v>299</v>
      </c>
      <c r="F8" s="318"/>
      <c r="G8" s="239">
        <v>1624360</v>
      </c>
      <c r="H8" s="128" t="str">
        <f>_xlfn.IFNA((VLOOKUP(G8,'Swimmer Details'!$A$2:$H$1048576,6,FALSE)),"")</f>
        <v>Nicholson</v>
      </c>
      <c r="I8" s="128" t="str">
        <f>_xlfn.IFNA((VLOOKUP(G8,'Swimmer Details'!$A$2:$H$1048576,4,FALSE)),"")</f>
        <v>Pippa</v>
      </c>
      <c r="J8" s="312"/>
      <c r="K8" s="313"/>
      <c r="L8" s="313"/>
      <c r="M8" s="314"/>
      <c r="N8" s="97">
        <f>'Moors League'!C11</f>
        <v>3</v>
      </c>
      <c r="O8" s="98" t="str">
        <f>'Moors League'!D11</f>
        <v>003729</v>
      </c>
      <c r="P8" s="98">
        <f>'Moors League'!E11</f>
        <v>2</v>
      </c>
      <c r="Q8" s="116"/>
      <c r="R8" s="222"/>
      <c r="S8" s="118" t="str">
        <f>_xlfn.IFNA((VLOOKUP(Q8,'DQ Lookup'!$A$2:$B$99,2,FALSE)),"")</f>
        <v/>
      </c>
      <c r="T8">
        <f t="shared" si="0"/>
        <v>1624360</v>
      </c>
      <c r="U8" t="str">
        <f>_xlfn.IFNA((VLOOKUP(G8,'Swimmer Details'!$A$2:$H$1048576,6,FALSE)),"")</f>
        <v>Nicholson</v>
      </c>
      <c r="V8" t="str">
        <f>_xlfn.IFNA((VLOOKUP(G8,'Swimmer Details'!$A$2:$H$1048576,4,FALSE)),"")</f>
        <v>Pippa</v>
      </c>
      <c r="W8" t="str">
        <f>_xlfn.IFNA((VLOOKUP(G8,'Swimmer Details'!$A$2:$M$1048576,12,FALSE)),"")</f>
        <v>191012</v>
      </c>
      <c r="X8" t="str">
        <f>_xlfn.IFNA((VLOOKUP(G8,'Swimmer Details'!$A$2:$M$1048576,13,FALSE)),"")</f>
        <v>F</v>
      </c>
      <c r="Y8" t="str">
        <f t="shared" si="1"/>
        <v>50m</v>
      </c>
      <c r="Z8" t="str">
        <f t="shared" si="2"/>
        <v>Butterfly</v>
      </c>
      <c r="AA8" t="str">
        <f t="shared" si="3"/>
        <v>50mButterfly</v>
      </c>
      <c r="AB8">
        <f t="shared" si="4"/>
        <v>3</v>
      </c>
      <c r="AC8" t="str">
        <f t="shared" si="5"/>
        <v>F</v>
      </c>
      <c r="AD8" t="str">
        <f t="shared" si="6"/>
        <v>Nicholson</v>
      </c>
      <c r="AE8" t="str">
        <f t="shared" si="7"/>
        <v>Pippa</v>
      </c>
      <c r="AF8" t="str">
        <f t="shared" si="8"/>
        <v>SALE</v>
      </c>
      <c r="AG8" t="str">
        <f t="shared" si="9"/>
        <v>191012</v>
      </c>
      <c r="AH8" t="str">
        <f t="shared" si="10"/>
        <v>003729</v>
      </c>
      <c r="AI8" t="str">
        <f>_xlfn.IFNA((VLOOKUP(AA8,'Swim England Lookup'!$C$2:$E$5,3,FALSE)),"")</f>
        <v>10</v>
      </c>
      <c r="AJ8" t="s">
        <v>336</v>
      </c>
      <c r="AK8" t="str">
        <f t="shared" si="11"/>
        <v>F,Nicholson,Pippa,SALE,191012,003729,10,H</v>
      </c>
    </row>
    <row r="9" spans="1:37" ht="19.5" customHeight="1" x14ac:dyDescent="0.35">
      <c r="A9" s="61">
        <v>4</v>
      </c>
      <c r="B9" s="106" t="s">
        <v>294</v>
      </c>
      <c r="C9" s="106" t="s">
        <v>292</v>
      </c>
      <c r="D9" s="106" t="s">
        <v>302</v>
      </c>
      <c r="E9" s="107" t="s">
        <v>299</v>
      </c>
      <c r="F9" s="318"/>
      <c r="G9" s="239">
        <v>1596110</v>
      </c>
      <c r="H9" s="128" t="str">
        <f>_xlfn.IFNA((VLOOKUP(G9,'Swimmer Details'!$A$2:$H$1048576,6,FALSE)),"")</f>
        <v>Sleight</v>
      </c>
      <c r="I9" s="128" t="str">
        <f>_xlfn.IFNA((VLOOKUP(G9,'Swimmer Details'!$A$2:$H$1048576,4,FALSE)),"")</f>
        <v>James</v>
      </c>
      <c r="J9" s="312"/>
      <c r="K9" s="313"/>
      <c r="L9" s="313"/>
      <c r="M9" s="314"/>
      <c r="N9" s="97">
        <f>'Moors League'!C12</f>
        <v>4</v>
      </c>
      <c r="O9" s="98" t="str">
        <f>'Moors League'!D12</f>
        <v>004006</v>
      </c>
      <c r="P9" s="98">
        <f>'Moors League'!E12</f>
        <v>1</v>
      </c>
      <c r="Q9" s="116"/>
      <c r="R9" s="222"/>
      <c r="S9" s="118" t="str">
        <f>_xlfn.IFNA((VLOOKUP(Q9,'DQ Lookup'!$A$2:$B$99,2,FALSE)),"")</f>
        <v/>
      </c>
      <c r="T9">
        <f t="shared" si="0"/>
        <v>1596110</v>
      </c>
      <c r="U9" t="str">
        <f>_xlfn.IFNA((VLOOKUP(G9,'Swimmer Details'!$A$2:$H$1048576,6,FALSE)),"")</f>
        <v>Sleight</v>
      </c>
      <c r="V9" t="str">
        <f>_xlfn.IFNA((VLOOKUP(G9,'Swimmer Details'!$A$2:$H$1048576,4,FALSE)),"")</f>
        <v>James</v>
      </c>
      <c r="W9" t="str">
        <f>_xlfn.IFNA((VLOOKUP(G9,'Swimmer Details'!$A$2:$M$1048576,12,FALSE)),"")</f>
        <v>080512</v>
      </c>
      <c r="X9" t="str">
        <f>_xlfn.IFNA((VLOOKUP(G9,'Swimmer Details'!$A$2:$M$1048576,13,FALSE)),"")</f>
        <v>M</v>
      </c>
      <c r="Y9" t="str">
        <f t="shared" si="1"/>
        <v>50m</v>
      </c>
      <c r="Z9" t="str">
        <f t="shared" si="2"/>
        <v>Butterfly</v>
      </c>
      <c r="AA9" t="str">
        <f t="shared" si="3"/>
        <v>50mButterfly</v>
      </c>
      <c r="AB9">
        <f t="shared" si="4"/>
        <v>4</v>
      </c>
      <c r="AC9" t="str">
        <f t="shared" si="5"/>
        <v>M</v>
      </c>
      <c r="AD9" t="str">
        <f t="shared" si="6"/>
        <v>Sleight</v>
      </c>
      <c r="AE9" t="str">
        <f t="shared" si="7"/>
        <v>James</v>
      </c>
      <c r="AF9" t="str">
        <f t="shared" si="8"/>
        <v>SALE</v>
      </c>
      <c r="AG9" t="str">
        <f t="shared" si="9"/>
        <v>080512</v>
      </c>
      <c r="AH9" t="str">
        <f t="shared" si="10"/>
        <v>004006</v>
      </c>
      <c r="AI9" t="str">
        <f>_xlfn.IFNA((VLOOKUP(AA9,'Swim England Lookup'!$C$2:$E$5,3,FALSE)),"")</f>
        <v>10</v>
      </c>
      <c r="AJ9" t="s">
        <v>336</v>
      </c>
      <c r="AK9" t="str">
        <f t="shared" si="11"/>
        <v>M,Sleight,James,SALE,080512,004006,10,H</v>
      </c>
    </row>
    <row r="10" spans="1:37" ht="19.5" customHeight="1" x14ac:dyDescent="0.35">
      <c r="A10" s="61">
        <v>5</v>
      </c>
      <c r="B10" s="106" t="s">
        <v>293</v>
      </c>
      <c r="C10" s="106" t="s">
        <v>295</v>
      </c>
      <c r="D10" s="106" t="s">
        <v>302</v>
      </c>
      <c r="E10" s="107" t="s">
        <v>300</v>
      </c>
      <c r="F10" s="318"/>
      <c r="G10" s="239">
        <v>1490762</v>
      </c>
      <c r="H10" s="128" t="str">
        <f>_xlfn.IFNA((VLOOKUP(G10,'Swimmer Details'!$A$2:$H$1048576,6,FALSE)),"")</f>
        <v>Skelton</v>
      </c>
      <c r="I10" s="128" t="str">
        <f>_xlfn.IFNA((VLOOKUP(G10,'Swimmer Details'!$A$2:$H$1048576,4,FALSE)),"")</f>
        <v>Violet</v>
      </c>
      <c r="J10" s="312"/>
      <c r="K10" s="313"/>
      <c r="L10" s="313"/>
      <c r="M10" s="314"/>
      <c r="N10" s="97">
        <f>'Moors League'!C13</f>
        <v>2</v>
      </c>
      <c r="O10" s="98" t="str">
        <f>'Moors League'!D13</f>
        <v>003918</v>
      </c>
      <c r="P10" s="98">
        <f>'Moors League'!E13</f>
        <v>3</v>
      </c>
      <c r="Q10" s="116"/>
      <c r="R10" s="222"/>
      <c r="S10" s="118" t="str">
        <f>_xlfn.IFNA((VLOOKUP(Q10,'DQ Lookup'!$A$2:$B$99,2,FALSE)),"")</f>
        <v/>
      </c>
      <c r="T10">
        <f t="shared" si="0"/>
        <v>1490762</v>
      </c>
      <c r="U10" t="str">
        <f>_xlfn.IFNA((VLOOKUP(G10,'Swimmer Details'!$A$2:$H$1048576,6,FALSE)),"")</f>
        <v>Skelton</v>
      </c>
      <c r="V10" t="str">
        <f>_xlfn.IFNA((VLOOKUP(G10,'Swimmer Details'!$A$2:$H$1048576,4,FALSE)),"")</f>
        <v>Violet</v>
      </c>
      <c r="W10" t="str">
        <f>_xlfn.IFNA((VLOOKUP(G10,'Swimmer Details'!$A$2:$M$1048576,12,FALSE)),"")</f>
        <v>271010</v>
      </c>
      <c r="X10" t="str">
        <f>_xlfn.IFNA((VLOOKUP(G10,'Swimmer Details'!$A$2:$M$1048576,13,FALSE)),"")</f>
        <v>F</v>
      </c>
      <c r="Y10" t="str">
        <f t="shared" si="1"/>
        <v>50m</v>
      </c>
      <c r="Z10" t="str">
        <f t="shared" si="2"/>
        <v>Breaststroke</v>
      </c>
      <c r="AA10" t="str">
        <f t="shared" si="3"/>
        <v>50mBreaststroke</v>
      </c>
      <c r="AB10">
        <f t="shared" si="4"/>
        <v>5</v>
      </c>
      <c r="AC10" t="str">
        <f t="shared" si="5"/>
        <v>F</v>
      </c>
      <c r="AD10" t="str">
        <f t="shared" si="6"/>
        <v>Skelton</v>
      </c>
      <c r="AE10" t="str">
        <f t="shared" si="7"/>
        <v>Violet</v>
      </c>
      <c r="AF10" t="str">
        <f t="shared" si="8"/>
        <v>SALE</v>
      </c>
      <c r="AG10" t="str">
        <f t="shared" si="9"/>
        <v>271010</v>
      </c>
      <c r="AH10" t="str">
        <f t="shared" si="10"/>
        <v>003918</v>
      </c>
      <c r="AI10" t="str">
        <f>_xlfn.IFNA((VLOOKUP(AA10,'Swim England Lookup'!$C$2:$E$5,3,FALSE)),"")</f>
        <v>07</v>
      </c>
      <c r="AJ10" t="s">
        <v>336</v>
      </c>
      <c r="AK10" t="str">
        <f t="shared" si="11"/>
        <v>F,Skelton,Violet,SALE,271010,003918,07,H</v>
      </c>
    </row>
    <row r="11" spans="1:37" ht="19.5" customHeight="1" x14ac:dyDescent="0.35">
      <c r="A11" s="61">
        <v>6</v>
      </c>
      <c r="B11" s="106" t="s">
        <v>294</v>
      </c>
      <c r="C11" s="106" t="s">
        <v>295</v>
      </c>
      <c r="D11" s="106" t="s">
        <v>302</v>
      </c>
      <c r="E11" s="107" t="s">
        <v>300</v>
      </c>
      <c r="F11" s="318"/>
      <c r="G11" s="239">
        <v>1350727</v>
      </c>
      <c r="H11" s="128" t="str">
        <f>_xlfn.IFNA((VLOOKUP(G11,'Swimmer Details'!$A$2:$H$1048576,6,FALSE)),"")</f>
        <v>Cole</v>
      </c>
      <c r="I11" s="128" t="str">
        <f>_xlfn.IFNA((VLOOKUP(G11,'Swimmer Details'!$A$2:$H$1048576,4,FALSE)),"")</f>
        <v>Daniel</v>
      </c>
      <c r="J11" s="312"/>
      <c r="K11" s="313"/>
      <c r="L11" s="313"/>
      <c r="M11" s="314"/>
      <c r="N11" s="97">
        <f>'Moors League'!C14</f>
        <v>2</v>
      </c>
      <c r="O11" s="98" t="str">
        <f>'Moors League'!D14</f>
        <v>003730</v>
      </c>
      <c r="P11" s="98">
        <f>'Moors League'!E14</f>
        <v>3</v>
      </c>
      <c r="Q11" s="116"/>
      <c r="R11" s="222"/>
      <c r="S11" s="118" t="str">
        <f>_xlfn.IFNA((VLOOKUP(Q11,'DQ Lookup'!$A$2:$B$99,2,FALSE)),"")</f>
        <v/>
      </c>
      <c r="T11">
        <f t="shared" si="0"/>
        <v>1350727</v>
      </c>
      <c r="U11" t="str">
        <f>_xlfn.IFNA((VLOOKUP(G11,'Swimmer Details'!$A$2:$H$1048576,6,FALSE)),"")</f>
        <v>Cole</v>
      </c>
      <c r="V11" t="str">
        <f>_xlfn.IFNA((VLOOKUP(G11,'Swimmer Details'!$A$2:$H$1048576,4,FALSE)),"")</f>
        <v>Daniel</v>
      </c>
      <c r="W11" t="str">
        <f>_xlfn.IFNA((VLOOKUP(G11,'Swimmer Details'!$A$2:$M$1048576,12,FALSE)),"")</f>
        <v>051208</v>
      </c>
      <c r="X11" t="str">
        <f>_xlfn.IFNA((VLOOKUP(G11,'Swimmer Details'!$A$2:$M$1048576,13,FALSE)),"")</f>
        <v>M</v>
      </c>
      <c r="Y11" t="str">
        <f t="shared" si="1"/>
        <v>50m</v>
      </c>
      <c r="Z11" t="str">
        <f t="shared" si="2"/>
        <v>Breaststroke</v>
      </c>
      <c r="AA11" t="str">
        <f t="shared" si="3"/>
        <v>50mBreaststroke</v>
      </c>
      <c r="AB11">
        <f t="shared" si="4"/>
        <v>6</v>
      </c>
      <c r="AC11" t="str">
        <f t="shared" si="5"/>
        <v>M</v>
      </c>
      <c r="AD11" t="str">
        <f t="shared" si="6"/>
        <v>Cole</v>
      </c>
      <c r="AE11" t="str">
        <f t="shared" si="7"/>
        <v>Daniel</v>
      </c>
      <c r="AF11" t="str">
        <f t="shared" si="8"/>
        <v>SALE</v>
      </c>
      <c r="AG11" t="str">
        <f t="shared" si="9"/>
        <v>051208</v>
      </c>
      <c r="AH11" t="str">
        <f t="shared" si="10"/>
        <v>003730</v>
      </c>
      <c r="AI11" t="str">
        <f>_xlfn.IFNA((VLOOKUP(AA11,'Swim England Lookup'!$C$2:$E$5,3,FALSE)),"")</f>
        <v>07</v>
      </c>
      <c r="AJ11" t="s">
        <v>336</v>
      </c>
      <c r="AK11" t="str">
        <f t="shared" si="11"/>
        <v>M,Cole,Daniel,SALE,051208,003730,07,H</v>
      </c>
    </row>
    <row r="12" spans="1:37" ht="19.5" customHeight="1" x14ac:dyDescent="0.35">
      <c r="A12" s="61">
        <v>7</v>
      </c>
      <c r="B12" s="106" t="s">
        <v>293</v>
      </c>
      <c r="C12" s="106" t="s">
        <v>297</v>
      </c>
      <c r="D12" s="106" t="s">
        <v>302</v>
      </c>
      <c r="E12" s="107" t="s">
        <v>301</v>
      </c>
      <c r="F12" s="318"/>
      <c r="G12" s="239">
        <v>1652845</v>
      </c>
      <c r="H12" s="128" t="str">
        <f>_xlfn.IFNA((VLOOKUP(G12,'Swimmer Details'!$A$2:$H$1048576,6,FALSE)),"")</f>
        <v>Nicholson</v>
      </c>
      <c r="I12" s="128" t="str">
        <f>_xlfn.IFNA((VLOOKUP(G12,'Swimmer Details'!$A$2:$H$1048576,4,FALSE)),"")</f>
        <v>Isla</v>
      </c>
      <c r="J12" s="312"/>
      <c r="K12" s="313"/>
      <c r="L12" s="313"/>
      <c r="M12" s="314"/>
      <c r="N12" s="97">
        <f>'Moors League'!C15</f>
        <v>2</v>
      </c>
      <c r="O12" s="98" t="str">
        <f>'Moors League'!D15</f>
        <v>004281</v>
      </c>
      <c r="P12" s="98">
        <f>'Moors League'!E15</f>
        <v>3</v>
      </c>
      <c r="Q12" s="116"/>
      <c r="R12" s="222"/>
      <c r="S12" s="118" t="str">
        <f>_xlfn.IFNA((VLOOKUP(Q12,'DQ Lookup'!$A$2:$B$99,2,FALSE)),"")</f>
        <v/>
      </c>
      <c r="T12">
        <f t="shared" si="0"/>
        <v>1652845</v>
      </c>
      <c r="U12" t="str">
        <f>_xlfn.IFNA((VLOOKUP(G12,'Swimmer Details'!$A$2:$H$1048576,6,FALSE)),"")</f>
        <v>Nicholson</v>
      </c>
      <c r="V12" t="str">
        <f>_xlfn.IFNA((VLOOKUP(G12,'Swimmer Details'!$A$2:$H$1048576,4,FALSE)),"")</f>
        <v>Isla</v>
      </c>
      <c r="W12" t="str">
        <f>_xlfn.IFNA((VLOOKUP(G12,'Swimmer Details'!$A$2:$M$1048576,12,FALSE)),"")</f>
        <v>061014</v>
      </c>
      <c r="X12" t="str">
        <f>_xlfn.IFNA((VLOOKUP(G12,'Swimmer Details'!$A$2:$M$1048576,13,FALSE)),"")</f>
        <v>M</v>
      </c>
      <c r="Y12" t="str">
        <f t="shared" ref="Y12:Y13" si="12">D12</f>
        <v>50m</v>
      </c>
      <c r="Z12" t="str">
        <f t="shared" ref="Z12:Z13" si="13">E12</f>
        <v>Freestyle</v>
      </c>
      <c r="AA12" t="str">
        <f t="shared" ref="AA12:AA13" si="14">Y12&amp;Z12</f>
        <v>50mFreestyle</v>
      </c>
      <c r="AB12">
        <f t="shared" ref="AB12:AB13" si="15">A12</f>
        <v>7</v>
      </c>
      <c r="AC12" t="str">
        <f t="shared" ref="AC12:AC13" si="16">X12</f>
        <v>M</v>
      </c>
      <c r="AD12" t="str">
        <f t="shared" ref="AD12:AD13" si="17">U12</f>
        <v>Nicholson</v>
      </c>
      <c r="AE12" t="str">
        <f t="shared" ref="AE12:AE13" si="18">V12</f>
        <v>Isla</v>
      </c>
      <c r="AF12" t="str">
        <f t="shared" si="8"/>
        <v>SALE</v>
      </c>
      <c r="AG12" t="str">
        <f t="shared" ref="AG12:AG13" si="19">W12</f>
        <v>061014</v>
      </c>
      <c r="AH12" t="str">
        <f t="shared" ref="AH12:AH13" si="20">TEXT(O12,"000000")</f>
        <v>004281</v>
      </c>
      <c r="AI12" t="str">
        <f>_xlfn.IFNA((VLOOKUP(AA12,'Swim England Lookup'!$C$2:$E$5,3,FALSE)),"")</f>
        <v>01</v>
      </c>
      <c r="AJ12" t="s">
        <v>336</v>
      </c>
      <c r="AK12" t="str">
        <f t="shared" ref="AK12:AK13" si="21">AC12&amp;","&amp;AD12&amp;","&amp;AE12&amp;","&amp;AF12&amp;","&amp;AG12&amp;","&amp;AH12&amp;","&amp;AI12&amp;","&amp;AJ12</f>
        <v>M,Nicholson,Isla,SALE,061014,004281,01,H</v>
      </c>
    </row>
    <row r="13" spans="1:37" ht="19.5" customHeight="1" x14ac:dyDescent="0.35">
      <c r="A13" s="61">
        <v>8</v>
      </c>
      <c r="B13" s="106" t="s">
        <v>294</v>
      </c>
      <c r="C13" s="106" t="s">
        <v>297</v>
      </c>
      <c r="D13" s="106" t="s">
        <v>302</v>
      </c>
      <c r="E13" s="107" t="s">
        <v>301</v>
      </c>
      <c r="F13" s="318"/>
      <c r="G13" s="239">
        <v>1654840</v>
      </c>
      <c r="H13" s="128" t="str">
        <f>_xlfn.IFNA((VLOOKUP(G13,'Swimmer Details'!$A$2:$H$1048576,6,FALSE)),"")</f>
        <v>Brown</v>
      </c>
      <c r="I13" s="128" t="str">
        <f>_xlfn.IFNA((VLOOKUP(G13,'Swimmer Details'!$A$2:$H$1048576,4,FALSE)),"")</f>
        <v>Leo</v>
      </c>
      <c r="J13" s="312"/>
      <c r="K13" s="313"/>
      <c r="L13" s="313"/>
      <c r="M13" s="314"/>
      <c r="N13" s="97">
        <f>'Moors League'!C16</f>
        <v>3</v>
      </c>
      <c r="O13" s="98" t="str">
        <f>'Moors League'!D16</f>
        <v>003687</v>
      </c>
      <c r="P13" s="98">
        <f>'Moors League'!E16</f>
        <v>2</v>
      </c>
      <c r="Q13" s="116"/>
      <c r="R13" s="222"/>
      <c r="S13" s="118" t="str">
        <f>_xlfn.IFNA((VLOOKUP(Q13,'DQ Lookup'!$A$2:$B$99,2,FALSE)),"")</f>
        <v/>
      </c>
      <c r="T13">
        <f t="shared" si="0"/>
        <v>1654840</v>
      </c>
      <c r="U13" t="str">
        <f>_xlfn.IFNA((VLOOKUP(G13,'Swimmer Details'!$A$2:$H$1048576,6,FALSE)),"")</f>
        <v>Brown</v>
      </c>
      <c r="V13" t="str">
        <f>_xlfn.IFNA((VLOOKUP(G13,'Swimmer Details'!$A$2:$H$1048576,4,FALSE)),"")</f>
        <v>Leo</v>
      </c>
      <c r="W13" t="str">
        <f>_xlfn.IFNA((VLOOKUP(G13,'Swimmer Details'!$A$2:$M$1048576,12,FALSE)),"")</f>
        <v>110814</v>
      </c>
      <c r="X13" t="str">
        <f>_xlfn.IFNA((VLOOKUP(G13,'Swimmer Details'!$A$2:$M$1048576,13,FALSE)),"")</f>
        <v>M</v>
      </c>
      <c r="Y13" t="str">
        <f t="shared" si="12"/>
        <v>50m</v>
      </c>
      <c r="Z13" t="str">
        <f t="shared" si="13"/>
        <v>Freestyle</v>
      </c>
      <c r="AA13" t="str">
        <f t="shared" si="14"/>
        <v>50mFreestyle</v>
      </c>
      <c r="AB13">
        <f t="shared" si="15"/>
        <v>8</v>
      </c>
      <c r="AC13" t="str">
        <f t="shared" si="16"/>
        <v>M</v>
      </c>
      <c r="AD13" t="str">
        <f t="shared" si="17"/>
        <v>Brown</v>
      </c>
      <c r="AE13" t="str">
        <f t="shared" si="18"/>
        <v>Leo</v>
      </c>
      <c r="AF13" t="str">
        <f t="shared" si="8"/>
        <v>SALE</v>
      </c>
      <c r="AG13" t="str">
        <f t="shared" si="19"/>
        <v>110814</v>
      </c>
      <c r="AH13" t="str">
        <f t="shared" si="20"/>
        <v>003687</v>
      </c>
      <c r="AI13" t="str">
        <f>_xlfn.IFNA((VLOOKUP(AA13,'Swim England Lookup'!$C$2:$E$5,3,FALSE)),"")</f>
        <v>01</v>
      </c>
      <c r="AJ13" t="s">
        <v>336</v>
      </c>
      <c r="AK13" t="str">
        <f t="shared" si="21"/>
        <v>M,Brown,Leo,SALE,110814,003687,01,H</v>
      </c>
    </row>
    <row r="14" spans="1:37" ht="19.5" customHeight="1" x14ac:dyDescent="0.35">
      <c r="A14" s="61">
        <v>9</v>
      </c>
      <c r="B14" s="106" t="s">
        <v>293</v>
      </c>
      <c r="C14" s="106" t="s">
        <v>296</v>
      </c>
      <c r="D14" s="106" t="s">
        <v>302</v>
      </c>
      <c r="E14" s="107" t="s">
        <v>298</v>
      </c>
      <c r="F14" s="318"/>
      <c r="G14" s="239">
        <v>1624358</v>
      </c>
      <c r="H14" s="128" t="str">
        <f>_xlfn.IFNA((VLOOKUP(G14,'Swimmer Details'!$A$2:$H$1048576,6,FALSE)),"")</f>
        <v>King</v>
      </c>
      <c r="I14" s="128" t="str">
        <f>_xlfn.IFNA((VLOOKUP(G14,'Swimmer Details'!$A$2:$H$1048576,4,FALSE)),"")</f>
        <v>Sophie</v>
      </c>
      <c r="J14" s="312"/>
      <c r="K14" s="313"/>
      <c r="L14" s="313"/>
      <c r="M14" s="314"/>
      <c r="N14" s="97">
        <f>'Moors League'!C17</f>
        <v>3</v>
      </c>
      <c r="O14" s="98" t="str">
        <f>'Moors League'!D17</f>
        <v>003797</v>
      </c>
      <c r="P14" s="98">
        <f>'Moors League'!E17</f>
        <v>2</v>
      </c>
      <c r="Q14" s="116"/>
      <c r="R14" s="222"/>
      <c r="S14" s="118" t="str">
        <f>_xlfn.IFNA((VLOOKUP(Q14,'DQ Lookup'!$A$2:$B$99,2,FALSE)),"")</f>
        <v/>
      </c>
      <c r="T14">
        <f>G14</f>
        <v>1624358</v>
      </c>
      <c r="U14" t="str">
        <f>_xlfn.IFNA((VLOOKUP(G14,'Swimmer Details'!$A$2:$H$1048576,6,FALSE)),"")</f>
        <v>King</v>
      </c>
      <c r="V14" t="str">
        <f>_xlfn.IFNA((VLOOKUP(G14,'Swimmer Details'!$A$2:$H$1048576,4,FALSE)),"")</f>
        <v>Sophie</v>
      </c>
      <c r="W14" t="str">
        <f>_xlfn.IFNA((VLOOKUP(G14,'Swimmer Details'!$A$2:$M$1048576,12,FALSE)),"")</f>
        <v>210111</v>
      </c>
      <c r="X14" t="str">
        <f>_xlfn.IFNA((VLOOKUP(G14,'Swimmer Details'!$A$2:$M$1048576,13,FALSE)),"")</f>
        <v>F</v>
      </c>
      <c r="Y14" t="str">
        <f>D14</f>
        <v>50m</v>
      </c>
      <c r="Z14" t="str">
        <f>E14</f>
        <v>Backstroke</v>
      </c>
      <c r="AA14" t="str">
        <f t="shared" ref="AA14:AA17" si="22">Y14&amp;Z14</f>
        <v>50mBackstroke</v>
      </c>
      <c r="AB14">
        <f>A14</f>
        <v>9</v>
      </c>
      <c r="AC14" t="str">
        <f t="shared" ref="AC14:AC17" si="23">X14</f>
        <v>F</v>
      </c>
      <c r="AD14" t="str">
        <f t="shared" ref="AD14:AD17" si="24">U14</f>
        <v>King</v>
      </c>
      <c r="AE14" t="str">
        <f t="shared" ref="AE14:AE17" si="25">V14</f>
        <v>Sophie</v>
      </c>
      <c r="AF14" t="str">
        <f t="shared" si="8"/>
        <v>SALE</v>
      </c>
      <c r="AG14" t="str">
        <f t="shared" ref="AG14:AG17" si="26">W14</f>
        <v>210111</v>
      </c>
      <c r="AH14" t="str">
        <f>TEXT(O14,"000000")</f>
        <v>003797</v>
      </c>
      <c r="AI14" t="str">
        <f>_xlfn.IFNA((VLOOKUP(AA14,'Swim England Lookup'!$C$2:$E$5,3,FALSE)),"")</f>
        <v>13</v>
      </c>
      <c r="AJ14" t="s">
        <v>336</v>
      </c>
      <c r="AK14" t="str">
        <f t="shared" ref="AK14:AK17" si="27">AC14&amp;","&amp;AD14&amp;","&amp;AE14&amp;","&amp;AF14&amp;","&amp;AG14&amp;","&amp;AH14&amp;","&amp;AI14&amp;","&amp;AJ14</f>
        <v>F,King,Sophie,SALE,210111,003797,13,H</v>
      </c>
    </row>
    <row r="15" spans="1:37" ht="19.5" customHeight="1" x14ac:dyDescent="0.35">
      <c r="A15" s="61">
        <v>10</v>
      </c>
      <c r="B15" s="106" t="s">
        <v>294</v>
      </c>
      <c r="C15" s="106" t="s">
        <v>296</v>
      </c>
      <c r="D15" s="106" t="s">
        <v>302</v>
      </c>
      <c r="E15" s="107" t="s">
        <v>298</v>
      </c>
      <c r="F15" s="319"/>
      <c r="G15" s="239">
        <v>1338585</v>
      </c>
      <c r="H15" s="128" t="str">
        <f>_xlfn.IFNA((VLOOKUP(G15,'Swimmer Details'!$A$2:$H$1048576,6,FALSE)),"")</f>
        <v>Lynch</v>
      </c>
      <c r="I15" s="128" t="str">
        <f>_xlfn.IFNA((VLOOKUP(G15,'Swimmer Details'!$A$2:$H$1048576,4,FALSE)),"")</f>
        <v>Louie</v>
      </c>
      <c r="J15" s="315"/>
      <c r="K15" s="316"/>
      <c r="L15" s="316"/>
      <c r="M15" s="317"/>
      <c r="N15" s="97">
        <f>'Moors League'!C18</f>
        <v>2</v>
      </c>
      <c r="O15" s="98" t="str">
        <f>'Moors League'!D18</f>
        <v>003700</v>
      </c>
      <c r="P15" s="98">
        <f>'Moors League'!E18</f>
        <v>3</v>
      </c>
      <c r="Q15" s="116"/>
      <c r="R15" s="222"/>
      <c r="S15" s="118" t="str">
        <f>_xlfn.IFNA((VLOOKUP(Q15,'DQ Lookup'!$A$2:$B$99,2,FALSE)),"")</f>
        <v/>
      </c>
      <c r="T15">
        <f>G15</f>
        <v>1338585</v>
      </c>
      <c r="U15" t="str">
        <f>_xlfn.IFNA((VLOOKUP(G15,'Swimmer Details'!$A$2:$H$1048576,6,FALSE)),"")</f>
        <v>Lynch</v>
      </c>
      <c r="V15" t="str">
        <f>_xlfn.IFNA((VLOOKUP(G15,'Swimmer Details'!$A$2:$H$1048576,4,FALSE)),"")</f>
        <v>Louie</v>
      </c>
      <c r="W15" t="str">
        <f>_xlfn.IFNA((VLOOKUP(G15,'Swimmer Details'!$A$2:$M$1048576,12,FALSE)),"")</f>
        <v>170110</v>
      </c>
      <c r="X15" t="str">
        <f>_xlfn.IFNA((VLOOKUP(G15,'Swimmer Details'!$A$2:$M$1048576,13,FALSE)),"")</f>
        <v>M</v>
      </c>
      <c r="Y15" t="str">
        <f>D15</f>
        <v>50m</v>
      </c>
      <c r="Z15" t="str">
        <f>E15</f>
        <v>Backstroke</v>
      </c>
      <c r="AA15" t="str">
        <f t="shared" si="22"/>
        <v>50mBackstroke</v>
      </c>
      <c r="AB15">
        <f>A15</f>
        <v>10</v>
      </c>
      <c r="AC15" t="str">
        <f t="shared" si="23"/>
        <v>M</v>
      </c>
      <c r="AD15" t="str">
        <f t="shared" si="24"/>
        <v>Lynch</v>
      </c>
      <c r="AE15" t="str">
        <f t="shared" si="25"/>
        <v>Louie</v>
      </c>
      <c r="AF15" t="str">
        <f t="shared" si="8"/>
        <v>SALE</v>
      </c>
      <c r="AG15" t="str">
        <f t="shared" si="26"/>
        <v>170110</v>
      </c>
      <c r="AH15" t="str">
        <f>TEXT(O15,"000000")</f>
        <v>003700</v>
      </c>
      <c r="AI15" t="str">
        <f>_xlfn.IFNA((VLOOKUP(AA15,'Swim England Lookup'!$C$2:$E$5,3,FALSE)),"")</f>
        <v>13</v>
      </c>
      <c r="AJ15" t="s">
        <v>336</v>
      </c>
      <c r="AK15" t="str">
        <f t="shared" si="27"/>
        <v>M,Lynch,Louie,SALE,170110,003700,13,H</v>
      </c>
    </row>
    <row r="16" spans="1:37" ht="19.5" customHeight="1" x14ac:dyDescent="0.35">
      <c r="A16" s="61">
        <v>11</v>
      </c>
      <c r="B16" s="106" t="s">
        <v>293</v>
      </c>
      <c r="C16" s="106" t="s">
        <v>81</v>
      </c>
      <c r="D16" s="106" t="s">
        <v>304</v>
      </c>
      <c r="E16" s="107" t="s">
        <v>99</v>
      </c>
      <c r="F16" s="218" t="s">
        <v>308</v>
      </c>
      <c r="G16" s="240">
        <v>1429613</v>
      </c>
      <c r="H16" s="128" t="str">
        <f>_xlfn.IFNA((VLOOKUP(G16,'Swimmer Details'!$A$2:$H$1048576,6,FALSE)),"")</f>
        <v>Sleight</v>
      </c>
      <c r="I16" s="128" t="str">
        <f>_xlfn.IFNA((VLOOKUP(G16,'Swimmer Details'!$A$2:$H$1048576,4,FALSE)),"")</f>
        <v>Zara</v>
      </c>
      <c r="J16" s="109" t="s">
        <v>310</v>
      </c>
      <c r="K16" s="240">
        <v>1519662</v>
      </c>
      <c r="L16" s="128" t="str">
        <f>_xlfn.IFNA((VLOOKUP(K16,'Swimmer Details'!$A$2:$H$1048576,6,FALSE)),"")</f>
        <v>Williamson</v>
      </c>
      <c r="M16" s="128" t="str">
        <f>_xlfn.IFNA((VLOOKUP(K16,'Swimmer Details'!$A$2:$H$1048576,4,FALSE)),"")</f>
        <v>Holly</v>
      </c>
      <c r="N16" s="301"/>
      <c r="O16" s="302"/>
      <c r="P16" s="302"/>
      <c r="Q16" s="116"/>
      <c r="R16" s="222"/>
      <c r="S16" s="118" t="str">
        <f>_xlfn.IFNA((VLOOKUP(Q16,'DQ Lookup'!$A$2:$B$99,2,FALSE)),"")</f>
        <v/>
      </c>
      <c r="T16">
        <f>G24</f>
        <v>1490762</v>
      </c>
      <c r="U16" t="str">
        <f>_xlfn.IFNA((VLOOKUP(G24,'Swimmer Details'!$A$2:$H$1048576,6,FALSE)),"")</f>
        <v>Skelton</v>
      </c>
      <c r="V16" t="str">
        <f>_xlfn.IFNA((VLOOKUP(G24,'Swimmer Details'!$A$2:$H$1048576,4,FALSE)),"")</f>
        <v>Violet</v>
      </c>
      <c r="W16" t="str">
        <f>_xlfn.IFNA((VLOOKUP(G24,'Swimmer Details'!$A$2:$M$1048576,12,FALSE)),"")</f>
        <v>271010</v>
      </c>
      <c r="X16" t="str">
        <f>_xlfn.IFNA((VLOOKUP(G24,'Swimmer Details'!$A$2:$M$1048576,13,FALSE)),"")</f>
        <v>F</v>
      </c>
      <c r="Y16" t="str">
        <f>D24</f>
        <v>50m</v>
      </c>
      <c r="Z16" t="str">
        <f>E24</f>
        <v>Breaststroke</v>
      </c>
      <c r="AA16" t="str">
        <f t="shared" si="22"/>
        <v>50mBreaststroke</v>
      </c>
      <c r="AB16">
        <f>A24</f>
        <v>15</v>
      </c>
      <c r="AC16" t="str">
        <f t="shared" si="23"/>
        <v>F</v>
      </c>
      <c r="AD16" t="str">
        <f t="shared" si="24"/>
        <v>Skelton</v>
      </c>
      <c r="AE16" t="str">
        <f t="shared" si="25"/>
        <v>Violet</v>
      </c>
      <c r="AF16" t="str">
        <f t="shared" si="8"/>
        <v>SALE</v>
      </c>
      <c r="AG16" t="str">
        <f t="shared" si="26"/>
        <v>271010</v>
      </c>
      <c r="AH16" t="str">
        <f>TEXT(O24,"000000")</f>
        <v>003881</v>
      </c>
      <c r="AI16" t="str">
        <f>_xlfn.IFNA((VLOOKUP(AA16,'Swim England Lookup'!$C$2:$E$5,3,FALSE)),"")</f>
        <v>07</v>
      </c>
      <c r="AJ16" t="s">
        <v>336</v>
      </c>
      <c r="AK16" t="str">
        <f t="shared" si="27"/>
        <v>F,Skelton,Violet,SALE,271010,003881,07,H</v>
      </c>
    </row>
    <row r="17" spans="1:37" ht="19.5" customHeight="1" x14ac:dyDescent="0.35">
      <c r="A17" s="326"/>
      <c r="B17" s="327"/>
      <c r="C17" s="327"/>
      <c r="D17" s="327"/>
      <c r="E17" s="328"/>
      <c r="F17" s="218" t="s">
        <v>309</v>
      </c>
      <c r="G17" s="240">
        <v>1490762</v>
      </c>
      <c r="H17" s="128" t="str">
        <f>_xlfn.IFNA((VLOOKUP(G17,'Swimmer Details'!$A$2:$H$1048576,6,FALSE)),"")</f>
        <v>Skelton</v>
      </c>
      <c r="I17" s="128" t="str">
        <f>_xlfn.IFNA((VLOOKUP(G17,'Swimmer Details'!$A$2:$H$1048576,4,FALSE)),"")</f>
        <v>Violet</v>
      </c>
      <c r="J17" s="109" t="s">
        <v>311</v>
      </c>
      <c r="K17" s="240">
        <v>1624360</v>
      </c>
      <c r="L17" s="128" t="str">
        <f>_xlfn.IFNA((VLOOKUP(K17,'Swimmer Details'!$A$2:$H$1048576,6,FALSE)),"")</f>
        <v>Nicholson</v>
      </c>
      <c r="M17" s="128" t="str">
        <f>_xlfn.IFNA((VLOOKUP(K17,'Swimmer Details'!$A$2:$H$1048576,4,FALSE)),"")</f>
        <v>Pippa</v>
      </c>
      <c r="N17" s="97">
        <f>'Moors League'!C19</f>
        <v>3</v>
      </c>
      <c r="O17" s="127" t="str">
        <f>'Moors League'!D19</f>
        <v>023029</v>
      </c>
      <c r="P17" s="127">
        <f>'Moors League'!E19</f>
        <v>2</v>
      </c>
      <c r="Q17" s="116"/>
      <c r="R17" s="222"/>
      <c r="S17" s="118" t="str">
        <f>_xlfn.IFNA((VLOOKUP(Q17,'DQ Lookup'!$A$2:$B$99,2,FALSE)),"")</f>
        <v/>
      </c>
      <c r="T17">
        <f>G25</f>
        <v>1338585</v>
      </c>
      <c r="U17" t="str">
        <f>_xlfn.IFNA((VLOOKUP(G25,'Swimmer Details'!$A$2:$H$1048576,6,FALSE)),"")</f>
        <v>Lynch</v>
      </c>
      <c r="V17" t="str">
        <f>_xlfn.IFNA((VLOOKUP(G25,'Swimmer Details'!$A$2:$H$1048576,4,FALSE)),"")</f>
        <v>Louie</v>
      </c>
      <c r="W17" t="str">
        <f>_xlfn.IFNA((VLOOKUP(G25,'Swimmer Details'!$A$2:$M$1048576,12,FALSE)),"")</f>
        <v>170110</v>
      </c>
      <c r="X17" t="str">
        <f>_xlfn.IFNA((VLOOKUP(G25,'Swimmer Details'!$A$2:$M$1048576,13,FALSE)),"")</f>
        <v>M</v>
      </c>
      <c r="Y17" t="str">
        <f>D25</f>
        <v>50m</v>
      </c>
      <c r="Z17" t="str">
        <f>E25</f>
        <v>Breaststroke</v>
      </c>
      <c r="AA17" t="str">
        <f t="shared" si="22"/>
        <v>50mBreaststroke</v>
      </c>
      <c r="AB17">
        <f>A25</f>
        <v>16</v>
      </c>
      <c r="AC17" t="str">
        <f t="shared" si="23"/>
        <v>M</v>
      </c>
      <c r="AD17" t="str">
        <f t="shared" si="24"/>
        <v>Lynch</v>
      </c>
      <c r="AE17" t="str">
        <f t="shared" si="25"/>
        <v>Louie</v>
      </c>
      <c r="AF17" t="str">
        <f t="shared" si="8"/>
        <v>SALE</v>
      </c>
      <c r="AG17" t="str">
        <f t="shared" si="26"/>
        <v>170110</v>
      </c>
      <c r="AH17" t="str">
        <f>TEXT(O25,"000000")</f>
        <v>004601</v>
      </c>
      <c r="AI17" t="str">
        <f>_xlfn.IFNA((VLOOKUP(AA17,'Swim England Lookup'!$C$2:$E$5,3,FALSE)),"")</f>
        <v>07</v>
      </c>
      <c r="AJ17" t="s">
        <v>336</v>
      </c>
      <c r="AK17" t="str">
        <f t="shared" si="27"/>
        <v>M,Lynch,Louie,SALE,170110,004601,07,H</v>
      </c>
    </row>
    <row r="18" spans="1:37" ht="19.5" customHeight="1" x14ac:dyDescent="0.35">
      <c r="A18" s="61">
        <v>12</v>
      </c>
      <c r="B18" s="106" t="s">
        <v>294</v>
      </c>
      <c r="C18" s="106" t="s">
        <v>81</v>
      </c>
      <c r="D18" s="106" t="s">
        <v>304</v>
      </c>
      <c r="E18" s="107" t="s">
        <v>99</v>
      </c>
      <c r="F18" s="219" t="s">
        <v>308</v>
      </c>
      <c r="G18" s="246">
        <v>1238657</v>
      </c>
      <c r="H18" s="128" t="str">
        <f>_xlfn.IFNA((VLOOKUP(G18,'Swimmer Details'!$A$2:$H$1048576,6,FALSE)),"")</f>
        <v>Hill</v>
      </c>
      <c r="I18" s="128" t="str">
        <f>_xlfn.IFNA((VLOOKUP(G18,'Swimmer Details'!$A$2:$H$1048576,4,FALSE)),"")</f>
        <v>Samuel</v>
      </c>
      <c r="J18" s="109" t="s">
        <v>310</v>
      </c>
      <c r="K18" s="246">
        <v>1275093</v>
      </c>
      <c r="L18" s="128" t="str">
        <f>_xlfn.IFNA((VLOOKUP(K18,'Swimmer Details'!$A$2:$H$1048576,6,FALSE)),"")</f>
        <v>Woodcock</v>
      </c>
      <c r="M18" s="128" t="str">
        <f>_xlfn.IFNA((VLOOKUP(K18,'Swimmer Details'!$A$2:$H$1048576,4,FALSE)),"")</f>
        <v>Ryan</v>
      </c>
      <c r="N18" s="301"/>
      <c r="O18" s="302"/>
      <c r="P18" s="302"/>
      <c r="Q18" s="116"/>
      <c r="R18" s="222"/>
      <c r="S18" s="118" t="str">
        <f>_xlfn.IFNA((VLOOKUP(Q18,'DQ Lookup'!$A$2:$B$99,2,FALSE)),"")</f>
        <v/>
      </c>
      <c r="T18">
        <f t="shared" ref="T18:T19" si="28">G26</f>
        <v>1615086</v>
      </c>
      <c r="U18" t="str">
        <f>_xlfn.IFNA((VLOOKUP(G26,'Swimmer Details'!$A$2:$H$1048576,6,FALSE)),"")</f>
        <v>Mirow</v>
      </c>
      <c r="V18" t="str">
        <f>_xlfn.IFNA((VLOOKUP(G26,'Swimmer Details'!$A$2:$H$1048576,4,FALSE)),"")</f>
        <v>Eyla</v>
      </c>
      <c r="W18" t="str">
        <f>_xlfn.IFNA((VLOOKUP(G26,'Swimmer Details'!$A$2:$M$1048576,12,FALSE)),"")</f>
        <v>161113</v>
      </c>
      <c r="X18" t="str">
        <f>_xlfn.IFNA((VLOOKUP(G26,'Swimmer Details'!$A$2:$M$1048576,13,FALSE)),"")</f>
        <v>F</v>
      </c>
      <c r="Y18" t="str">
        <f t="shared" ref="Y18:Z18" si="29">D26</f>
        <v>50m</v>
      </c>
      <c r="Z18" t="str">
        <f t="shared" si="29"/>
        <v>Backstroke</v>
      </c>
      <c r="AA18" t="str">
        <f t="shared" ref="AA18:AA19" si="30">Y18&amp;Z18</f>
        <v>50mBackstroke</v>
      </c>
      <c r="AB18">
        <f t="shared" ref="AB18:AB19" si="31">A26</f>
        <v>17</v>
      </c>
      <c r="AC18" t="str">
        <f t="shared" ref="AC18:AC19" si="32">X18</f>
        <v>F</v>
      </c>
      <c r="AD18" t="str">
        <f t="shared" ref="AD18:AD19" si="33">U18</f>
        <v>Mirow</v>
      </c>
      <c r="AE18" t="str">
        <f t="shared" ref="AE18:AE19" si="34">V18</f>
        <v>Eyla</v>
      </c>
      <c r="AF18" t="str">
        <f t="shared" si="8"/>
        <v>SALE</v>
      </c>
      <c r="AG18" t="str">
        <f t="shared" ref="AG18:AG19" si="35">W18</f>
        <v>161113</v>
      </c>
      <c r="AH18" t="str">
        <f t="shared" ref="AH18:AH19" si="36">TEXT(O26,"000000")</f>
        <v>005059</v>
      </c>
      <c r="AI18" t="str">
        <f>_xlfn.IFNA((VLOOKUP(AA18,'Swim England Lookup'!$C$2:$E$5,3,FALSE)),"")</f>
        <v>13</v>
      </c>
      <c r="AJ18" t="s">
        <v>336</v>
      </c>
      <c r="AK18" t="str">
        <f t="shared" ref="AK18:AK19" si="37">AC18&amp;","&amp;AD18&amp;","&amp;AE18&amp;","&amp;AF18&amp;","&amp;AG18&amp;","&amp;AH18&amp;","&amp;AI18&amp;","&amp;AJ18</f>
        <v>F,Mirow,Eyla,SALE,161113,005059,13,H</v>
      </c>
    </row>
    <row r="19" spans="1:37" ht="19.5" customHeight="1" x14ac:dyDescent="0.35">
      <c r="A19" s="326"/>
      <c r="B19" s="327"/>
      <c r="C19" s="327"/>
      <c r="D19" s="327"/>
      <c r="E19" s="328"/>
      <c r="F19" s="218" t="s">
        <v>309</v>
      </c>
      <c r="G19" s="240">
        <v>1259135</v>
      </c>
      <c r="H19" s="128" t="str">
        <f>_xlfn.IFNA((VLOOKUP(G19,'Swimmer Details'!$A$2:$H$1048576,6,FALSE)),"")</f>
        <v>Macgregor</v>
      </c>
      <c r="I19" s="128" t="str">
        <f>_xlfn.IFNA((VLOOKUP(G19,'Swimmer Details'!$A$2:$H$1048576,4,FALSE)),"")</f>
        <v>Samuel</v>
      </c>
      <c r="J19" s="109" t="s">
        <v>311</v>
      </c>
      <c r="K19" s="240">
        <v>1296075</v>
      </c>
      <c r="L19" s="128" t="str">
        <f>_xlfn.IFNA((VLOOKUP(K19,'Swimmer Details'!$A$2:$H$1048576,6,FALSE)),"")</f>
        <v/>
      </c>
      <c r="M19" s="128" t="str">
        <f>_xlfn.IFNA((VLOOKUP(K19,'Swimmer Details'!$A$2:$H$1048576,4,FALSE)),"")</f>
        <v/>
      </c>
      <c r="N19" s="100">
        <f>'Moors League'!C20</f>
        <v>1</v>
      </c>
      <c r="O19" s="98" t="str">
        <f>'Moors League'!D20</f>
        <v>020222</v>
      </c>
      <c r="P19" s="98">
        <f>'Moors League'!E20</f>
        <v>4</v>
      </c>
      <c r="Q19" s="116"/>
      <c r="R19" s="222"/>
      <c r="S19" s="118" t="str">
        <f>_xlfn.IFNA((VLOOKUP(Q19,'DQ Lookup'!$A$2:$B$99,2,FALSE)),"")</f>
        <v/>
      </c>
      <c r="T19">
        <f t="shared" si="28"/>
        <v>1648156</v>
      </c>
      <c r="U19" t="str">
        <f>_xlfn.IFNA((VLOOKUP(G27,'Swimmer Details'!$A$2:$H$1048576,6,FALSE)),"")</f>
        <v>Price</v>
      </c>
      <c r="V19" t="str">
        <f>_xlfn.IFNA((VLOOKUP(G27,'Swimmer Details'!$A$2:$H$1048576,4,FALSE)),"")</f>
        <v>Oliver</v>
      </c>
      <c r="W19" t="str">
        <f>_xlfn.IFNA((VLOOKUP(G27,'Swimmer Details'!$A$2:$M$1048576,12,FALSE)),"")</f>
        <v>060214</v>
      </c>
      <c r="X19" t="str">
        <f>_xlfn.IFNA((VLOOKUP(G27,'Swimmer Details'!$A$2:$M$1048576,13,FALSE)),"")</f>
        <v>M</v>
      </c>
      <c r="Y19" t="str">
        <f t="shared" ref="Y19:Z19" si="38">D27</f>
        <v>50m</v>
      </c>
      <c r="Z19" t="str">
        <f t="shared" si="38"/>
        <v>Backstroke</v>
      </c>
      <c r="AA19" t="str">
        <f t="shared" si="30"/>
        <v>50mBackstroke</v>
      </c>
      <c r="AB19">
        <f t="shared" si="31"/>
        <v>18</v>
      </c>
      <c r="AC19" t="str">
        <f t="shared" si="32"/>
        <v>M</v>
      </c>
      <c r="AD19" t="str">
        <f t="shared" si="33"/>
        <v>Price</v>
      </c>
      <c r="AE19" t="str">
        <f t="shared" si="34"/>
        <v>Oliver</v>
      </c>
      <c r="AF19" t="str">
        <f t="shared" si="8"/>
        <v>SALE</v>
      </c>
      <c r="AG19" t="str">
        <f t="shared" si="35"/>
        <v>060214</v>
      </c>
      <c r="AH19" t="str">
        <f t="shared" si="36"/>
        <v>004495</v>
      </c>
      <c r="AI19" t="str">
        <f>_xlfn.IFNA((VLOOKUP(AA19,'Swim England Lookup'!$C$2:$E$5,3,FALSE)),"")</f>
        <v>13</v>
      </c>
      <c r="AJ19" t="s">
        <v>336</v>
      </c>
      <c r="AK19" t="str">
        <f t="shared" si="37"/>
        <v>M,Price,Oliver,SALE,060214,004495,13,H</v>
      </c>
    </row>
    <row r="20" spans="1:37" ht="19.5" customHeight="1" x14ac:dyDescent="0.35">
      <c r="A20" s="61">
        <v>13</v>
      </c>
      <c r="B20" s="106" t="s">
        <v>293</v>
      </c>
      <c r="C20" s="106" t="s">
        <v>292</v>
      </c>
      <c r="D20" s="106" t="s">
        <v>304</v>
      </c>
      <c r="E20" s="107" t="s">
        <v>101</v>
      </c>
      <c r="F20" s="220">
        <v>1</v>
      </c>
      <c r="G20" s="231">
        <v>1624536</v>
      </c>
      <c r="H20" s="128" t="str">
        <f>_xlfn.IFNA((VLOOKUP(G20,'Swimmer Details'!$A$2:$H$1048576,6,FALSE)),"")</f>
        <v>Hopkins-Smith</v>
      </c>
      <c r="I20" s="128" t="str">
        <f>_xlfn.IFNA((VLOOKUP(G20,'Swimmer Details'!$A$2:$H$1048576,4,FALSE)),"")</f>
        <v>Lacey-Mai</v>
      </c>
      <c r="J20" s="101">
        <v>2</v>
      </c>
      <c r="K20" s="231">
        <v>1627911</v>
      </c>
      <c r="L20" s="128" t="str">
        <f>_xlfn.IFNA((VLOOKUP(K20,'Swimmer Details'!$A$2:$H$1048576,6,FALSE)),"")</f>
        <v>Bower</v>
      </c>
      <c r="M20" s="128" t="str">
        <f>_xlfn.IFNA((VLOOKUP(K20,'Swimmer Details'!$A$2:$H$1048576,4,FALSE)),"")</f>
        <v>Natalia</v>
      </c>
      <c r="N20" s="301"/>
      <c r="O20" s="302"/>
      <c r="P20" s="302"/>
      <c r="Q20" s="116"/>
      <c r="R20" s="222"/>
      <c r="S20" s="118" t="str">
        <f>_xlfn.IFNA((VLOOKUP(Q20,'DQ Lookup'!$A$2:$B$99,2,FALSE)),"")</f>
        <v/>
      </c>
      <c r="T20">
        <f t="shared" ref="T20:T25" si="39">G28</f>
        <v>1490762</v>
      </c>
      <c r="U20" t="str">
        <f>_xlfn.IFNA((VLOOKUP(G28,'Swimmer Details'!$A$2:$H$1048576,6,FALSE)),"")</f>
        <v>Skelton</v>
      </c>
      <c r="V20" t="str">
        <f>_xlfn.IFNA((VLOOKUP(G28,'Swimmer Details'!$A$2:$H$1048576,4,FALSE)),"")</f>
        <v>Violet</v>
      </c>
      <c r="W20" t="str">
        <f>_xlfn.IFNA((VLOOKUP(G28,'Swimmer Details'!$A$2:$M$1048576,12,FALSE)),"")</f>
        <v>271010</v>
      </c>
      <c r="X20" t="str">
        <f>_xlfn.IFNA((VLOOKUP(G28,'Swimmer Details'!$A$2:$M$1048576,13,FALSE)),"")</f>
        <v>F</v>
      </c>
      <c r="Y20" t="str">
        <f t="shared" ref="Y20:Z25" si="40">D28</f>
        <v>50m</v>
      </c>
      <c r="Z20" t="str">
        <f t="shared" si="40"/>
        <v>Butterfly</v>
      </c>
      <c r="AA20" t="str">
        <f t="shared" ref="AA20:AA31" si="41">Y20&amp;Z20</f>
        <v>50mButterfly</v>
      </c>
      <c r="AB20">
        <f t="shared" ref="AB20:AB25" si="42">A28</f>
        <v>19</v>
      </c>
      <c r="AC20" t="str">
        <f t="shared" ref="AC20:AC31" si="43">X20</f>
        <v>F</v>
      </c>
      <c r="AD20" t="str">
        <f t="shared" ref="AD20:AD31" si="44">U20</f>
        <v>Skelton</v>
      </c>
      <c r="AE20" t="str">
        <f t="shared" ref="AE20:AE31" si="45">V20</f>
        <v>Violet</v>
      </c>
      <c r="AF20" t="str">
        <f t="shared" si="8"/>
        <v>SALE</v>
      </c>
      <c r="AG20" t="str">
        <f t="shared" ref="AG20:AG31" si="46">W20</f>
        <v>271010</v>
      </c>
      <c r="AH20" t="str">
        <f t="shared" ref="AH20:AH25" si="47">TEXT(O28,"000000")</f>
        <v>003421</v>
      </c>
      <c r="AI20" t="str">
        <f>_xlfn.IFNA((VLOOKUP(AA20,'Swim England Lookup'!$C$2:$E$5,3,FALSE)),"")</f>
        <v>10</v>
      </c>
      <c r="AJ20" t="s">
        <v>336</v>
      </c>
      <c r="AK20" t="str">
        <f t="shared" ref="AK20:AK31" si="48">AC20&amp;","&amp;AD20&amp;","&amp;AE20&amp;","&amp;AF20&amp;","&amp;AG20&amp;","&amp;AH20&amp;","&amp;AI20&amp;","&amp;AJ20</f>
        <v>F,Skelton,Violet,SALE,271010,003421,10,H</v>
      </c>
    </row>
    <row r="21" spans="1:37" ht="19.5" customHeight="1" x14ac:dyDescent="0.35">
      <c r="A21" s="326"/>
      <c r="B21" s="327"/>
      <c r="C21" s="327"/>
      <c r="D21" s="327"/>
      <c r="E21" s="328"/>
      <c r="F21" s="220">
        <v>3</v>
      </c>
      <c r="G21" s="231">
        <v>1615079</v>
      </c>
      <c r="H21" s="128" t="str">
        <f>_xlfn.IFNA((VLOOKUP(G21,'Swimmer Details'!$A$2:$H$1048576,6,FALSE)),"")</f>
        <v>Mirow</v>
      </c>
      <c r="I21" s="128" t="str">
        <f>_xlfn.IFNA((VLOOKUP(G21,'Swimmer Details'!$A$2:$H$1048576,4,FALSE)),"")</f>
        <v>Elyssa</v>
      </c>
      <c r="J21" s="101">
        <v>4</v>
      </c>
      <c r="K21" s="231">
        <v>1624360</v>
      </c>
      <c r="L21" s="128" t="str">
        <f>_xlfn.IFNA((VLOOKUP(K21,'Swimmer Details'!$A$2:$H$1048576,6,FALSE)),"")</f>
        <v>Nicholson</v>
      </c>
      <c r="M21" s="128" t="str">
        <f>_xlfn.IFNA((VLOOKUP(K21,'Swimmer Details'!$A$2:$H$1048576,4,FALSE)),"")</f>
        <v>Pippa</v>
      </c>
      <c r="N21" s="100">
        <f>'Moors League'!C21</f>
        <v>4</v>
      </c>
      <c r="O21" s="98" t="str">
        <f>'Moors League'!D21</f>
        <v>022823</v>
      </c>
      <c r="P21" s="98">
        <f>'Moors League'!E21</f>
        <v>1</v>
      </c>
      <c r="Q21" s="116"/>
      <c r="R21" s="222"/>
      <c r="S21" s="118" t="str">
        <f>_xlfn.IFNA((VLOOKUP(Q21,'DQ Lookup'!$A$2:$B$99,2,FALSE)),"")</f>
        <v/>
      </c>
      <c r="T21">
        <f t="shared" si="39"/>
        <v>1350727</v>
      </c>
      <c r="U21" t="str">
        <f>_xlfn.IFNA((VLOOKUP(G29,'Swimmer Details'!$A$2:$H$1048576,6,FALSE)),"")</f>
        <v>Cole</v>
      </c>
      <c r="V21" t="str">
        <f>_xlfn.IFNA((VLOOKUP(G29,'Swimmer Details'!$A$2:$H$1048576,4,FALSE)),"")</f>
        <v>Daniel</v>
      </c>
      <c r="W21" t="str">
        <f>_xlfn.IFNA((VLOOKUP(G29,'Swimmer Details'!$A$2:$M$1048576,12,FALSE)),"")</f>
        <v>051208</v>
      </c>
      <c r="X21" t="str">
        <f>_xlfn.IFNA((VLOOKUP(G29,'Swimmer Details'!$A$2:$M$1048576,13,FALSE)),"")</f>
        <v>M</v>
      </c>
      <c r="Y21" t="str">
        <f t="shared" si="40"/>
        <v>50m</v>
      </c>
      <c r="Z21" t="str">
        <f t="shared" si="40"/>
        <v>Butterfly</v>
      </c>
      <c r="AA21" t="str">
        <f t="shared" si="41"/>
        <v>50mButterfly</v>
      </c>
      <c r="AB21">
        <f t="shared" si="42"/>
        <v>20</v>
      </c>
      <c r="AC21" t="str">
        <f t="shared" si="43"/>
        <v>M</v>
      </c>
      <c r="AD21" t="str">
        <f t="shared" si="44"/>
        <v>Cole</v>
      </c>
      <c r="AE21" t="str">
        <f t="shared" si="45"/>
        <v>Daniel</v>
      </c>
      <c r="AF21" t="str">
        <f t="shared" si="8"/>
        <v>SALE</v>
      </c>
      <c r="AG21" t="str">
        <f t="shared" si="46"/>
        <v>051208</v>
      </c>
      <c r="AH21" t="str">
        <f t="shared" si="47"/>
        <v>003247</v>
      </c>
      <c r="AI21" t="str">
        <f>_xlfn.IFNA((VLOOKUP(AA21,'Swim England Lookup'!$C$2:$E$5,3,FALSE)),"")</f>
        <v>10</v>
      </c>
      <c r="AJ21" t="s">
        <v>336</v>
      </c>
      <c r="AK21" t="str">
        <f t="shared" si="48"/>
        <v>M,Cole,Daniel,SALE,051208,003247,10,H</v>
      </c>
    </row>
    <row r="22" spans="1:37" ht="19.5" customHeight="1" x14ac:dyDescent="0.35">
      <c r="A22" s="61">
        <v>14</v>
      </c>
      <c r="B22" s="106" t="s">
        <v>294</v>
      </c>
      <c r="C22" s="106" t="s">
        <v>292</v>
      </c>
      <c r="D22" s="106" t="s">
        <v>304</v>
      </c>
      <c r="E22" s="107" t="s">
        <v>101</v>
      </c>
      <c r="F22" s="219">
        <v>1</v>
      </c>
      <c r="G22" s="246">
        <v>1649026</v>
      </c>
      <c r="H22" s="128" t="str">
        <f>_xlfn.IFNA((VLOOKUP(G22,'Swimmer Details'!$A$2:$H$1048576,6,FALSE)),"")</f>
        <v>Williamson</v>
      </c>
      <c r="I22" s="128" t="str">
        <f>_xlfn.IFNA((VLOOKUP(G22,'Swimmer Details'!$A$2:$H$1048576,4,FALSE)),"")</f>
        <v>Ben</v>
      </c>
      <c r="J22" s="99">
        <v>2</v>
      </c>
      <c r="K22" s="246">
        <v>1654840</v>
      </c>
      <c r="L22" s="128" t="str">
        <f>_xlfn.IFNA((VLOOKUP(K22,'Swimmer Details'!$A$2:$H$1048576,6,FALSE)),"")</f>
        <v>Brown</v>
      </c>
      <c r="M22" s="128" t="str">
        <f>_xlfn.IFNA((VLOOKUP(K22,'Swimmer Details'!$A$2:$H$1048576,4,FALSE)),"")</f>
        <v>Leo</v>
      </c>
      <c r="N22" s="301"/>
      <c r="O22" s="302"/>
      <c r="P22" s="302"/>
      <c r="Q22" s="116"/>
      <c r="R22" s="222"/>
      <c r="S22" s="118" t="str">
        <f>_xlfn.IFNA((VLOOKUP(Q22,'DQ Lookup'!$A$2:$B$99,2,FALSE)),"")</f>
        <v/>
      </c>
      <c r="T22">
        <f t="shared" si="39"/>
        <v>1624360</v>
      </c>
      <c r="U22" t="str">
        <f>_xlfn.IFNA((VLOOKUP(G30,'Swimmer Details'!$A$2:$H$1048576,6,FALSE)),"")</f>
        <v>Nicholson</v>
      </c>
      <c r="V22" t="str">
        <f>_xlfn.IFNA((VLOOKUP(G30,'Swimmer Details'!$A$2:$H$1048576,4,FALSE)),"")</f>
        <v>Pippa</v>
      </c>
      <c r="W22" t="str">
        <f>_xlfn.IFNA((VLOOKUP(G30,'Swimmer Details'!$A$2:$M$1048576,12,FALSE)),"")</f>
        <v>191012</v>
      </c>
      <c r="X22" t="str">
        <f>_xlfn.IFNA((VLOOKUP(G30,'Swimmer Details'!$A$2:$M$1048576,13,FALSE)),"")</f>
        <v>F</v>
      </c>
      <c r="Y22" t="str">
        <f t="shared" si="40"/>
        <v>50m</v>
      </c>
      <c r="Z22" t="str">
        <f t="shared" si="40"/>
        <v>Freestyle</v>
      </c>
      <c r="AA22" t="str">
        <f t="shared" si="41"/>
        <v>50mFreestyle</v>
      </c>
      <c r="AB22">
        <f t="shared" si="42"/>
        <v>21</v>
      </c>
      <c r="AC22" t="str">
        <f t="shared" si="43"/>
        <v>F</v>
      </c>
      <c r="AD22" t="str">
        <f t="shared" si="44"/>
        <v>Nicholson</v>
      </c>
      <c r="AE22" t="str">
        <f t="shared" si="45"/>
        <v>Pippa</v>
      </c>
      <c r="AF22" t="str">
        <f t="shared" si="8"/>
        <v>SALE</v>
      </c>
      <c r="AG22" t="str">
        <f t="shared" si="46"/>
        <v>191012</v>
      </c>
      <c r="AH22" t="str">
        <f t="shared" si="47"/>
        <v>003406</v>
      </c>
      <c r="AI22" t="str">
        <f>_xlfn.IFNA((VLOOKUP(AA22,'Swim England Lookup'!$C$2:$E$5,3,FALSE)),"")</f>
        <v>01</v>
      </c>
      <c r="AJ22" t="s">
        <v>336</v>
      </c>
      <c r="AK22" t="str">
        <f t="shared" si="48"/>
        <v>F,Nicholson,Pippa,SALE,191012,003406,01,H</v>
      </c>
    </row>
    <row r="23" spans="1:37" ht="19.5" customHeight="1" x14ac:dyDescent="0.35">
      <c r="A23" s="326"/>
      <c r="B23" s="327"/>
      <c r="C23" s="327"/>
      <c r="D23" s="327"/>
      <c r="E23" s="328"/>
      <c r="F23" s="221">
        <v>3</v>
      </c>
      <c r="G23" s="242">
        <v>1627912</v>
      </c>
      <c r="H23" s="128" t="str">
        <f>_xlfn.IFNA((VLOOKUP(G23,'Swimmer Details'!$A$2:$H$1048576,6,FALSE)),"")</f>
        <v>Andrews</v>
      </c>
      <c r="I23" s="128" t="str">
        <f>_xlfn.IFNA((VLOOKUP(G23,'Swimmer Details'!$A$2:$H$1048576,4,FALSE)),"")</f>
        <v>Thomas</v>
      </c>
      <c r="J23" s="102">
        <v>4</v>
      </c>
      <c r="K23" s="242">
        <v>1596110</v>
      </c>
      <c r="L23" s="128" t="str">
        <f>_xlfn.IFNA((VLOOKUP(K23,'Swimmer Details'!$A$2:$H$1048576,6,FALSE)),"")</f>
        <v>Sleight</v>
      </c>
      <c r="M23" s="128" t="str">
        <f>_xlfn.IFNA((VLOOKUP(K23,'Swimmer Details'!$A$2:$H$1048576,4,FALSE)),"")</f>
        <v>James</v>
      </c>
      <c r="N23" s="100">
        <f>'Moors League'!C22</f>
        <v>4</v>
      </c>
      <c r="O23" s="98" t="str">
        <f>'Moors League'!D22</f>
        <v>022562</v>
      </c>
      <c r="P23" s="98">
        <f>'Moors League'!E22</f>
        <v>1</v>
      </c>
      <c r="Q23" s="116"/>
      <c r="R23" s="222"/>
      <c r="S23" s="118" t="str">
        <f>_xlfn.IFNA((VLOOKUP(Q23,'DQ Lookup'!$A$2:$B$99,2,FALSE)),"")</f>
        <v/>
      </c>
      <c r="T23">
        <f t="shared" si="39"/>
        <v>1649026</v>
      </c>
      <c r="U23" t="str">
        <f>_xlfn.IFNA((VLOOKUP(G31,'Swimmer Details'!$A$2:$H$1048576,6,FALSE)),"")</f>
        <v>Williamson</v>
      </c>
      <c r="V23" t="str">
        <f>_xlfn.IFNA((VLOOKUP(G31,'Swimmer Details'!$A$2:$H$1048576,4,FALSE)),"")</f>
        <v>Ben</v>
      </c>
      <c r="W23" t="str">
        <f>_xlfn.IFNA((VLOOKUP(G31,'Swimmer Details'!$A$2:$M$1048576,12,FALSE)),"")</f>
        <v>230213</v>
      </c>
      <c r="X23" t="str">
        <f>_xlfn.IFNA((VLOOKUP(G31,'Swimmer Details'!$A$2:$M$1048576,13,FALSE)),"")</f>
        <v>M</v>
      </c>
      <c r="Y23" t="str">
        <f t="shared" si="40"/>
        <v>50m</v>
      </c>
      <c r="Z23" t="str">
        <f t="shared" si="40"/>
        <v>Freestyle</v>
      </c>
      <c r="AA23" t="str">
        <f t="shared" si="41"/>
        <v>50mFreestyle</v>
      </c>
      <c r="AB23">
        <f t="shared" si="42"/>
        <v>22</v>
      </c>
      <c r="AC23" t="str">
        <f t="shared" si="43"/>
        <v>M</v>
      </c>
      <c r="AD23" t="str">
        <f t="shared" si="44"/>
        <v>Williamson</v>
      </c>
      <c r="AE23" t="str">
        <f t="shared" si="45"/>
        <v>Ben</v>
      </c>
      <c r="AF23" t="str">
        <f t="shared" si="8"/>
        <v>SALE</v>
      </c>
      <c r="AG23" t="str">
        <f t="shared" si="46"/>
        <v>230213</v>
      </c>
      <c r="AH23" t="str">
        <f t="shared" si="47"/>
        <v xml:space="preserve">DQ ST     </v>
      </c>
      <c r="AI23" t="str">
        <f>_xlfn.IFNA((VLOOKUP(AA23,'Swim England Lookup'!$C$2:$E$5,3,FALSE)),"")</f>
        <v>01</v>
      </c>
      <c r="AJ23" t="s">
        <v>336</v>
      </c>
      <c r="AK23" t="str">
        <f t="shared" si="48"/>
        <v>M,Williamson,Ben,SALE,230213,DQ ST     ,01,H</v>
      </c>
    </row>
    <row r="24" spans="1:37" ht="19.5" customHeight="1" x14ac:dyDescent="0.35">
      <c r="A24" s="61">
        <v>15</v>
      </c>
      <c r="B24" s="106" t="s">
        <v>293</v>
      </c>
      <c r="C24" s="106" t="s">
        <v>296</v>
      </c>
      <c r="D24" s="106" t="s">
        <v>302</v>
      </c>
      <c r="E24" s="107" t="s">
        <v>300</v>
      </c>
      <c r="F24" s="318"/>
      <c r="G24" s="239">
        <v>1490762</v>
      </c>
      <c r="H24" s="128" t="str">
        <f>_xlfn.IFNA((VLOOKUP(G24,'Swimmer Details'!$A$2:$H$1048576,6,FALSE)),"")</f>
        <v>Skelton</v>
      </c>
      <c r="I24" s="128" t="str">
        <f>_xlfn.IFNA((VLOOKUP(G24,'Swimmer Details'!$A$2:$H$1048576,4,FALSE)),"")</f>
        <v>Violet</v>
      </c>
      <c r="J24" s="312"/>
      <c r="K24" s="313"/>
      <c r="L24" s="313"/>
      <c r="M24" s="314"/>
      <c r="N24" s="97">
        <f>'Moors League'!C23</f>
        <v>2</v>
      </c>
      <c r="O24" s="98" t="str">
        <f>'Moors League'!D23</f>
        <v>003881</v>
      </c>
      <c r="P24" s="98">
        <f>'Moors League'!E23</f>
        <v>3</v>
      </c>
      <c r="Q24" s="116"/>
      <c r="R24" s="222"/>
      <c r="S24" s="118" t="str">
        <f>_xlfn.IFNA((VLOOKUP(Q24,'DQ Lookup'!$A$2:$B$99,2,FALSE)),"")</f>
        <v/>
      </c>
      <c r="T24">
        <f t="shared" si="39"/>
        <v>1519662</v>
      </c>
      <c r="U24" t="str">
        <f>_xlfn.IFNA((VLOOKUP(G32,'Swimmer Details'!$A$2:$H$1048576,6,FALSE)),"")</f>
        <v>Williamson</v>
      </c>
      <c r="V24" t="str">
        <f>_xlfn.IFNA((VLOOKUP(G32,'Swimmer Details'!$A$2:$H$1048576,4,FALSE)),"")</f>
        <v>Holly</v>
      </c>
      <c r="W24" t="str">
        <f>_xlfn.IFNA((VLOOKUP(G32,'Swimmer Details'!$A$2:$M$1048576,12,FALSE)),"")</f>
        <v>021110</v>
      </c>
      <c r="X24" t="str">
        <f>_xlfn.IFNA((VLOOKUP(G32,'Swimmer Details'!$A$2:$M$1048576,13,FALSE)),"")</f>
        <v>F</v>
      </c>
      <c r="Y24" t="str">
        <f t="shared" si="40"/>
        <v>50m</v>
      </c>
      <c r="Z24" t="str">
        <f t="shared" si="40"/>
        <v>Breaststroke</v>
      </c>
      <c r="AA24" t="str">
        <f t="shared" si="41"/>
        <v>50mBreaststroke</v>
      </c>
      <c r="AB24">
        <f t="shared" si="42"/>
        <v>23</v>
      </c>
      <c r="AC24" t="str">
        <f t="shared" si="43"/>
        <v>F</v>
      </c>
      <c r="AD24" t="str">
        <f t="shared" si="44"/>
        <v>Williamson</v>
      </c>
      <c r="AE24" t="str">
        <f t="shared" si="45"/>
        <v>Holly</v>
      </c>
      <c r="AF24" t="str">
        <f t="shared" si="8"/>
        <v>SALE</v>
      </c>
      <c r="AG24" t="str">
        <f t="shared" si="46"/>
        <v>021110</v>
      </c>
      <c r="AH24" t="str">
        <f t="shared" si="47"/>
        <v>004398</v>
      </c>
      <c r="AI24" t="str">
        <f>_xlfn.IFNA((VLOOKUP(AA24,'Swim England Lookup'!$C$2:$E$5,3,FALSE)),"")</f>
        <v>07</v>
      </c>
      <c r="AJ24" t="s">
        <v>336</v>
      </c>
      <c r="AK24" t="str">
        <f t="shared" si="48"/>
        <v>F,Williamson,Holly,SALE,021110,004398,07,H</v>
      </c>
    </row>
    <row r="25" spans="1:37" ht="19.5" customHeight="1" x14ac:dyDescent="0.35">
      <c r="A25" s="61">
        <v>16</v>
      </c>
      <c r="B25" s="106" t="s">
        <v>294</v>
      </c>
      <c r="C25" s="106" t="s">
        <v>296</v>
      </c>
      <c r="D25" s="106" t="s">
        <v>302</v>
      </c>
      <c r="E25" s="107" t="s">
        <v>300</v>
      </c>
      <c r="F25" s="318"/>
      <c r="G25" s="244">
        <v>1338585</v>
      </c>
      <c r="H25" s="128" t="str">
        <f>_xlfn.IFNA((VLOOKUP(G25,'Swimmer Details'!$A$2:$H$1048576,6,FALSE)),"")</f>
        <v>Lynch</v>
      </c>
      <c r="I25" s="128" t="str">
        <f>_xlfn.IFNA((VLOOKUP(G25,'Swimmer Details'!$A$2:$H$1048576,4,FALSE)),"")</f>
        <v>Louie</v>
      </c>
      <c r="J25" s="312"/>
      <c r="K25" s="313"/>
      <c r="L25" s="313"/>
      <c r="M25" s="314"/>
      <c r="N25" s="97">
        <f>'Moors League'!C24</f>
        <v>3</v>
      </c>
      <c r="O25" s="98" t="str">
        <f>'Moors League'!D24</f>
        <v>004601</v>
      </c>
      <c r="P25" s="98">
        <f>'Moors League'!E24</f>
        <v>2</v>
      </c>
      <c r="Q25" s="116"/>
      <c r="R25" s="222"/>
      <c r="S25" s="118" t="str">
        <f>_xlfn.IFNA((VLOOKUP(Q25,'DQ Lookup'!$A$2:$B$99,2,FALSE)),"")</f>
        <v/>
      </c>
      <c r="T25">
        <f t="shared" si="39"/>
        <v>1275093</v>
      </c>
      <c r="U25" t="str">
        <f>_xlfn.IFNA((VLOOKUP(G33,'Swimmer Details'!$A$2:$H$1048576,6,FALSE)),"")</f>
        <v>Woodcock</v>
      </c>
      <c r="V25" t="str">
        <f>_xlfn.IFNA((VLOOKUP(G33,'Swimmer Details'!$A$2:$H$1048576,4,FALSE)),"")</f>
        <v>Ryan</v>
      </c>
      <c r="W25" t="str">
        <f>_xlfn.IFNA((VLOOKUP(G33,'Swimmer Details'!$A$2:$M$1048576,12,FALSE)),"")</f>
        <v>140206</v>
      </c>
      <c r="X25" t="str">
        <f>_xlfn.IFNA((VLOOKUP(G33,'Swimmer Details'!$A$2:$M$1048576,13,FALSE)),"")</f>
        <v>M</v>
      </c>
      <c r="Y25" t="str">
        <f t="shared" si="40"/>
        <v>50m</v>
      </c>
      <c r="Z25" t="str">
        <f t="shared" si="40"/>
        <v>Breaststroke</v>
      </c>
      <c r="AA25" t="str">
        <f t="shared" si="41"/>
        <v>50mBreaststroke</v>
      </c>
      <c r="AB25">
        <f t="shared" si="42"/>
        <v>24</v>
      </c>
      <c r="AC25" t="str">
        <f t="shared" si="43"/>
        <v>M</v>
      </c>
      <c r="AD25" t="str">
        <f t="shared" si="44"/>
        <v>Woodcock</v>
      </c>
      <c r="AE25" t="str">
        <f t="shared" si="45"/>
        <v>Ryan</v>
      </c>
      <c r="AF25" t="str">
        <f t="shared" si="8"/>
        <v>SALE</v>
      </c>
      <c r="AG25" t="str">
        <f t="shared" si="46"/>
        <v>140206</v>
      </c>
      <c r="AH25" t="str">
        <f t="shared" si="47"/>
        <v>003294</v>
      </c>
      <c r="AI25" t="str">
        <f>_xlfn.IFNA((VLOOKUP(AA25,'Swim England Lookup'!$C$2:$E$5,3,FALSE)),"")</f>
        <v>07</v>
      </c>
      <c r="AJ25" t="s">
        <v>336</v>
      </c>
      <c r="AK25" t="str">
        <f t="shared" si="48"/>
        <v>M,Woodcock,Ryan,SALE,140206,003294,07,H</v>
      </c>
    </row>
    <row r="26" spans="1:37" ht="19.5" customHeight="1" x14ac:dyDescent="0.35">
      <c r="A26" s="61">
        <v>17</v>
      </c>
      <c r="B26" s="106" t="s">
        <v>293</v>
      </c>
      <c r="C26" s="106" t="s">
        <v>297</v>
      </c>
      <c r="D26" s="106" t="s">
        <v>302</v>
      </c>
      <c r="E26" s="107" t="s">
        <v>298</v>
      </c>
      <c r="F26" s="318"/>
      <c r="G26" s="239">
        <v>1615086</v>
      </c>
      <c r="H26" s="128" t="str">
        <f>_xlfn.IFNA((VLOOKUP(G26,'Swimmer Details'!$A$2:$H$1048576,6,FALSE)),"")</f>
        <v>Mirow</v>
      </c>
      <c r="I26" s="128" t="str">
        <f>_xlfn.IFNA((VLOOKUP(G26,'Swimmer Details'!$A$2:$H$1048576,4,FALSE)),"")</f>
        <v>Eyla</v>
      </c>
      <c r="J26" s="312"/>
      <c r="K26" s="313"/>
      <c r="L26" s="313"/>
      <c r="M26" s="314"/>
      <c r="N26" s="97">
        <f>'Moors League'!C25</f>
        <v>2</v>
      </c>
      <c r="O26" s="98" t="str">
        <f>'Moors League'!D25</f>
        <v>005059</v>
      </c>
      <c r="P26" s="98">
        <f>'Moors League'!E25</f>
        <v>3</v>
      </c>
      <c r="Q26" s="116"/>
      <c r="R26" s="222"/>
      <c r="S26" s="118" t="str">
        <f>_xlfn.IFNA((VLOOKUP(Q26,'DQ Lookup'!$A$2:$B$99,2,FALSE)),"")</f>
        <v/>
      </c>
      <c r="T26">
        <f t="shared" ref="T26:T31" si="49">G46</f>
        <v>1404087</v>
      </c>
      <c r="U26" t="str">
        <f>_xlfn.IFNA((VLOOKUP(G46,'Swimmer Details'!$A$2:$H$1048576,6,FALSE)),"")</f>
        <v>Eyre</v>
      </c>
      <c r="V26" t="str">
        <f>_xlfn.IFNA((VLOOKUP(G46,'Swimmer Details'!$A$2:$H$1048576,4,FALSE)),"")</f>
        <v>Madison</v>
      </c>
      <c r="W26" t="str">
        <f>_xlfn.IFNA((VLOOKUP(G46,'Swimmer Details'!$A$2:$M$1048576,12,FALSE)),"")</f>
        <v>110410</v>
      </c>
      <c r="X26" t="str">
        <f>_xlfn.IFNA((VLOOKUP(G46,'Swimmer Details'!$A$2:$M$1048576,13,FALSE)),"")</f>
        <v>F</v>
      </c>
      <c r="Y26" t="str">
        <f t="shared" ref="Y26:Z31" si="50">D46</f>
        <v>50m</v>
      </c>
      <c r="Z26" t="str">
        <f t="shared" si="50"/>
        <v>Butterfly</v>
      </c>
      <c r="AA26" t="str">
        <f t="shared" si="41"/>
        <v>50mButterfly</v>
      </c>
      <c r="AB26">
        <f t="shared" ref="AB26:AB31" si="51">A46</f>
        <v>31</v>
      </c>
      <c r="AC26" t="str">
        <f t="shared" si="43"/>
        <v>F</v>
      </c>
      <c r="AD26" t="str">
        <f t="shared" si="44"/>
        <v>Eyre</v>
      </c>
      <c r="AE26" t="str">
        <f t="shared" si="45"/>
        <v>Madison</v>
      </c>
      <c r="AF26" t="str">
        <f t="shared" si="8"/>
        <v>SALE</v>
      </c>
      <c r="AG26" t="str">
        <f t="shared" si="46"/>
        <v>110410</v>
      </c>
      <c r="AH26" t="str">
        <f t="shared" ref="AH26:AH31" si="52">TEXT(O46,"000000")</f>
        <v>003643</v>
      </c>
      <c r="AI26" t="str">
        <f>_xlfn.IFNA((VLOOKUP(AA26,'Swim England Lookup'!$C$2:$E$5,3,FALSE)),"")</f>
        <v>10</v>
      </c>
      <c r="AJ26" t="s">
        <v>336</v>
      </c>
      <c r="AK26" t="str">
        <f t="shared" si="48"/>
        <v>F,Eyre,Madison,SALE,110410,003643,10,H</v>
      </c>
    </row>
    <row r="27" spans="1:37" ht="19.5" customHeight="1" x14ac:dyDescent="0.35">
      <c r="A27" s="61">
        <v>18</v>
      </c>
      <c r="B27" s="106" t="s">
        <v>294</v>
      </c>
      <c r="C27" s="106" t="s">
        <v>297</v>
      </c>
      <c r="D27" s="106" t="s">
        <v>302</v>
      </c>
      <c r="E27" s="107" t="s">
        <v>298</v>
      </c>
      <c r="F27" s="318"/>
      <c r="G27" s="239">
        <v>1648156</v>
      </c>
      <c r="H27" s="128" t="str">
        <f>_xlfn.IFNA((VLOOKUP(G27,'Swimmer Details'!$A$2:$H$1048576,6,FALSE)),"")</f>
        <v>Price</v>
      </c>
      <c r="I27" s="128" t="str">
        <f>_xlfn.IFNA((VLOOKUP(G27,'Swimmer Details'!$A$2:$H$1048576,4,FALSE)),"")</f>
        <v>Oliver</v>
      </c>
      <c r="J27" s="312"/>
      <c r="K27" s="313"/>
      <c r="L27" s="313"/>
      <c r="M27" s="314"/>
      <c r="N27" s="97">
        <f>'Moors League'!C26</f>
        <v>3</v>
      </c>
      <c r="O27" s="98" t="str">
        <f>'Moors League'!D26</f>
        <v>004495</v>
      </c>
      <c r="P27" s="98">
        <f>'Moors League'!E26</f>
        <v>2</v>
      </c>
      <c r="Q27" s="116"/>
      <c r="R27" s="222"/>
      <c r="S27" s="118" t="str">
        <f>_xlfn.IFNA((VLOOKUP(Q27,'DQ Lookup'!$A$2:$B$99,2,FALSE)),"")</f>
        <v/>
      </c>
      <c r="T27">
        <f t="shared" si="49"/>
        <v>1259135</v>
      </c>
      <c r="U27" t="str">
        <f>_xlfn.IFNA((VLOOKUP(G47,'Swimmer Details'!$A$2:$H$1048576,6,FALSE)),"")</f>
        <v>Macgregor</v>
      </c>
      <c r="V27" t="str">
        <f>_xlfn.IFNA((VLOOKUP(G47,'Swimmer Details'!$A$2:$H$1048576,4,FALSE)),"")</f>
        <v>Samuel</v>
      </c>
      <c r="W27" t="str">
        <f>_xlfn.IFNA((VLOOKUP(G47,'Swimmer Details'!$A$2:$M$1048576,12,FALSE)),"")</f>
        <v>290505</v>
      </c>
      <c r="X27" t="str">
        <f>_xlfn.IFNA((VLOOKUP(G47,'Swimmer Details'!$A$2:$M$1048576,13,FALSE)),"")</f>
        <v>M</v>
      </c>
      <c r="Y27" t="str">
        <f t="shared" si="50"/>
        <v>50m</v>
      </c>
      <c r="Z27" t="str">
        <f t="shared" si="50"/>
        <v>Butterfly</v>
      </c>
      <c r="AA27" t="str">
        <f t="shared" si="41"/>
        <v>50mButterfly</v>
      </c>
      <c r="AB27">
        <f t="shared" si="51"/>
        <v>32</v>
      </c>
      <c r="AC27" t="str">
        <f t="shared" si="43"/>
        <v>M</v>
      </c>
      <c r="AD27" t="str">
        <f t="shared" si="44"/>
        <v>Macgregor</v>
      </c>
      <c r="AE27" t="str">
        <f t="shared" si="45"/>
        <v>Samuel</v>
      </c>
      <c r="AF27" t="str">
        <f t="shared" si="8"/>
        <v>SALE</v>
      </c>
      <c r="AG27" t="str">
        <f t="shared" si="46"/>
        <v>290505</v>
      </c>
      <c r="AH27" t="str">
        <f t="shared" si="52"/>
        <v>002883</v>
      </c>
      <c r="AI27" t="str">
        <f>_xlfn.IFNA((VLOOKUP(AA27,'Swim England Lookup'!$C$2:$E$5,3,FALSE)),"")</f>
        <v>10</v>
      </c>
      <c r="AJ27" t="s">
        <v>336</v>
      </c>
      <c r="AK27" t="str">
        <f t="shared" si="48"/>
        <v>M,Macgregor,Samuel,SALE,290505,002883,10,H</v>
      </c>
    </row>
    <row r="28" spans="1:37" ht="19.5" customHeight="1" x14ac:dyDescent="0.35">
      <c r="A28" s="61">
        <v>19</v>
      </c>
      <c r="B28" s="106" t="s">
        <v>293</v>
      </c>
      <c r="C28" s="106" t="s">
        <v>295</v>
      </c>
      <c r="D28" s="106" t="s">
        <v>302</v>
      </c>
      <c r="E28" s="107" t="s">
        <v>299</v>
      </c>
      <c r="F28" s="318"/>
      <c r="G28" s="239">
        <v>1490762</v>
      </c>
      <c r="H28" s="128" t="str">
        <f>_xlfn.IFNA((VLOOKUP(G28,'Swimmer Details'!$A$2:$H$1048576,6,FALSE)),"")</f>
        <v>Skelton</v>
      </c>
      <c r="I28" s="128" t="str">
        <f>_xlfn.IFNA((VLOOKUP(G28,'Swimmer Details'!$A$2:$H$1048576,4,FALSE)),"")</f>
        <v>Violet</v>
      </c>
      <c r="J28" s="312"/>
      <c r="K28" s="313"/>
      <c r="L28" s="313"/>
      <c r="M28" s="314"/>
      <c r="N28" s="97">
        <f>'Moors League'!C27</f>
        <v>2</v>
      </c>
      <c r="O28" s="98" t="str">
        <f>'Moors League'!D27</f>
        <v>003421</v>
      </c>
      <c r="P28" s="98">
        <f>'Moors League'!E27</f>
        <v>3</v>
      </c>
      <c r="Q28" s="116"/>
      <c r="R28" s="222"/>
      <c r="S28" s="118" t="str">
        <f>_xlfn.IFNA((VLOOKUP(Q28,'DQ Lookup'!$A$2:$B$99,2,FALSE)),"")</f>
        <v/>
      </c>
      <c r="T28">
        <f t="shared" si="49"/>
        <v>1624536</v>
      </c>
      <c r="U28" t="str">
        <f>_xlfn.IFNA((VLOOKUP(G48,'Swimmer Details'!$A$2:$H$1048576,6,FALSE)),"")</f>
        <v>Hopkins-Smith</v>
      </c>
      <c r="V28" t="str">
        <f>_xlfn.IFNA((VLOOKUP(G48,'Swimmer Details'!$A$2:$H$1048576,4,FALSE)),"")</f>
        <v>Lacey-Mai</v>
      </c>
      <c r="W28" t="str">
        <f>_xlfn.IFNA((VLOOKUP(G48,'Swimmer Details'!$A$2:$M$1048576,12,FALSE)),"")</f>
        <v>290312</v>
      </c>
      <c r="X28" t="str">
        <f>_xlfn.IFNA((VLOOKUP(G48,'Swimmer Details'!$A$2:$M$1048576,13,FALSE)),"")</f>
        <v>F</v>
      </c>
      <c r="Y28" t="str">
        <f t="shared" si="50"/>
        <v>50m</v>
      </c>
      <c r="Z28" t="str">
        <f t="shared" si="50"/>
        <v>Backstroke</v>
      </c>
      <c r="AA28" t="str">
        <f t="shared" si="41"/>
        <v>50mBackstroke</v>
      </c>
      <c r="AB28">
        <f t="shared" si="51"/>
        <v>33</v>
      </c>
      <c r="AC28" t="str">
        <f t="shared" si="43"/>
        <v>F</v>
      </c>
      <c r="AD28" t="str">
        <f t="shared" si="44"/>
        <v>Hopkins-Smith</v>
      </c>
      <c r="AE28" t="str">
        <f t="shared" si="45"/>
        <v>Lacey-Mai</v>
      </c>
      <c r="AF28" t="str">
        <f t="shared" si="8"/>
        <v>SALE</v>
      </c>
      <c r="AG28" t="str">
        <f t="shared" si="46"/>
        <v>290312</v>
      </c>
      <c r="AH28" t="str">
        <f t="shared" si="52"/>
        <v>004388</v>
      </c>
      <c r="AI28" t="str">
        <f>_xlfn.IFNA((VLOOKUP(AA28,'Swim England Lookup'!$C$2:$E$5,3,FALSE)),"")</f>
        <v>13</v>
      </c>
      <c r="AJ28" t="s">
        <v>336</v>
      </c>
      <c r="AK28" t="str">
        <f t="shared" si="48"/>
        <v>F,Hopkins-Smith,Lacey-Mai,SALE,290312,004388,13,H</v>
      </c>
    </row>
    <row r="29" spans="1:37" ht="19.5" customHeight="1" x14ac:dyDescent="0.35">
      <c r="A29" s="61">
        <v>20</v>
      </c>
      <c r="B29" s="106" t="s">
        <v>294</v>
      </c>
      <c r="C29" s="106" t="s">
        <v>295</v>
      </c>
      <c r="D29" s="106" t="s">
        <v>302</v>
      </c>
      <c r="E29" s="107" t="s">
        <v>299</v>
      </c>
      <c r="F29" s="318"/>
      <c r="G29" s="239">
        <v>1350727</v>
      </c>
      <c r="H29" s="128" t="str">
        <f>_xlfn.IFNA((VLOOKUP(G29,'Swimmer Details'!$A$2:$H$1048576,6,FALSE)),"")</f>
        <v>Cole</v>
      </c>
      <c r="I29" s="128" t="str">
        <f>_xlfn.IFNA((VLOOKUP(G29,'Swimmer Details'!$A$2:$H$1048576,4,FALSE)),"")</f>
        <v>Daniel</v>
      </c>
      <c r="J29" s="312"/>
      <c r="K29" s="313"/>
      <c r="L29" s="313"/>
      <c r="M29" s="314"/>
      <c r="N29" s="97">
        <f>'Moors League'!C28</f>
        <v>2</v>
      </c>
      <c r="O29" s="98" t="str">
        <f>'Moors League'!D28</f>
        <v>003247</v>
      </c>
      <c r="P29" s="98">
        <f>'Moors League'!E28</f>
        <v>3</v>
      </c>
      <c r="Q29" s="116"/>
      <c r="R29" s="222"/>
      <c r="S29" s="118" t="str">
        <f>_xlfn.IFNA((VLOOKUP(Q29,'DQ Lookup'!$A$2:$B$99,2,FALSE)),"")</f>
        <v/>
      </c>
      <c r="T29">
        <f t="shared" si="49"/>
        <v>1596110</v>
      </c>
      <c r="U29" t="str">
        <f>_xlfn.IFNA((VLOOKUP(G49,'Swimmer Details'!$A$2:$H$1048576,6,FALSE)),"")</f>
        <v>Sleight</v>
      </c>
      <c r="V29" t="str">
        <f>_xlfn.IFNA((VLOOKUP(G49,'Swimmer Details'!$A$2:$H$1048576,4,FALSE)),"")</f>
        <v>James</v>
      </c>
      <c r="W29" t="str">
        <f>_xlfn.IFNA((VLOOKUP(G49,'Swimmer Details'!$A$2:$M$1048576,12,FALSE)),"")</f>
        <v>080512</v>
      </c>
      <c r="X29" t="str">
        <f>_xlfn.IFNA((VLOOKUP(G49,'Swimmer Details'!$A$2:$M$1048576,13,FALSE)),"")</f>
        <v>M</v>
      </c>
      <c r="Y29" t="str">
        <f t="shared" si="50"/>
        <v>50m</v>
      </c>
      <c r="Z29" t="str">
        <f t="shared" si="50"/>
        <v>Backstroke</v>
      </c>
      <c r="AA29" t="str">
        <f t="shared" si="41"/>
        <v>50mBackstroke</v>
      </c>
      <c r="AB29">
        <f t="shared" si="51"/>
        <v>34</v>
      </c>
      <c r="AC29" t="str">
        <f t="shared" si="43"/>
        <v>M</v>
      </c>
      <c r="AD29" t="str">
        <f t="shared" si="44"/>
        <v>Sleight</v>
      </c>
      <c r="AE29" t="str">
        <f t="shared" si="45"/>
        <v>James</v>
      </c>
      <c r="AF29" t="str">
        <f t="shared" si="8"/>
        <v>SALE</v>
      </c>
      <c r="AG29" t="str">
        <f t="shared" si="46"/>
        <v>080512</v>
      </c>
      <c r="AH29" t="str">
        <f t="shared" si="52"/>
        <v>004112</v>
      </c>
      <c r="AI29" t="str">
        <f>_xlfn.IFNA((VLOOKUP(AA29,'Swim England Lookup'!$C$2:$E$5,3,FALSE)),"")</f>
        <v>13</v>
      </c>
      <c r="AJ29" t="s">
        <v>336</v>
      </c>
      <c r="AK29" t="str">
        <f t="shared" si="48"/>
        <v>M,Sleight,James,SALE,080512,004112,13,H</v>
      </c>
    </row>
    <row r="30" spans="1:37" ht="19.5" customHeight="1" x14ac:dyDescent="0.35">
      <c r="A30" s="61">
        <v>21</v>
      </c>
      <c r="B30" s="106" t="s">
        <v>293</v>
      </c>
      <c r="C30" s="106" t="s">
        <v>292</v>
      </c>
      <c r="D30" s="106" t="s">
        <v>302</v>
      </c>
      <c r="E30" s="107" t="s">
        <v>301</v>
      </c>
      <c r="F30" s="318"/>
      <c r="G30" s="239">
        <v>1624360</v>
      </c>
      <c r="H30" s="128" t="str">
        <f>_xlfn.IFNA((VLOOKUP(G30,'Swimmer Details'!$A$2:$H$1048576,6,FALSE)),"")</f>
        <v>Nicholson</v>
      </c>
      <c r="I30" s="128" t="str">
        <f>_xlfn.IFNA((VLOOKUP(G30,'Swimmer Details'!$A$2:$H$1048576,4,FALSE)),"")</f>
        <v>Pippa</v>
      </c>
      <c r="J30" s="312"/>
      <c r="K30" s="313"/>
      <c r="L30" s="313"/>
      <c r="M30" s="314"/>
      <c r="N30" s="97">
        <f>'Moors League'!C29</f>
        <v>4</v>
      </c>
      <c r="O30" s="98" t="str">
        <f>'Moors League'!D29</f>
        <v>003406</v>
      </c>
      <c r="P30" s="98">
        <f>'Moors League'!E29</f>
        <v>1</v>
      </c>
      <c r="Q30" s="116"/>
      <c r="R30" s="222"/>
      <c r="S30" s="118" t="str">
        <f>_xlfn.IFNA((VLOOKUP(Q30,'DQ Lookup'!$A$2:$B$99,2,FALSE)),"")</f>
        <v/>
      </c>
      <c r="T30">
        <f t="shared" si="49"/>
        <v>1519662</v>
      </c>
      <c r="U30" t="str">
        <f>_xlfn.IFNA((VLOOKUP(G50,'Swimmer Details'!$A$2:$H$1048576,6,FALSE)),"")</f>
        <v>Williamson</v>
      </c>
      <c r="V30" t="str">
        <f>_xlfn.IFNA((VLOOKUP(G50,'Swimmer Details'!$A$2:$H$1048576,4,FALSE)),"")</f>
        <v>Holly</v>
      </c>
      <c r="W30" t="str">
        <f>_xlfn.IFNA((VLOOKUP(G50,'Swimmer Details'!$A$2:$M$1048576,12,FALSE)),"")</f>
        <v>021110</v>
      </c>
      <c r="X30" t="str">
        <f>_xlfn.IFNA((VLOOKUP(G50,'Swimmer Details'!$A$2:$M$1048576,13,FALSE)),"")</f>
        <v>F</v>
      </c>
      <c r="Y30" t="str">
        <f t="shared" si="50"/>
        <v>50m</v>
      </c>
      <c r="Z30" t="str">
        <f t="shared" si="50"/>
        <v>Freestyle</v>
      </c>
      <c r="AA30" t="str">
        <f t="shared" si="41"/>
        <v>50mFreestyle</v>
      </c>
      <c r="AB30">
        <f t="shared" si="51"/>
        <v>35</v>
      </c>
      <c r="AC30" t="str">
        <f t="shared" si="43"/>
        <v>F</v>
      </c>
      <c r="AD30" t="str">
        <f t="shared" si="44"/>
        <v>Williamson</v>
      </c>
      <c r="AE30" t="str">
        <f t="shared" si="45"/>
        <v>Holly</v>
      </c>
      <c r="AF30" t="str">
        <f t="shared" si="8"/>
        <v>SALE</v>
      </c>
      <c r="AG30" t="str">
        <f t="shared" si="46"/>
        <v>021110</v>
      </c>
      <c r="AH30" t="str">
        <f t="shared" si="52"/>
        <v>003486</v>
      </c>
      <c r="AI30" t="str">
        <f>_xlfn.IFNA((VLOOKUP(AA30,'Swim England Lookup'!$C$2:$E$5,3,FALSE)),"")</f>
        <v>01</v>
      </c>
      <c r="AJ30" t="s">
        <v>336</v>
      </c>
      <c r="AK30" t="str">
        <f t="shared" si="48"/>
        <v>F,Williamson,Holly,SALE,021110,003486,01,H</v>
      </c>
    </row>
    <row r="31" spans="1:37" ht="19.5" customHeight="1" x14ac:dyDescent="0.35">
      <c r="A31" s="61">
        <v>22</v>
      </c>
      <c r="B31" s="106" t="s">
        <v>294</v>
      </c>
      <c r="C31" s="106" t="s">
        <v>292</v>
      </c>
      <c r="D31" s="106" t="s">
        <v>302</v>
      </c>
      <c r="E31" s="107" t="s">
        <v>301</v>
      </c>
      <c r="F31" s="318"/>
      <c r="G31" s="239">
        <v>1649026</v>
      </c>
      <c r="H31" s="128" t="str">
        <f>_xlfn.IFNA((VLOOKUP(G31,'Swimmer Details'!$A$2:$H$1048576,6,FALSE)),"")</f>
        <v>Williamson</v>
      </c>
      <c r="I31" s="128" t="str">
        <f>_xlfn.IFNA((VLOOKUP(G31,'Swimmer Details'!$A$2:$H$1048576,4,FALSE)),"")</f>
        <v>Ben</v>
      </c>
      <c r="J31" s="312"/>
      <c r="K31" s="313"/>
      <c r="L31" s="313"/>
      <c r="M31" s="314"/>
      <c r="N31" s="97" t="str">
        <f>'Moors League'!C30</f>
        <v>DQ</v>
      </c>
      <c r="O31" s="98" t="str">
        <f>'Moors League'!D30</f>
        <v xml:space="preserve">DQ ST     </v>
      </c>
      <c r="P31" s="98">
        <f>'Moors League'!E30</f>
        <v>0</v>
      </c>
      <c r="Q31" s="116"/>
      <c r="R31" s="222"/>
      <c r="S31" s="118" t="str">
        <f>_xlfn.IFNA((VLOOKUP(Q31,'DQ Lookup'!$A$2:$B$99,2,FALSE)),"")</f>
        <v/>
      </c>
      <c r="T31">
        <f t="shared" si="49"/>
        <v>1460625</v>
      </c>
      <c r="U31" t="str">
        <f>_xlfn.IFNA((VLOOKUP(G51,'Swimmer Details'!$A$2:$H$1048576,6,FALSE)),"")</f>
        <v>Leyland</v>
      </c>
      <c r="V31" t="str">
        <f>_xlfn.IFNA((VLOOKUP(G51,'Swimmer Details'!$A$2:$H$1048576,4,FALSE)),"")</f>
        <v>Sam</v>
      </c>
      <c r="W31" t="str">
        <f>_xlfn.IFNA((VLOOKUP(G51,'Swimmer Details'!$A$2:$M$1048576,12,FALSE)),"")</f>
        <v>110809</v>
      </c>
      <c r="X31" t="str">
        <f>_xlfn.IFNA((VLOOKUP(G51,'Swimmer Details'!$A$2:$M$1048576,13,FALSE)),"")</f>
        <v>M</v>
      </c>
      <c r="Y31" t="str">
        <f t="shared" si="50"/>
        <v>50m</v>
      </c>
      <c r="Z31" t="str">
        <f t="shared" si="50"/>
        <v>Freestyle</v>
      </c>
      <c r="AA31" t="str">
        <f t="shared" si="41"/>
        <v>50mFreestyle</v>
      </c>
      <c r="AB31">
        <f t="shared" si="51"/>
        <v>36</v>
      </c>
      <c r="AC31" t="str">
        <f t="shared" si="43"/>
        <v>M</v>
      </c>
      <c r="AD31" t="str">
        <f t="shared" si="44"/>
        <v>Leyland</v>
      </c>
      <c r="AE31" t="str">
        <f t="shared" si="45"/>
        <v>Sam</v>
      </c>
      <c r="AF31" t="str">
        <f t="shared" si="8"/>
        <v>SALE</v>
      </c>
      <c r="AG31" t="str">
        <f t="shared" si="46"/>
        <v>110809</v>
      </c>
      <c r="AH31" t="str">
        <f t="shared" si="52"/>
        <v>002818</v>
      </c>
      <c r="AI31" t="str">
        <f>_xlfn.IFNA((VLOOKUP(AA31,'Swim England Lookup'!$C$2:$E$5,3,FALSE)),"")</f>
        <v>01</v>
      </c>
      <c r="AJ31" t="s">
        <v>336</v>
      </c>
      <c r="AK31" t="str">
        <f t="shared" si="48"/>
        <v>M,Leyland,Sam,SALE,110809,002818,01,H</v>
      </c>
    </row>
    <row r="32" spans="1:37" ht="19.5" customHeight="1" x14ac:dyDescent="0.35">
      <c r="A32" s="61">
        <v>23</v>
      </c>
      <c r="B32" s="106" t="s">
        <v>293</v>
      </c>
      <c r="C32" s="106" t="s">
        <v>81</v>
      </c>
      <c r="D32" s="106" t="s">
        <v>302</v>
      </c>
      <c r="E32" s="107" t="s">
        <v>300</v>
      </c>
      <c r="F32" s="318"/>
      <c r="G32" s="239">
        <v>1519662</v>
      </c>
      <c r="H32" s="128" t="str">
        <f>_xlfn.IFNA((VLOOKUP(G32,'Swimmer Details'!$A$2:$H$1048576,6,FALSE)),"")</f>
        <v>Williamson</v>
      </c>
      <c r="I32" s="128" t="str">
        <f>_xlfn.IFNA((VLOOKUP(G32,'Swimmer Details'!$A$2:$H$1048576,4,FALSE)),"")</f>
        <v>Holly</v>
      </c>
      <c r="J32" s="312"/>
      <c r="K32" s="313"/>
      <c r="L32" s="313"/>
      <c r="M32" s="314"/>
      <c r="N32" s="97">
        <f>'Moors League'!C31</f>
        <v>4</v>
      </c>
      <c r="O32" s="98" t="str">
        <f>'Moors League'!D31</f>
        <v>004398</v>
      </c>
      <c r="P32" s="98">
        <f>'Moors League'!E31</f>
        <v>1</v>
      </c>
      <c r="Q32" s="116"/>
      <c r="R32" s="222"/>
      <c r="S32" s="118" t="str">
        <f>_xlfn.IFNA((VLOOKUP(Q32,'DQ Lookup'!$A$2:$B$99,2,FALSE)),"")</f>
        <v/>
      </c>
      <c r="T32">
        <f t="shared" ref="T32:T33" si="53">G52</f>
        <v>1615086</v>
      </c>
      <c r="U32" t="str">
        <f>_xlfn.IFNA((VLOOKUP(G52,'Swimmer Details'!$A$2:$H$1048576,6,FALSE)),"")</f>
        <v>Mirow</v>
      </c>
      <c r="V32" t="str">
        <f>_xlfn.IFNA((VLOOKUP(G52,'Swimmer Details'!$A$2:$H$1048576,4,FALSE)),"")</f>
        <v>Eyla</v>
      </c>
      <c r="W32" t="str">
        <f>_xlfn.IFNA((VLOOKUP(G52,'Swimmer Details'!$A$2:$M$1048576,12,FALSE)),"")</f>
        <v>161113</v>
      </c>
      <c r="X32" t="str">
        <f>_xlfn.IFNA((VLOOKUP(G52,'Swimmer Details'!$A$2:$M$1048576,13,FALSE)),"")</f>
        <v>F</v>
      </c>
      <c r="Y32" t="str">
        <f t="shared" ref="Y32:Z32" si="54">D52</f>
        <v>50m</v>
      </c>
      <c r="Z32" t="str">
        <f t="shared" si="54"/>
        <v>Breaststroke</v>
      </c>
      <c r="AA32" t="str">
        <f t="shared" ref="AA32:AA33" si="55">Y32&amp;Z32</f>
        <v>50mBreaststroke</v>
      </c>
      <c r="AB32">
        <f t="shared" ref="AB32:AB33" si="56">A52</f>
        <v>37</v>
      </c>
      <c r="AC32" t="str">
        <f t="shared" ref="AC32:AC33" si="57">X32</f>
        <v>F</v>
      </c>
      <c r="AD32" t="str">
        <f t="shared" ref="AD32:AD33" si="58">U32</f>
        <v>Mirow</v>
      </c>
      <c r="AE32" t="str">
        <f t="shared" ref="AE32:AE33" si="59">V32</f>
        <v>Eyla</v>
      </c>
      <c r="AF32" t="str">
        <f t="shared" si="8"/>
        <v>SALE</v>
      </c>
      <c r="AG32" t="str">
        <f t="shared" ref="AG32:AG33" si="60">W32</f>
        <v>161113</v>
      </c>
      <c r="AH32" t="str">
        <f t="shared" ref="AH32:AH33" si="61">TEXT(O52,"000000")</f>
        <v xml:space="preserve">DQ SL     </v>
      </c>
      <c r="AI32" t="str">
        <f>_xlfn.IFNA((VLOOKUP(AA32,'Swim England Lookup'!$C$2:$E$5,3,FALSE)),"")</f>
        <v>07</v>
      </c>
      <c r="AJ32" t="s">
        <v>336</v>
      </c>
      <c r="AK32" t="str">
        <f t="shared" ref="AK32:AK33" si="62">AC32&amp;","&amp;AD32&amp;","&amp;AE32&amp;","&amp;AF32&amp;","&amp;AG32&amp;","&amp;AH32&amp;","&amp;AI32&amp;","&amp;AJ32</f>
        <v>F,Mirow,Eyla,SALE,161113,DQ SL     ,07,H</v>
      </c>
    </row>
    <row r="33" spans="1:37" ht="19.5" customHeight="1" x14ac:dyDescent="0.35">
      <c r="A33" s="61">
        <v>24</v>
      </c>
      <c r="B33" s="106" t="s">
        <v>294</v>
      </c>
      <c r="C33" s="106" t="s">
        <v>81</v>
      </c>
      <c r="D33" s="106" t="s">
        <v>302</v>
      </c>
      <c r="E33" s="107" t="s">
        <v>300</v>
      </c>
      <c r="F33" s="319"/>
      <c r="G33" s="239">
        <v>1275093</v>
      </c>
      <c r="H33" s="128" t="str">
        <f>_xlfn.IFNA((VLOOKUP(G33,'Swimmer Details'!$A$2:$H$1048576,6,FALSE)),"")</f>
        <v>Woodcock</v>
      </c>
      <c r="I33" s="128" t="str">
        <f>_xlfn.IFNA((VLOOKUP(G33,'Swimmer Details'!$A$2:$H$1048576,4,FALSE)),"")</f>
        <v>Ryan</v>
      </c>
      <c r="J33" s="315"/>
      <c r="K33" s="316"/>
      <c r="L33" s="316"/>
      <c r="M33" s="317"/>
      <c r="N33" s="97">
        <f>'Moors League'!C32</f>
        <v>1</v>
      </c>
      <c r="O33" s="98" t="str">
        <f>'Moors League'!D32</f>
        <v>003294</v>
      </c>
      <c r="P33" s="98">
        <f>'Moors League'!E32</f>
        <v>4</v>
      </c>
      <c r="Q33" s="116"/>
      <c r="R33" s="222"/>
      <c r="S33" s="118" t="str">
        <f>_xlfn.IFNA((VLOOKUP(Q33,'DQ Lookup'!$A$2:$B$99,2,FALSE)),"")</f>
        <v/>
      </c>
      <c r="T33">
        <f t="shared" si="53"/>
        <v>1648156</v>
      </c>
      <c r="U33" t="str">
        <f>_xlfn.IFNA((VLOOKUP(G53,'Swimmer Details'!$A$2:$H$1048576,6,FALSE)),"")</f>
        <v>Price</v>
      </c>
      <c r="V33" t="str">
        <f>_xlfn.IFNA((VLOOKUP(G53,'Swimmer Details'!$A$2:$H$1048576,4,FALSE)),"")</f>
        <v>Oliver</v>
      </c>
      <c r="W33" t="str">
        <f>_xlfn.IFNA((VLOOKUP(G53,'Swimmer Details'!$A$2:$M$1048576,12,FALSE)),"")</f>
        <v>060214</v>
      </c>
      <c r="X33" t="str">
        <f>_xlfn.IFNA((VLOOKUP(G53,'Swimmer Details'!$A$2:$M$1048576,13,FALSE)),"")</f>
        <v>M</v>
      </c>
      <c r="Y33" t="str">
        <f t="shared" ref="Y33:Z33" si="63">D53</f>
        <v>50m</v>
      </c>
      <c r="Z33" t="str">
        <f t="shared" si="63"/>
        <v>Breaststroke</v>
      </c>
      <c r="AA33" t="str">
        <f t="shared" si="55"/>
        <v>50mBreaststroke</v>
      </c>
      <c r="AB33">
        <f t="shared" si="56"/>
        <v>38</v>
      </c>
      <c r="AC33" t="str">
        <f t="shared" si="57"/>
        <v>M</v>
      </c>
      <c r="AD33" t="str">
        <f t="shared" si="58"/>
        <v>Price</v>
      </c>
      <c r="AE33" t="str">
        <f t="shared" si="59"/>
        <v>Oliver</v>
      </c>
      <c r="AF33" t="str">
        <f t="shared" si="8"/>
        <v>SALE</v>
      </c>
      <c r="AG33" t="str">
        <f t="shared" si="60"/>
        <v>060214</v>
      </c>
      <c r="AH33" t="str">
        <f t="shared" si="61"/>
        <v>005329</v>
      </c>
      <c r="AI33" t="str">
        <f>_xlfn.IFNA((VLOOKUP(AA33,'Swim England Lookup'!$C$2:$E$5,3,FALSE)),"")</f>
        <v>07</v>
      </c>
      <c r="AJ33" t="s">
        <v>336</v>
      </c>
      <c r="AK33" t="str">
        <f t="shared" si="62"/>
        <v>M,Price,Oliver,SALE,060214,005329,07,H</v>
      </c>
    </row>
    <row r="34" spans="1:37" ht="19.5" customHeight="1" x14ac:dyDescent="0.35">
      <c r="A34" s="61">
        <v>25</v>
      </c>
      <c r="B34" s="106" t="s">
        <v>293</v>
      </c>
      <c r="C34" s="106" t="s">
        <v>296</v>
      </c>
      <c r="D34" s="106" t="s">
        <v>304</v>
      </c>
      <c r="E34" s="107" t="s">
        <v>99</v>
      </c>
      <c r="F34" s="218" t="s">
        <v>308</v>
      </c>
      <c r="G34" s="240">
        <v>1624358</v>
      </c>
      <c r="H34" s="128" t="str">
        <f>_xlfn.IFNA((VLOOKUP(G34,'Swimmer Details'!$A$2:$H$1048576,6,FALSE)),"")</f>
        <v>King</v>
      </c>
      <c r="I34" s="128" t="str">
        <f>_xlfn.IFNA((VLOOKUP(G34,'Swimmer Details'!$A$2:$H$1048576,4,FALSE)),"")</f>
        <v>Sophie</v>
      </c>
      <c r="J34" s="109" t="s">
        <v>310</v>
      </c>
      <c r="K34" s="240">
        <v>1490762</v>
      </c>
      <c r="L34" s="128" t="str">
        <f>_xlfn.IFNA((VLOOKUP(K34,'Swimmer Details'!$A$2:$H$1048576,6,FALSE)),"")</f>
        <v>Skelton</v>
      </c>
      <c r="M34" s="128" t="str">
        <f>_xlfn.IFNA((VLOOKUP(K34,'Swimmer Details'!$A$2:$H$1048576,4,FALSE)),"")</f>
        <v>Violet</v>
      </c>
      <c r="N34" s="301"/>
      <c r="O34" s="302"/>
      <c r="P34" s="302"/>
      <c r="Q34" s="116"/>
      <c r="R34" s="222"/>
      <c r="S34" s="118" t="str">
        <f>_xlfn.IFNA((VLOOKUP(Q34,'DQ Lookup'!$A$2:$B$99,2,FALSE)),"")</f>
        <v/>
      </c>
      <c r="T34">
        <f>G54</f>
        <v>1490762</v>
      </c>
      <c r="U34" t="str">
        <f>_xlfn.IFNA((VLOOKUP(G54,'Swimmer Details'!$A$2:$H$1048576,6,FALSE)),"")</f>
        <v>Skelton</v>
      </c>
      <c r="V34" t="str">
        <f>_xlfn.IFNA((VLOOKUP(G54,'Swimmer Details'!$A$2:$H$1048576,4,FALSE)),"")</f>
        <v>Violet</v>
      </c>
      <c r="W34" t="str">
        <f>_xlfn.IFNA((VLOOKUP(G54,'Swimmer Details'!$A$2:$M$1048576,12,FALSE)),"")</f>
        <v>271010</v>
      </c>
      <c r="X34" t="str">
        <f>_xlfn.IFNA((VLOOKUP(G54,'Swimmer Details'!$A$2:$M$1048576,13,FALSE)),"")</f>
        <v>F</v>
      </c>
      <c r="Y34" t="str">
        <f>D54</f>
        <v>50m</v>
      </c>
      <c r="Z34" t="str">
        <f>E54</f>
        <v>Butterfly</v>
      </c>
      <c r="AA34" t="str">
        <f>Y34&amp;Z34</f>
        <v>50mButterfly</v>
      </c>
      <c r="AB34">
        <f>A54</f>
        <v>39</v>
      </c>
      <c r="AC34" t="str">
        <f>X34</f>
        <v>F</v>
      </c>
      <c r="AD34" t="str">
        <f t="shared" ref="AD34:AE37" si="64">U34</f>
        <v>Skelton</v>
      </c>
      <c r="AE34" t="str">
        <f t="shared" si="64"/>
        <v>Violet</v>
      </c>
      <c r="AF34" t="str">
        <f t="shared" si="8"/>
        <v>SALE</v>
      </c>
      <c r="AG34" t="str">
        <f>W34</f>
        <v>271010</v>
      </c>
      <c r="AH34" t="str">
        <f>TEXT(O54,"000000")</f>
        <v>003444</v>
      </c>
      <c r="AI34" t="str">
        <f>_xlfn.IFNA((VLOOKUP(AA34,'Swim England Lookup'!$C$2:$E$5,3,FALSE)),"")</f>
        <v>10</v>
      </c>
      <c r="AJ34" t="s">
        <v>336</v>
      </c>
      <c r="AK34" t="str">
        <f>AC34&amp;","&amp;AD34&amp;","&amp;AE34&amp;","&amp;AF34&amp;","&amp;AG34&amp;","&amp;AH34&amp;","&amp;AI34&amp;","&amp;AJ34</f>
        <v>F,Skelton,Violet,SALE,271010,003444,10,H</v>
      </c>
    </row>
    <row r="35" spans="1:37" ht="19.5" customHeight="1" x14ac:dyDescent="0.35">
      <c r="A35" s="326"/>
      <c r="B35" s="327"/>
      <c r="C35" s="327"/>
      <c r="D35" s="327"/>
      <c r="E35" s="328"/>
      <c r="F35" s="218" t="s">
        <v>309</v>
      </c>
      <c r="G35" s="240">
        <v>1624360</v>
      </c>
      <c r="H35" s="128" t="str">
        <f>_xlfn.IFNA((VLOOKUP(G35,'Swimmer Details'!$A$2:$H$1048576,6,FALSE)),"")</f>
        <v>Nicholson</v>
      </c>
      <c r="I35" s="128" t="str">
        <f>_xlfn.IFNA((VLOOKUP(G35,'Swimmer Details'!$A$2:$H$1048576,4,FALSE)),"")</f>
        <v>Pippa</v>
      </c>
      <c r="J35" s="109" t="s">
        <v>311</v>
      </c>
      <c r="K35" s="240">
        <v>1519662</v>
      </c>
      <c r="L35" s="128" t="str">
        <f>_xlfn.IFNA((VLOOKUP(K35,'Swimmer Details'!$A$2:$H$1048576,6,FALSE)),"")</f>
        <v>Williamson</v>
      </c>
      <c r="M35" s="128" t="str">
        <f>_xlfn.IFNA((VLOOKUP(K35,'Swimmer Details'!$A$2:$H$1048576,4,FALSE)),"")</f>
        <v>Holly</v>
      </c>
      <c r="N35" s="100">
        <f>'Moors League'!C33</f>
        <v>3</v>
      </c>
      <c r="O35" s="98" t="str">
        <f>'Moors League'!D33</f>
        <v>023394</v>
      </c>
      <c r="P35" s="98">
        <f>'Moors League'!E33</f>
        <v>2</v>
      </c>
      <c r="Q35" s="116"/>
      <c r="R35" s="222"/>
      <c r="S35" s="118" t="str">
        <f>_xlfn.IFNA((VLOOKUP(Q35,'DQ Lookup'!$A$2:$B$99,2,FALSE)),"")</f>
        <v/>
      </c>
      <c r="T35">
        <f>G55</f>
        <v>1338585</v>
      </c>
      <c r="U35" t="str">
        <f>_xlfn.IFNA((VLOOKUP(G55,'Swimmer Details'!$A$2:$H$1048576,6,FALSE)),"")</f>
        <v>Lynch</v>
      </c>
      <c r="V35" t="str">
        <f>_xlfn.IFNA((VLOOKUP(G55,'Swimmer Details'!$A$2:$H$1048576,4,FALSE)),"")</f>
        <v>Louie</v>
      </c>
      <c r="W35" t="str">
        <f>_xlfn.IFNA((VLOOKUP(G55,'Swimmer Details'!$A$2:$M$1048576,12,FALSE)),"")</f>
        <v>170110</v>
      </c>
      <c r="X35" t="str">
        <f>_xlfn.IFNA((VLOOKUP(G55,'Swimmer Details'!$A$2:$M$1048576,13,FALSE)),"")</f>
        <v>M</v>
      </c>
      <c r="Y35" t="str">
        <f>D55</f>
        <v>50m</v>
      </c>
      <c r="Z35" t="str">
        <f>E55</f>
        <v>Butterfly</v>
      </c>
      <c r="AA35" t="str">
        <f>Y35&amp;Z35</f>
        <v>50mButterfly</v>
      </c>
      <c r="AB35">
        <f>A55</f>
        <v>40</v>
      </c>
      <c r="AC35" t="str">
        <f>X35</f>
        <v>M</v>
      </c>
      <c r="AD35" t="str">
        <f t="shared" si="64"/>
        <v>Lynch</v>
      </c>
      <c r="AE35" t="str">
        <f t="shared" si="64"/>
        <v>Louie</v>
      </c>
      <c r="AF35" t="str">
        <f t="shared" si="8"/>
        <v>SALE</v>
      </c>
      <c r="AG35" t="str">
        <f>W35</f>
        <v>170110</v>
      </c>
      <c r="AH35" t="str">
        <f>TEXT(O55,"000000")</f>
        <v>003721</v>
      </c>
      <c r="AI35" t="str">
        <f>_xlfn.IFNA((VLOOKUP(AA35,'Swim England Lookup'!$C$2:$E$5,3,FALSE)),"")</f>
        <v>10</v>
      </c>
      <c r="AJ35" t="s">
        <v>336</v>
      </c>
      <c r="AK35" t="str">
        <f>AC35&amp;","&amp;AD35&amp;","&amp;AE35&amp;","&amp;AF35&amp;","&amp;AG35&amp;","&amp;AH35&amp;","&amp;AI35&amp;","&amp;AJ35</f>
        <v>M,Lynch,Louie,SALE,170110,003721,10,H</v>
      </c>
    </row>
    <row r="36" spans="1:37" ht="19.5" customHeight="1" x14ac:dyDescent="0.35">
      <c r="A36" s="61">
        <v>26</v>
      </c>
      <c r="B36" s="106" t="s">
        <v>294</v>
      </c>
      <c r="C36" s="106" t="s">
        <v>296</v>
      </c>
      <c r="D36" s="106" t="s">
        <v>304</v>
      </c>
      <c r="E36" s="107" t="s">
        <v>99</v>
      </c>
      <c r="F36" s="219" t="s">
        <v>308</v>
      </c>
      <c r="G36" s="246">
        <v>1402058</v>
      </c>
      <c r="H36" s="128" t="str">
        <f>_xlfn.IFNA((VLOOKUP(G36,'Swimmer Details'!$A$2:$H$1048576,6,FALSE)),"")</f>
        <v>Welch</v>
      </c>
      <c r="I36" s="128" t="str">
        <f>_xlfn.IFNA((VLOOKUP(G36,'Swimmer Details'!$A$2:$H$1048576,4,FALSE)),"")</f>
        <v>George</v>
      </c>
      <c r="J36" s="109" t="s">
        <v>310</v>
      </c>
      <c r="K36" s="246">
        <v>1476737</v>
      </c>
      <c r="L36" s="128" t="str">
        <f>_xlfn.IFNA((VLOOKUP(K36,'Swimmer Details'!$A$2:$H$1048576,6,FALSE)),"")</f>
        <v>Rixon</v>
      </c>
      <c r="M36" s="128" t="str">
        <f>_xlfn.IFNA((VLOOKUP(K36,'Swimmer Details'!$A$2:$H$1048576,4,FALSE)),"")</f>
        <v>Austin</v>
      </c>
      <c r="N36" s="301"/>
      <c r="O36" s="302"/>
      <c r="P36" s="302"/>
      <c r="Q36" s="116"/>
      <c r="R36" s="222"/>
      <c r="S36" s="118" t="str">
        <f>_xlfn.IFNA((VLOOKUP(Q36,'DQ Lookup'!$A$2:$B$99,2,FALSE)),"")</f>
        <v/>
      </c>
      <c r="T36">
        <f>G64</f>
        <v>1490762</v>
      </c>
      <c r="U36" t="str">
        <f>_xlfn.IFNA((VLOOKUP(G64,'Swimmer Details'!$A$2:$H$1048576,6,FALSE)),"")</f>
        <v>Skelton</v>
      </c>
      <c r="V36" t="str">
        <f>_xlfn.IFNA((VLOOKUP(G64,'Swimmer Details'!$A$2:$H$1048576,4,FALSE)),"")</f>
        <v>Violet</v>
      </c>
      <c r="W36" t="str">
        <f>_xlfn.IFNA((VLOOKUP(G64,'Swimmer Details'!$A$2:$M$1048576,12,FALSE)),"")</f>
        <v>271010</v>
      </c>
      <c r="X36" t="str">
        <f>_xlfn.IFNA((VLOOKUP(G64,'Swimmer Details'!$A$2:$M$1048576,13,FALSE)),"")</f>
        <v>F</v>
      </c>
      <c r="Y36" t="str">
        <f>D64</f>
        <v>50m</v>
      </c>
      <c r="Z36" t="str">
        <f>E64</f>
        <v>Freestyle</v>
      </c>
      <c r="AA36" t="str">
        <f>Y36&amp;Z36</f>
        <v>50mFreestyle</v>
      </c>
      <c r="AB36">
        <f>A64</f>
        <v>45</v>
      </c>
      <c r="AC36" t="str">
        <f>X36</f>
        <v>F</v>
      </c>
      <c r="AD36" t="str">
        <f t="shared" si="64"/>
        <v>Skelton</v>
      </c>
      <c r="AE36" t="str">
        <f t="shared" si="64"/>
        <v>Violet</v>
      </c>
      <c r="AF36" t="str">
        <f t="shared" si="8"/>
        <v>SALE</v>
      </c>
      <c r="AG36" t="str">
        <f>W36</f>
        <v>271010</v>
      </c>
      <c r="AH36" t="str">
        <f>TEXT(O64,"000000")</f>
        <v>003172</v>
      </c>
      <c r="AI36" t="str">
        <f>_xlfn.IFNA((VLOOKUP(AA36,'Swim England Lookup'!$C$2:$E$5,3,FALSE)),"")</f>
        <v>01</v>
      </c>
      <c r="AJ36" t="s">
        <v>336</v>
      </c>
      <c r="AK36" t="str">
        <f>AC36&amp;","&amp;AD36&amp;","&amp;AE36&amp;","&amp;AF36&amp;","&amp;AG36&amp;","&amp;AH36&amp;","&amp;AI36&amp;","&amp;AJ36</f>
        <v>F,Skelton,Violet,SALE,271010,003172,01,H</v>
      </c>
    </row>
    <row r="37" spans="1:37" ht="19.5" customHeight="1" x14ac:dyDescent="0.35">
      <c r="A37" s="326"/>
      <c r="B37" s="327"/>
      <c r="C37" s="327"/>
      <c r="D37" s="327"/>
      <c r="E37" s="328"/>
      <c r="F37" s="218" t="s">
        <v>309</v>
      </c>
      <c r="G37" s="240">
        <v>1338585</v>
      </c>
      <c r="H37" s="128" t="str">
        <f>_xlfn.IFNA((VLOOKUP(G37,'Swimmer Details'!$A$2:$H$1048576,6,FALSE)),"")</f>
        <v>Lynch</v>
      </c>
      <c r="I37" s="128" t="str">
        <f>_xlfn.IFNA((VLOOKUP(G37,'Swimmer Details'!$A$2:$H$1048576,4,FALSE)),"")</f>
        <v>Louie</v>
      </c>
      <c r="J37" s="109" t="s">
        <v>311</v>
      </c>
      <c r="K37" s="240">
        <v>15227570</v>
      </c>
      <c r="L37" s="128" t="str">
        <f>_xlfn.IFNA((VLOOKUP(K37,'Swimmer Details'!$A$2:$H$1048576,6,FALSE)),"")</f>
        <v/>
      </c>
      <c r="M37" s="128" t="str">
        <f>_xlfn.IFNA((VLOOKUP(K37,'Swimmer Details'!$A$2:$H$1048576,4,FALSE)),"")</f>
        <v/>
      </c>
      <c r="N37" s="100">
        <f>'Moors League'!C34</f>
        <v>2</v>
      </c>
      <c r="O37" s="98" t="str">
        <f>'Moors League'!D34</f>
        <v>023601</v>
      </c>
      <c r="P37" s="98">
        <f>'Moors League'!E34</f>
        <v>3</v>
      </c>
      <c r="Q37" s="116"/>
      <c r="R37" s="222"/>
      <c r="S37" s="118" t="str">
        <f>_xlfn.IFNA((VLOOKUP(Q37,'DQ Lookup'!$A$2:$B$99,2,FALSE)),"")</f>
        <v/>
      </c>
      <c r="T37">
        <f>G65</f>
        <v>1402058</v>
      </c>
      <c r="U37" t="str">
        <f>_xlfn.IFNA((VLOOKUP(G65,'Swimmer Details'!$A$2:$H$1048576,6,FALSE)),"")</f>
        <v>Welch</v>
      </c>
      <c r="V37" t="str">
        <f>_xlfn.IFNA((VLOOKUP(G65,'Swimmer Details'!$A$2:$H$1048576,4,FALSE)),"")</f>
        <v>George</v>
      </c>
      <c r="W37" t="str">
        <f>_xlfn.IFNA((VLOOKUP(G65,'Swimmer Details'!$A$2:$M$1048576,12,FALSE)),"")</f>
        <v>110911</v>
      </c>
      <c r="X37" t="str">
        <f>_xlfn.IFNA((VLOOKUP(G65,'Swimmer Details'!$A$2:$M$1048576,13,FALSE)),"")</f>
        <v>M</v>
      </c>
      <c r="Y37" t="str">
        <f>D65</f>
        <v>50m</v>
      </c>
      <c r="Z37" t="str">
        <f>E65</f>
        <v>Freestyle</v>
      </c>
      <c r="AA37" t="str">
        <f>Y37&amp;Z37</f>
        <v>50mFreestyle</v>
      </c>
      <c r="AB37">
        <f>A65</f>
        <v>46</v>
      </c>
      <c r="AC37" t="str">
        <f>X37</f>
        <v>M</v>
      </c>
      <c r="AD37" t="str">
        <f t="shared" si="64"/>
        <v>Welch</v>
      </c>
      <c r="AE37" t="str">
        <f t="shared" si="64"/>
        <v>George</v>
      </c>
      <c r="AF37" t="str">
        <f t="shared" si="8"/>
        <v>SALE</v>
      </c>
      <c r="AG37" t="str">
        <f>W37</f>
        <v>110911</v>
      </c>
      <c r="AH37" t="str">
        <f>TEXT(O65,"000000")</f>
        <v>003474</v>
      </c>
      <c r="AI37" t="str">
        <f>_xlfn.IFNA((VLOOKUP(AA37,'Swim England Lookup'!$C$2:$E$5,3,FALSE)),"")</f>
        <v>01</v>
      </c>
      <c r="AJ37" t="s">
        <v>336</v>
      </c>
      <c r="AK37" t="str">
        <f>AC37&amp;","&amp;AD37&amp;","&amp;AE37&amp;","&amp;AF37&amp;","&amp;AG37&amp;","&amp;AH37&amp;","&amp;AI37&amp;","&amp;AJ37</f>
        <v>M,Welch,George,SALE,110911,003474,01,H</v>
      </c>
    </row>
    <row r="38" spans="1:37" ht="19.5" customHeight="1" x14ac:dyDescent="0.35">
      <c r="A38" s="61">
        <v>27</v>
      </c>
      <c r="B38" s="106" t="s">
        <v>293</v>
      </c>
      <c r="C38" s="106" t="s">
        <v>297</v>
      </c>
      <c r="D38" s="106" t="s">
        <v>305</v>
      </c>
      <c r="E38" s="107" t="s">
        <v>101</v>
      </c>
      <c r="F38" s="220">
        <v>1</v>
      </c>
      <c r="G38" s="231">
        <v>1615086</v>
      </c>
      <c r="H38" s="128" t="str">
        <f>_xlfn.IFNA((VLOOKUP(G38,'Swimmer Details'!$A$2:$H$1048576,6,FALSE)),"")</f>
        <v>Mirow</v>
      </c>
      <c r="I38" s="128" t="str">
        <f>_xlfn.IFNA((VLOOKUP(G38,'Swimmer Details'!$A$2:$H$1048576,4,FALSE)),"")</f>
        <v>Eyla</v>
      </c>
      <c r="J38" s="101">
        <v>2</v>
      </c>
      <c r="K38" s="231">
        <v>1780177</v>
      </c>
      <c r="L38" s="128" t="str">
        <f>_xlfn.IFNA((VLOOKUP(K38,'Swimmer Details'!$A$2:$H$1048576,6,FALSE)),"")</f>
        <v>Kennedy</v>
      </c>
      <c r="M38" s="128" t="str">
        <f>_xlfn.IFNA((VLOOKUP(K38,'Swimmer Details'!$A$2:$H$1048576,4,FALSE)),"")</f>
        <v>Isla</v>
      </c>
      <c r="N38" s="301"/>
      <c r="O38" s="302"/>
      <c r="P38" s="302"/>
      <c r="Q38" s="116"/>
      <c r="R38" s="222"/>
      <c r="S38" s="118" t="str">
        <f>_xlfn.IFNA((VLOOKUP(Q38,'DQ Lookup'!$A$2:$B$99,2,FALSE)),"")</f>
        <v/>
      </c>
      <c r="T38">
        <f t="shared" ref="T38:T39" si="65">G66</f>
        <v>1652845</v>
      </c>
      <c r="U38" t="str">
        <f>_xlfn.IFNA((VLOOKUP(G66,'Swimmer Details'!$A$2:$H$1048576,6,FALSE)),"")</f>
        <v>Nicholson</v>
      </c>
      <c r="V38" t="str">
        <f>_xlfn.IFNA((VLOOKUP(G66,'Swimmer Details'!$A$2:$H$1048576,4,FALSE)),"")</f>
        <v>Isla</v>
      </c>
      <c r="W38" t="str">
        <f>_xlfn.IFNA((VLOOKUP(G66,'Swimmer Details'!$A$2:$M$1048576,12,FALSE)),"")</f>
        <v>061014</v>
      </c>
      <c r="X38" t="str">
        <f>_xlfn.IFNA((VLOOKUP(G66,'Swimmer Details'!$A$2:$M$1048576,13,FALSE)),"")</f>
        <v>M</v>
      </c>
      <c r="Y38" t="str">
        <f t="shared" ref="Y38:Z38" si="66">D66</f>
        <v>50m</v>
      </c>
      <c r="Z38" t="str">
        <f t="shared" si="66"/>
        <v>Butterfly</v>
      </c>
      <c r="AA38" t="str">
        <f t="shared" ref="AA38:AA39" si="67">Y38&amp;Z38</f>
        <v>50mButterfly</v>
      </c>
      <c r="AB38">
        <f t="shared" ref="AB38:AB39" si="68">A66</f>
        <v>47</v>
      </c>
      <c r="AC38" t="str">
        <f t="shared" ref="AC38:AC39" si="69">X38</f>
        <v>M</v>
      </c>
      <c r="AD38" t="str">
        <f t="shared" ref="AD38:AD39" si="70">U38</f>
        <v>Nicholson</v>
      </c>
      <c r="AE38" t="str">
        <f t="shared" ref="AE38:AE39" si="71">V38</f>
        <v>Isla</v>
      </c>
      <c r="AF38" t="str">
        <f t="shared" si="8"/>
        <v>SALE</v>
      </c>
      <c r="AG38" t="str">
        <f t="shared" ref="AG38:AG39" si="72">W38</f>
        <v>061014</v>
      </c>
      <c r="AH38" t="str">
        <f t="shared" ref="AH38:AH39" si="73">TEXT(O66,"000000")</f>
        <v xml:space="preserve">DQ SA     </v>
      </c>
      <c r="AI38" t="str">
        <f>_xlfn.IFNA((VLOOKUP(AA38,'Swim England Lookup'!$C$2:$E$5,3,FALSE)),"")</f>
        <v>10</v>
      </c>
      <c r="AJ38" t="s">
        <v>336</v>
      </c>
      <c r="AK38" t="str">
        <f t="shared" ref="AK38:AK39" si="74">AC38&amp;","&amp;AD38&amp;","&amp;AE38&amp;","&amp;AF38&amp;","&amp;AG38&amp;","&amp;AH38&amp;","&amp;AI38&amp;","&amp;AJ38</f>
        <v>M,Nicholson,Isla,SALE,061014,DQ SA     ,10,H</v>
      </c>
    </row>
    <row r="39" spans="1:37" ht="19.5" customHeight="1" x14ac:dyDescent="0.35">
      <c r="A39" s="326"/>
      <c r="B39" s="327"/>
      <c r="C39" s="327"/>
      <c r="D39" s="327"/>
      <c r="E39" s="328"/>
      <c r="F39" s="220">
        <v>3</v>
      </c>
      <c r="G39" s="231">
        <v>1688518</v>
      </c>
      <c r="H39" s="128" t="str">
        <f>_xlfn.IFNA((VLOOKUP(G39,'Swimmer Details'!$A$2:$H$1048576,6,FALSE)),"")</f>
        <v>Allport</v>
      </c>
      <c r="I39" s="128" t="str">
        <f>_xlfn.IFNA((VLOOKUP(G39,'Swimmer Details'!$A$2:$H$1048576,4,FALSE)),"")</f>
        <v>Fearne</v>
      </c>
      <c r="J39" s="101">
        <v>4</v>
      </c>
      <c r="K39" s="231">
        <v>1652845</v>
      </c>
      <c r="L39" s="128" t="str">
        <f>_xlfn.IFNA((VLOOKUP(K39,'Swimmer Details'!$A$2:$H$1048576,6,FALSE)),"")</f>
        <v>Nicholson</v>
      </c>
      <c r="M39" s="128" t="str">
        <f>_xlfn.IFNA((VLOOKUP(K39,'Swimmer Details'!$A$2:$H$1048576,4,FALSE)),"")</f>
        <v>Isla</v>
      </c>
      <c r="N39" s="100">
        <f>'Moors League'!C35</f>
        <v>3</v>
      </c>
      <c r="O39" s="98" t="str">
        <f>'Moors League'!D35</f>
        <v>012587</v>
      </c>
      <c r="P39" s="98">
        <f>'Moors League'!E35</f>
        <v>2</v>
      </c>
      <c r="Q39" s="116"/>
      <c r="R39" s="222"/>
      <c r="S39" s="118" t="str">
        <f>_xlfn.IFNA((VLOOKUP(Q39,'DQ Lookup'!$A$2:$B$99,2,FALSE)),"")</f>
        <v/>
      </c>
      <c r="T39">
        <f t="shared" si="65"/>
        <v>1710467</v>
      </c>
      <c r="U39" t="str">
        <f>_xlfn.IFNA((VLOOKUP(G67,'Swimmer Details'!$A$2:$H$1048576,6,FALSE)),"")</f>
        <v>Foden</v>
      </c>
      <c r="V39" t="str">
        <f>_xlfn.IFNA((VLOOKUP(G67,'Swimmer Details'!$A$2:$H$1048576,4,FALSE)),"")</f>
        <v>Oliver</v>
      </c>
      <c r="W39" t="str">
        <f>_xlfn.IFNA((VLOOKUP(G67,'Swimmer Details'!$A$2:$M$1048576,12,FALSE)),"")</f>
        <v>060814</v>
      </c>
      <c r="X39" t="str">
        <f>_xlfn.IFNA((VLOOKUP(G67,'Swimmer Details'!$A$2:$M$1048576,13,FALSE)),"")</f>
        <v>M</v>
      </c>
      <c r="Y39" t="str">
        <f t="shared" ref="Y39:Z39" si="75">D67</f>
        <v>50m</v>
      </c>
      <c r="Z39" t="str">
        <f t="shared" si="75"/>
        <v>Butterfly</v>
      </c>
      <c r="AA39" t="str">
        <f t="shared" si="67"/>
        <v>50mButterfly</v>
      </c>
      <c r="AB39">
        <f t="shared" si="68"/>
        <v>48</v>
      </c>
      <c r="AC39" t="str">
        <f t="shared" si="69"/>
        <v>M</v>
      </c>
      <c r="AD39" t="str">
        <f t="shared" si="70"/>
        <v>Foden</v>
      </c>
      <c r="AE39" t="str">
        <f t="shared" si="71"/>
        <v>Oliver</v>
      </c>
      <c r="AF39" t="str">
        <f t="shared" si="8"/>
        <v>SALE</v>
      </c>
      <c r="AG39" t="str">
        <f t="shared" si="72"/>
        <v>060814</v>
      </c>
      <c r="AH39" t="str">
        <f t="shared" si="73"/>
        <v>004252</v>
      </c>
      <c r="AI39" t="str">
        <f>_xlfn.IFNA((VLOOKUP(AA39,'Swim England Lookup'!$C$2:$E$5,3,FALSE)),"")</f>
        <v>10</v>
      </c>
      <c r="AJ39" t="s">
        <v>336</v>
      </c>
      <c r="AK39" t="str">
        <f t="shared" si="74"/>
        <v>M,Foden,Oliver,SALE,060814,004252,10,H</v>
      </c>
    </row>
    <row r="40" spans="1:37" ht="19.5" customHeight="1" x14ac:dyDescent="0.35">
      <c r="A40" s="61">
        <v>28</v>
      </c>
      <c r="B40" s="106" t="s">
        <v>294</v>
      </c>
      <c r="C40" s="106" t="s">
        <v>297</v>
      </c>
      <c r="D40" s="106" t="s">
        <v>305</v>
      </c>
      <c r="E40" s="107" t="s">
        <v>101</v>
      </c>
      <c r="F40" s="219">
        <v>1</v>
      </c>
      <c r="G40" s="246">
        <v>1654840</v>
      </c>
      <c r="H40" s="128" t="str">
        <f>_xlfn.IFNA((VLOOKUP(G40,'Swimmer Details'!$A$2:$H$1048576,6,FALSE)),"")</f>
        <v>Brown</v>
      </c>
      <c r="I40" s="128" t="str">
        <f>_xlfn.IFNA((VLOOKUP(G40,'Swimmer Details'!$A$2:$H$1048576,4,FALSE)),"")</f>
        <v>Leo</v>
      </c>
      <c r="J40" s="99">
        <v>2</v>
      </c>
      <c r="K40" s="246">
        <v>1710467</v>
      </c>
      <c r="L40" s="128" t="str">
        <f>_xlfn.IFNA((VLOOKUP(K40,'Swimmer Details'!$A$2:$H$1048576,6,FALSE)),"")</f>
        <v>Foden</v>
      </c>
      <c r="M40" s="128" t="str">
        <f>_xlfn.IFNA((VLOOKUP(K40,'Swimmer Details'!$A$2:$H$1048576,4,FALSE)),"")</f>
        <v>Oliver</v>
      </c>
      <c r="N40" s="301"/>
      <c r="O40" s="302"/>
      <c r="P40" s="302"/>
      <c r="Q40" s="116"/>
      <c r="R40" s="222"/>
      <c r="S40" s="118" t="str">
        <f>_xlfn.IFNA((VLOOKUP(Q40,'DQ Lookup'!$A$2:$B$99,2,FALSE)),"")</f>
        <v/>
      </c>
      <c r="T40">
        <f t="shared" ref="T40:T45" si="76">G68</f>
        <v>1624358</v>
      </c>
      <c r="U40" t="str">
        <f>_xlfn.IFNA((VLOOKUP(G68,'Swimmer Details'!$A$2:$H$1048576,6,FALSE)),"")</f>
        <v>King</v>
      </c>
      <c r="V40" t="str">
        <f>_xlfn.IFNA((VLOOKUP(G68,'Swimmer Details'!$A$2:$H$1048576,4,FALSE)),"")</f>
        <v>Sophie</v>
      </c>
      <c r="W40" t="str">
        <f>_xlfn.IFNA((VLOOKUP(G68,'Swimmer Details'!$A$2:$M$1048576,12,FALSE)),"")</f>
        <v>210111</v>
      </c>
      <c r="X40" t="str">
        <f>_xlfn.IFNA((VLOOKUP(G68,'Swimmer Details'!$A$2:$M$1048576,13,FALSE)),"")</f>
        <v>F</v>
      </c>
      <c r="Y40" t="str">
        <f t="shared" ref="Y40:Z45" si="77">D68</f>
        <v>50m</v>
      </c>
      <c r="Z40" t="str">
        <f t="shared" si="77"/>
        <v>Backstroke</v>
      </c>
      <c r="AA40" t="str">
        <f t="shared" ref="AA40:AA45" si="78">Y40&amp;Z40</f>
        <v>50mBackstroke</v>
      </c>
      <c r="AB40">
        <f t="shared" ref="AB40:AB45" si="79">A68</f>
        <v>49</v>
      </c>
      <c r="AC40" t="str">
        <f t="shared" ref="AC40:AC45" si="80">X40</f>
        <v>F</v>
      </c>
      <c r="AD40" t="str">
        <f t="shared" ref="AD40:AE45" si="81">U40</f>
        <v>King</v>
      </c>
      <c r="AE40" t="str">
        <f t="shared" si="81"/>
        <v>Sophie</v>
      </c>
      <c r="AF40" t="str">
        <f t="shared" si="8"/>
        <v>SALE</v>
      </c>
      <c r="AG40" t="str">
        <f t="shared" ref="AG40:AG45" si="82">W40</f>
        <v>210111</v>
      </c>
      <c r="AH40" t="str">
        <f t="shared" ref="AH40:AH45" si="83">TEXT(O68,"000000")</f>
        <v>004015</v>
      </c>
      <c r="AI40" t="str">
        <f>_xlfn.IFNA((VLOOKUP(AA40,'Swim England Lookup'!$C$2:$E$5,3,FALSE)),"")</f>
        <v>13</v>
      </c>
      <c r="AJ40" t="s">
        <v>336</v>
      </c>
      <c r="AK40" t="str">
        <f t="shared" ref="AK40:AK45" si="84">AC40&amp;","&amp;AD40&amp;","&amp;AE40&amp;","&amp;AF40&amp;","&amp;AG40&amp;","&amp;AH40&amp;","&amp;AI40&amp;","&amp;AJ40</f>
        <v>F,King,Sophie,SALE,210111,004015,13,H</v>
      </c>
    </row>
    <row r="41" spans="1:37" ht="19.5" customHeight="1" x14ac:dyDescent="0.35">
      <c r="A41" s="326"/>
      <c r="B41" s="327"/>
      <c r="C41" s="327"/>
      <c r="D41" s="327"/>
      <c r="E41" s="328"/>
      <c r="F41" s="221">
        <v>3</v>
      </c>
      <c r="G41" s="242">
        <v>1721241</v>
      </c>
      <c r="H41" s="128" t="str">
        <f>_xlfn.IFNA((VLOOKUP(G41,'Swimmer Details'!$A$2:$H$1048576,6,FALSE)),"")</f>
        <v>Stenson</v>
      </c>
      <c r="I41" s="128" t="str">
        <f>_xlfn.IFNA((VLOOKUP(G41,'Swimmer Details'!$A$2:$H$1048576,4,FALSE)),"")</f>
        <v>Wilf</v>
      </c>
      <c r="J41" s="102">
        <v>4</v>
      </c>
      <c r="K41" s="242">
        <v>1648156</v>
      </c>
      <c r="L41" s="128" t="str">
        <f>_xlfn.IFNA((VLOOKUP(K41,'Swimmer Details'!$A$2:$H$1048576,6,FALSE)),"")</f>
        <v>Price</v>
      </c>
      <c r="M41" s="128" t="str">
        <f>_xlfn.IFNA((VLOOKUP(K41,'Swimmer Details'!$A$2:$H$1048576,4,FALSE)),"")</f>
        <v>Oliver</v>
      </c>
      <c r="N41" s="100">
        <f>'Moors League'!C36</f>
        <v>1</v>
      </c>
      <c r="O41" s="98" t="str">
        <f>'Moors League'!D36</f>
        <v>011233</v>
      </c>
      <c r="P41" s="98">
        <f>'Moors League'!E36</f>
        <v>4</v>
      </c>
      <c r="Q41" s="116"/>
      <c r="R41" s="222"/>
      <c r="S41" s="118" t="str">
        <f>_xlfn.IFNA((VLOOKUP(Q41,'DQ Lookup'!$A$2:$B$99,2,FALSE)),"")</f>
        <v/>
      </c>
      <c r="T41">
        <f t="shared" si="76"/>
        <v>1460625</v>
      </c>
      <c r="U41" t="str">
        <f>_xlfn.IFNA((VLOOKUP(G69,'Swimmer Details'!$A$2:$H$1048576,6,FALSE)),"")</f>
        <v>Leyland</v>
      </c>
      <c r="V41" t="str">
        <f>_xlfn.IFNA((VLOOKUP(G69,'Swimmer Details'!$A$2:$H$1048576,4,FALSE)),"")</f>
        <v>Sam</v>
      </c>
      <c r="W41" t="str">
        <f>_xlfn.IFNA((VLOOKUP(G69,'Swimmer Details'!$A$2:$M$1048576,12,FALSE)),"")</f>
        <v>110809</v>
      </c>
      <c r="X41" t="str">
        <f>_xlfn.IFNA((VLOOKUP(G69,'Swimmer Details'!$A$2:$M$1048576,13,FALSE)),"")</f>
        <v>M</v>
      </c>
      <c r="Y41" t="str">
        <f t="shared" si="77"/>
        <v>50m</v>
      </c>
      <c r="Z41" t="str">
        <f t="shared" si="77"/>
        <v>Backstroke</v>
      </c>
      <c r="AA41" t="str">
        <f t="shared" si="78"/>
        <v>50mBackstroke</v>
      </c>
      <c r="AB41">
        <f t="shared" si="79"/>
        <v>50</v>
      </c>
      <c r="AC41" t="str">
        <f t="shared" si="80"/>
        <v>M</v>
      </c>
      <c r="AD41" t="str">
        <f t="shared" si="81"/>
        <v>Leyland</v>
      </c>
      <c r="AE41" t="str">
        <f t="shared" si="81"/>
        <v>Sam</v>
      </c>
      <c r="AF41" t="str">
        <f t="shared" si="8"/>
        <v>SALE</v>
      </c>
      <c r="AG41" t="str">
        <f t="shared" si="82"/>
        <v>110809</v>
      </c>
      <c r="AH41" t="str">
        <f t="shared" si="83"/>
        <v>003516</v>
      </c>
      <c r="AI41" t="str">
        <f>_xlfn.IFNA((VLOOKUP(AA41,'Swim England Lookup'!$C$2:$E$5,3,FALSE)),"")</f>
        <v>13</v>
      </c>
      <c r="AJ41" t="s">
        <v>336</v>
      </c>
      <c r="AK41" t="str">
        <f t="shared" si="84"/>
        <v>M,Leyland,Sam,SALE,110809,003516,13,H</v>
      </c>
    </row>
    <row r="42" spans="1:37" ht="19.5" customHeight="1" x14ac:dyDescent="0.35">
      <c r="A42" s="61">
        <v>29</v>
      </c>
      <c r="B42" s="106" t="s">
        <v>293</v>
      </c>
      <c r="C42" s="106" t="s">
        <v>295</v>
      </c>
      <c r="D42" s="106" t="s">
        <v>304</v>
      </c>
      <c r="E42" s="107" t="s">
        <v>99</v>
      </c>
      <c r="F42" s="218" t="s">
        <v>308</v>
      </c>
      <c r="G42" s="240">
        <v>1624358</v>
      </c>
      <c r="H42" s="128" t="str">
        <f>_xlfn.IFNA((VLOOKUP(G42,'Swimmer Details'!$A$2:$H$1048576,6,FALSE)),"")</f>
        <v>King</v>
      </c>
      <c r="I42" s="128" t="str">
        <f>_xlfn.IFNA((VLOOKUP(G42,'Swimmer Details'!$A$2:$H$1048576,4,FALSE)),"")</f>
        <v>Sophie</v>
      </c>
      <c r="J42" s="109" t="s">
        <v>310</v>
      </c>
      <c r="K42" s="240">
        <v>1490762</v>
      </c>
      <c r="L42" s="128" t="str">
        <f>_xlfn.IFNA((VLOOKUP(K42,'Swimmer Details'!$A$2:$H$1048576,6,FALSE)),"")</f>
        <v>Skelton</v>
      </c>
      <c r="M42" s="128" t="str">
        <f>_xlfn.IFNA((VLOOKUP(K42,'Swimmer Details'!$A$2:$H$1048576,4,FALSE)),"")</f>
        <v>Violet</v>
      </c>
      <c r="N42" s="301"/>
      <c r="O42" s="302"/>
      <c r="P42" s="302"/>
      <c r="Q42" s="116"/>
      <c r="R42" s="222"/>
      <c r="S42" s="118" t="str">
        <f>_xlfn.IFNA((VLOOKUP(Q42,'DQ Lookup'!$A$2:$B$99,2,FALSE)),"")</f>
        <v/>
      </c>
      <c r="T42">
        <f t="shared" si="76"/>
        <v>1624360</v>
      </c>
      <c r="U42" t="str">
        <f>_xlfn.IFNA((VLOOKUP(G70,'Swimmer Details'!$A$2:$H$1048576,6,FALSE)),"")</f>
        <v>Nicholson</v>
      </c>
      <c r="V42" t="str">
        <f>_xlfn.IFNA((VLOOKUP(G70,'Swimmer Details'!$A$2:$H$1048576,4,FALSE)),"")</f>
        <v>Pippa</v>
      </c>
      <c r="W42" t="str">
        <f>_xlfn.IFNA((VLOOKUP(G70,'Swimmer Details'!$A$2:$M$1048576,12,FALSE)),"")</f>
        <v>191012</v>
      </c>
      <c r="X42" t="str">
        <f>_xlfn.IFNA((VLOOKUP(G70,'Swimmer Details'!$A$2:$M$1048576,13,FALSE)),"")</f>
        <v>F</v>
      </c>
      <c r="Y42" t="str">
        <f t="shared" si="77"/>
        <v>50m</v>
      </c>
      <c r="Z42" t="str">
        <f t="shared" si="77"/>
        <v>Breaststroke</v>
      </c>
      <c r="AA42" t="str">
        <f t="shared" si="78"/>
        <v>50mBreaststroke</v>
      </c>
      <c r="AB42">
        <f t="shared" si="79"/>
        <v>51</v>
      </c>
      <c r="AC42" t="str">
        <f t="shared" si="80"/>
        <v>F</v>
      </c>
      <c r="AD42" t="str">
        <f t="shared" si="81"/>
        <v>Nicholson</v>
      </c>
      <c r="AE42" t="str">
        <f t="shared" si="81"/>
        <v>Pippa</v>
      </c>
      <c r="AF42" t="str">
        <f t="shared" si="8"/>
        <v>SALE</v>
      </c>
      <c r="AG42" t="str">
        <f t="shared" si="82"/>
        <v>191012</v>
      </c>
      <c r="AH42" t="str">
        <f t="shared" si="83"/>
        <v>004788</v>
      </c>
      <c r="AI42" t="str">
        <f>_xlfn.IFNA((VLOOKUP(AA42,'Swim England Lookup'!$C$2:$E$5,3,FALSE)),"")</f>
        <v>07</v>
      </c>
      <c r="AJ42" t="s">
        <v>336</v>
      </c>
      <c r="AK42" t="str">
        <f t="shared" si="84"/>
        <v>F,Nicholson,Pippa,SALE,191012,004788,07,H</v>
      </c>
    </row>
    <row r="43" spans="1:37" ht="19.5" customHeight="1" x14ac:dyDescent="0.35">
      <c r="A43" s="326"/>
      <c r="B43" s="327"/>
      <c r="C43" s="327"/>
      <c r="D43" s="327"/>
      <c r="E43" s="328"/>
      <c r="F43" s="218" t="s">
        <v>309</v>
      </c>
      <c r="G43" s="240">
        <v>1624360</v>
      </c>
      <c r="H43" s="128" t="str">
        <f>_xlfn.IFNA((VLOOKUP(G43,'Swimmer Details'!$A$2:$H$1048576,6,FALSE)),"")</f>
        <v>Nicholson</v>
      </c>
      <c r="I43" s="128" t="str">
        <f>_xlfn.IFNA((VLOOKUP(G43,'Swimmer Details'!$A$2:$H$1048576,4,FALSE)),"")</f>
        <v>Pippa</v>
      </c>
      <c r="J43" s="109" t="s">
        <v>311</v>
      </c>
      <c r="K43" s="240">
        <v>1519662</v>
      </c>
      <c r="L43" s="128" t="str">
        <f>_xlfn.IFNA((VLOOKUP(K43,'Swimmer Details'!$A$2:$H$1048576,6,FALSE)),"")</f>
        <v>Williamson</v>
      </c>
      <c r="M43" s="128" t="str">
        <f>_xlfn.IFNA((VLOOKUP(K43,'Swimmer Details'!$A$2:$H$1048576,4,FALSE)),"")</f>
        <v>Holly</v>
      </c>
      <c r="N43" s="100">
        <f>'Moors League'!C37</f>
        <v>4</v>
      </c>
      <c r="O43" s="98" t="str">
        <f>'Moors League'!D37</f>
        <v>023644</v>
      </c>
      <c r="P43" s="98">
        <f>'Moors League'!E37</f>
        <v>1</v>
      </c>
      <c r="Q43" s="116"/>
      <c r="R43" s="222"/>
      <c r="S43" s="118" t="str">
        <f>_xlfn.IFNA((VLOOKUP(Q43,'DQ Lookup'!$A$2:$B$99,2,FALSE)),"")</f>
        <v/>
      </c>
      <c r="T43">
        <f t="shared" si="76"/>
        <v>1649026</v>
      </c>
      <c r="U43" t="str">
        <f>_xlfn.IFNA((VLOOKUP(G71,'Swimmer Details'!$A$2:$H$1048576,6,FALSE)),"")</f>
        <v>Williamson</v>
      </c>
      <c r="V43" t="str">
        <f>_xlfn.IFNA((VLOOKUP(G71,'Swimmer Details'!$A$2:$H$1048576,4,FALSE)),"")</f>
        <v>Ben</v>
      </c>
      <c r="W43" t="str">
        <f>_xlfn.IFNA((VLOOKUP(G71,'Swimmer Details'!$A$2:$M$1048576,12,FALSE)),"")</f>
        <v>230213</v>
      </c>
      <c r="X43" t="str">
        <f>_xlfn.IFNA((VLOOKUP(G71,'Swimmer Details'!$A$2:$M$1048576,13,FALSE)),"")</f>
        <v>M</v>
      </c>
      <c r="Y43" t="str">
        <f t="shared" si="77"/>
        <v>50m</v>
      </c>
      <c r="Z43" t="str">
        <f t="shared" si="77"/>
        <v>Breaststroke</v>
      </c>
      <c r="AA43" t="str">
        <f t="shared" si="78"/>
        <v>50mBreaststroke</v>
      </c>
      <c r="AB43">
        <f t="shared" si="79"/>
        <v>52</v>
      </c>
      <c r="AC43" t="str">
        <f t="shared" si="80"/>
        <v>M</v>
      </c>
      <c r="AD43" t="str">
        <f t="shared" si="81"/>
        <v>Williamson</v>
      </c>
      <c r="AE43" t="str">
        <f t="shared" si="81"/>
        <v>Ben</v>
      </c>
      <c r="AF43" t="str">
        <f t="shared" ref="AF43:AF45" si="85">RIGHT(LEFT($P$1,5),4)</f>
        <v>SALE</v>
      </c>
      <c r="AG43" t="str">
        <f t="shared" si="82"/>
        <v>230213</v>
      </c>
      <c r="AH43" t="str">
        <f t="shared" si="83"/>
        <v>004563</v>
      </c>
      <c r="AI43" t="str">
        <f>_xlfn.IFNA((VLOOKUP(AA43,'Swim England Lookup'!$C$2:$E$5,3,FALSE)),"")</f>
        <v>07</v>
      </c>
      <c r="AJ43" t="s">
        <v>336</v>
      </c>
      <c r="AK43" t="str">
        <f t="shared" si="84"/>
        <v>M,Williamson,Ben,SALE,230213,004563,07,H</v>
      </c>
    </row>
    <row r="44" spans="1:37" ht="19.5" customHeight="1" x14ac:dyDescent="0.35">
      <c r="A44" s="61">
        <v>30</v>
      </c>
      <c r="B44" s="106" t="s">
        <v>294</v>
      </c>
      <c r="C44" s="106" t="s">
        <v>295</v>
      </c>
      <c r="D44" s="106" t="s">
        <v>304</v>
      </c>
      <c r="E44" s="107" t="s">
        <v>99</v>
      </c>
      <c r="F44" s="219" t="s">
        <v>308</v>
      </c>
      <c r="G44" s="246">
        <v>1338585</v>
      </c>
      <c r="H44" s="128" t="str">
        <f>_xlfn.IFNA((VLOOKUP(G44,'Swimmer Details'!$A$2:$H$1048576,6,FALSE)),"")</f>
        <v>Lynch</v>
      </c>
      <c r="I44" s="128" t="str">
        <f>_xlfn.IFNA((VLOOKUP(G44,'Swimmer Details'!$A$2:$H$1048576,4,FALSE)),"")</f>
        <v>Louie</v>
      </c>
      <c r="J44" s="109" t="s">
        <v>310</v>
      </c>
      <c r="K44" s="246">
        <v>1457116</v>
      </c>
      <c r="L44" s="128" t="str">
        <f>_xlfn.IFNA((VLOOKUP(K44,'Swimmer Details'!$A$2:$H$1048576,6,FALSE)),"")</f>
        <v>Emmerson</v>
      </c>
      <c r="M44" s="128" t="str">
        <f>_xlfn.IFNA((VLOOKUP(K44,'Swimmer Details'!$A$2:$H$1048576,4,FALSE)),"")</f>
        <v>Sebastian</v>
      </c>
      <c r="N44" s="301"/>
      <c r="O44" s="302"/>
      <c r="P44" s="302"/>
      <c r="Q44" s="116"/>
      <c r="R44" s="222"/>
      <c r="S44" s="118" t="str">
        <f>_xlfn.IFNA((VLOOKUP(Q44,'DQ Lookup'!$A$2:$B$99,2,FALSE)),"")</f>
        <v/>
      </c>
      <c r="T44">
        <f t="shared" si="76"/>
        <v>1404087</v>
      </c>
      <c r="U44" t="str">
        <f>_xlfn.IFNA((VLOOKUP(G72,'Swimmer Details'!$A$2:$H$1048576,6,FALSE)),"")</f>
        <v>Eyre</v>
      </c>
      <c r="V44" t="str">
        <f>_xlfn.IFNA((VLOOKUP(G72,'Swimmer Details'!$A$2:$H$1048576,4,FALSE)),"")</f>
        <v>Madison</v>
      </c>
      <c r="W44" t="str">
        <f>_xlfn.IFNA((VLOOKUP(G72,'Swimmer Details'!$A$2:$M$1048576,12,FALSE)),"")</f>
        <v>110410</v>
      </c>
      <c r="X44" t="str">
        <f>_xlfn.IFNA((VLOOKUP(G72,'Swimmer Details'!$A$2:$M$1048576,13,FALSE)),"")</f>
        <v>F</v>
      </c>
      <c r="Y44" t="str">
        <f t="shared" si="77"/>
        <v>50m</v>
      </c>
      <c r="Z44" t="str">
        <f t="shared" si="77"/>
        <v>Freestyle</v>
      </c>
      <c r="AA44" t="str">
        <f t="shared" si="78"/>
        <v>50mFreestyle</v>
      </c>
      <c r="AB44">
        <f t="shared" si="79"/>
        <v>53</v>
      </c>
      <c r="AC44" t="str">
        <f t="shared" si="80"/>
        <v>F</v>
      </c>
      <c r="AD44" t="str">
        <f t="shared" si="81"/>
        <v>Eyre</v>
      </c>
      <c r="AE44" t="str">
        <f t="shared" si="81"/>
        <v>Madison</v>
      </c>
      <c r="AF44" t="str">
        <f t="shared" si="85"/>
        <v>SALE</v>
      </c>
      <c r="AG44" t="str">
        <f t="shared" si="82"/>
        <v>110410</v>
      </c>
      <c r="AH44" t="str">
        <f t="shared" si="83"/>
        <v>003288</v>
      </c>
      <c r="AI44" t="str">
        <f>_xlfn.IFNA((VLOOKUP(AA44,'Swim England Lookup'!$C$2:$E$5,3,FALSE)),"")</f>
        <v>01</v>
      </c>
      <c r="AJ44" t="s">
        <v>336</v>
      </c>
      <c r="AK44" t="str">
        <f t="shared" si="84"/>
        <v>F,Eyre,Madison,SALE,110410,003288,01,H</v>
      </c>
    </row>
    <row r="45" spans="1:37" ht="19.5" customHeight="1" x14ac:dyDescent="0.35">
      <c r="A45" s="326"/>
      <c r="B45" s="327"/>
      <c r="C45" s="327"/>
      <c r="D45" s="327"/>
      <c r="E45" s="328"/>
      <c r="F45" s="218" t="s">
        <v>309</v>
      </c>
      <c r="G45" s="240">
        <v>1350727</v>
      </c>
      <c r="H45" s="128" t="str">
        <f>_xlfn.IFNA((VLOOKUP(G45,'Swimmer Details'!$A$2:$H$1048576,6,FALSE)),"")</f>
        <v>Cole</v>
      </c>
      <c r="I45" s="128" t="str">
        <f>_xlfn.IFNA((VLOOKUP(G45,'Swimmer Details'!$A$2:$H$1048576,4,FALSE)),"")</f>
        <v>Daniel</v>
      </c>
      <c r="J45" s="109" t="s">
        <v>311</v>
      </c>
      <c r="K45" s="240">
        <v>1460625</v>
      </c>
      <c r="L45" s="128" t="str">
        <f>_xlfn.IFNA((VLOOKUP(K45,'Swimmer Details'!$A$2:$H$1048576,6,FALSE)),"")</f>
        <v>Leyland</v>
      </c>
      <c r="M45" s="128" t="str">
        <f>_xlfn.IFNA((VLOOKUP(K45,'Swimmer Details'!$A$2:$H$1048576,4,FALSE)),"")</f>
        <v>Sam</v>
      </c>
      <c r="N45" s="100">
        <f>'Moors League'!C38</f>
        <v>2</v>
      </c>
      <c r="O45" s="98" t="str">
        <f>'Moors League'!D38</f>
        <v>021633</v>
      </c>
      <c r="P45" s="98">
        <f>'Moors League'!E38</f>
        <v>3</v>
      </c>
      <c r="Q45" s="116"/>
      <c r="R45" s="222"/>
      <c r="S45" s="118" t="str">
        <f>_xlfn.IFNA((VLOOKUP(Q45,'DQ Lookup'!$A$2:$B$99,2,FALSE)),"")</f>
        <v/>
      </c>
      <c r="T45">
        <f t="shared" si="76"/>
        <v>1259135</v>
      </c>
      <c r="U45" t="str">
        <f>_xlfn.IFNA((VLOOKUP(G73,'Swimmer Details'!$A$2:$H$1048576,6,FALSE)),"")</f>
        <v>Macgregor</v>
      </c>
      <c r="V45" t="str">
        <f>_xlfn.IFNA((VLOOKUP(G73,'Swimmer Details'!$A$2:$H$1048576,4,FALSE)),"")</f>
        <v>Samuel</v>
      </c>
      <c r="W45" t="str">
        <f>_xlfn.IFNA((VLOOKUP(G73,'Swimmer Details'!$A$2:$M$1048576,12,FALSE)),"")</f>
        <v>290505</v>
      </c>
      <c r="X45" t="str">
        <f>_xlfn.IFNA((VLOOKUP(G73,'Swimmer Details'!$A$2:$M$1048576,13,FALSE)),"")</f>
        <v>M</v>
      </c>
      <c r="Y45" t="str">
        <f t="shared" si="77"/>
        <v>50m</v>
      </c>
      <c r="Z45" t="str">
        <f t="shared" si="77"/>
        <v>Freestyle</v>
      </c>
      <c r="AA45" t="str">
        <f t="shared" si="78"/>
        <v>50mFreestyle</v>
      </c>
      <c r="AB45">
        <f t="shared" si="79"/>
        <v>54</v>
      </c>
      <c r="AC45" t="str">
        <f t="shared" si="80"/>
        <v>M</v>
      </c>
      <c r="AD45" t="str">
        <f t="shared" si="81"/>
        <v>Macgregor</v>
      </c>
      <c r="AE45" t="str">
        <f t="shared" si="81"/>
        <v>Samuel</v>
      </c>
      <c r="AF45" t="str">
        <f t="shared" si="85"/>
        <v>SALE</v>
      </c>
      <c r="AG45" t="str">
        <f t="shared" si="82"/>
        <v>290505</v>
      </c>
      <c r="AH45" t="str">
        <f t="shared" si="83"/>
        <v>002638</v>
      </c>
      <c r="AI45" t="str">
        <f>_xlfn.IFNA((VLOOKUP(AA45,'Swim England Lookup'!$C$2:$E$5,3,FALSE)),"")</f>
        <v>01</v>
      </c>
      <c r="AJ45" t="s">
        <v>336</v>
      </c>
      <c r="AK45" t="str">
        <f t="shared" si="84"/>
        <v>M,Macgregor,Samuel,SALE,290505,002638,01,H</v>
      </c>
    </row>
    <row r="46" spans="1:37" s="49" customFormat="1" ht="19.5" customHeight="1" x14ac:dyDescent="0.4">
      <c r="A46" s="61">
        <v>31</v>
      </c>
      <c r="B46" s="106" t="s">
        <v>293</v>
      </c>
      <c r="C46" s="106" t="s">
        <v>81</v>
      </c>
      <c r="D46" s="106" t="s">
        <v>302</v>
      </c>
      <c r="E46" s="107" t="s">
        <v>299</v>
      </c>
      <c r="F46" s="318"/>
      <c r="G46" s="239">
        <v>1404087</v>
      </c>
      <c r="H46" s="128" t="str">
        <f>_xlfn.IFNA((VLOOKUP(G46,'Swimmer Details'!$A$2:$H$1048576,6,FALSE)),"")</f>
        <v>Eyre</v>
      </c>
      <c r="I46" s="128" t="str">
        <f>_xlfn.IFNA((VLOOKUP(G46,'Swimmer Details'!$A$2:$H$1048576,4,FALSE)),"")</f>
        <v>Madison</v>
      </c>
      <c r="J46" s="312"/>
      <c r="K46" s="313"/>
      <c r="L46" s="313"/>
      <c r="M46" s="314"/>
      <c r="N46" s="97">
        <f>'Moors League'!C39</f>
        <v>4</v>
      </c>
      <c r="O46" s="98" t="str">
        <f>'Moors League'!D39</f>
        <v>003643</v>
      </c>
      <c r="P46" s="98">
        <f>'Moors League'!E39</f>
        <v>1</v>
      </c>
      <c r="Q46" s="116"/>
      <c r="R46" s="117"/>
      <c r="S46" s="118" t="str">
        <f>_xlfn.IFNA((VLOOKUP(Q46,'DQ Lookup'!$A$2:$B$99,2,FALSE)),"")</f>
        <v/>
      </c>
    </row>
    <row r="47" spans="1:37" s="49" customFormat="1" ht="19.5" customHeight="1" x14ac:dyDescent="0.4">
      <c r="A47" s="61">
        <v>32</v>
      </c>
      <c r="B47" s="106" t="s">
        <v>294</v>
      </c>
      <c r="C47" s="106" t="s">
        <v>81</v>
      </c>
      <c r="D47" s="106" t="s">
        <v>302</v>
      </c>
      <c r="E47" s="107" t="s">
        <v>299</v>
      </c>
      <c r="F47" s="318"/>
      <c r="G47" s="244">
        <v>1259135</v>
      </c>
      <c r="H47" s="128" t="str">
        <f>_xlfn.IFNA((VLOOKUP(G47,'Swimmer Details'!$A$2:$H$1048576,6,FALSE)),"")</f>
        <v>Macgregor</v>
      </c>
      <c r="I47" s="128" t="str">
        <f>_xlfn.IFNA((VLOOKUP(G47,'Swimmer Details'!$A$2:$H$1048576,4,FALSE)),"")</f>
        <v>Samuel</v>
      </c>
      <c r="J47" s="312"/>
      <c r="K47" s="313"/>
      <c r="L47" s="313"/>
      <c r="M47" s="314"/>
      <c r="N47" s="97">
        <f>'Moors League'!C40</f>
        <v>1</v>
      </c>
      <c r="O47" s="98" t="str">
        <f>'Moors League'!D40</f>
        <v>002883</v>
      </c>
      <c r="P47" s="98">
        <f>'Moors League'!E40</f>
        <v>4</v>
      </c>
      <c r="Q47" s="116"/>
      <c r="R47" s="117"/>
      <c r="S47" s="118" t="str">
        <f>_xlfn.IFNA((VLOOKUP(Q47,'DQ Lookup'!$A$2:$B$99,2,FALSE)),"")</f>
        <v/>
      </c>
    </row>
    <row r="48" spans="1:37" s="49" customFormat="1" ht="19.5" customHeight="1" x14ac:dyDescent="0.4">
      <c r="A48" s="61">
        <v>33</v>
      </c>
      <c r="B48" s="106" t="s">
        <v>293</v>
      </c>
      <c r="C48" s="106" t="s">
        <v>292</v>
      </c>
      <c r="D48" s="106" t="s">
        <v>302</v>
      </c>
      <c r="E48" s="107" t="s">
        <v>298</v>
      </c>
      <c r="F48" s="318"/>
      <c r="G48" s="239">
        <v>1624536</v>
      </c>
      <c r="H48" s="128" t="str">
        <f>_xlfn.IFNA((VLOOKUP(G48,'Swimmer Details'!$A$2:$H$1048576,6,FALSE)),"")</f>
        <v>Hopkins-Smith</v>
      </c>
      <c r="I48" s="128" t="str">
        <f>_xlfn.IFNA((VLOOKUP(G48,'Swimmer Details'!$A$2:$H$1048576,4,FALSE)),"")</f>
        <v>Lacey-Mai</v>
      </c>
      <c r="J48" s="312"/>
      <c r="K48" s="313"/>
      <c r="L48" s="313"/>
      <c r="M48" s="314"/>
      <c r="N48" s="97">
        <f>'Moors League'!C41</f>
        <v>4</v>
      </c>
      <c r="O48" s="98" t="str">
        <f>'Moors League'!D41</f>
        <v>004388</v>
      </c>
      <c r="P48" s="98">
        <f>'Moors League'!E41</f>
        <v>1</v>
      </c>
      <c r="Q48" s="116"/>
      <c r="R48" s="117"/>
      <c r="S48" s="118" t="str">
        <f>_xlfn.IFNA((VLOOKUP(Q48,'DQ Lookup'!$A$2:$B$99,2,FALSE)),"")</f>
        <v/>
      </c>
    </row>
    <row r="49" spans="1:37" s="49" customFormat="1" ht="19.5" customHeight="1" x14ac:dyDescent="0.4">
      <c r="A49" s="61">
        <v>34</v>
      </c>
      <c r="B49" s="106" t="s">
        <v>294</v>
      </c>
      <c r="C49" s="106" t="s">
        <v>292</v>
      </c>
      <c r="D49" s="106" t="s">
        <v>302</v>
      </c>
      <c r="E49" s="107" t="s">
        <v>298</v>
      </c>
      <c r="F49" s="318"/>
      <c r="G49" s="239">
        <v>1596110</v>
      </c>
      <c r="H49" s="128" t="str">
        <f>_xlfn.IFNA((VLOOKUP(G49,'Swimmer Details'!$A$2:$H$1048576,6,FALSE)),"")</f>
        <v>Sleight</v>
      </c>
      <c r="I49" s="128" t="str">
        <f>_xlfn.IFNA((VLOOKUP(G49,'Swimmer Details'!$A$2:$H$1048576,4,FALSE)),"")</f>
        <v>James</v>
      </c>
      <c r="J49" s="312"/>
      <c r="K49" s="313"/>
      <c r="L49" s="313"/>
      <c r="M49" s="314"/>
      <c r="N49" s="97">
        <f>'Moors League'!C42</f>
        <v>4</v>
      </c>
      <c r="O49" s="98" t="str">
        <f>'Moors League'!D42</f>
        <v>004112</v>
      </c>
      <c r="P49" s="98">
        <f>'Moors League'!E42</f>
        <v>1</v>
      </c>
      <c r="Q49" s="116"/>
      <c r="R49" s="117"/>
      <c r="S49" s="118" t="str">
        <f>_xlfn.IFNA((VLOOKUP(Q49,'DQ Lookup'!$A$2:$B$99,2,FALSE)),"")</f>
        <v/>
      </c>
    </row>
    <row r="50" spans="1:37" s="49" customFormat="1" ht="19.5" customHeight="1" x14ac:dyDescent="0.4">
      <c r="A50" s="61">
        <v>35</v>
      </c>
      <c r="B50" s="106" t="s">
        <v>293</v>
      </c>
      <c r="C50" s="106" t="s">
        <v>295</v>
      </c>
      <c r="D50" s="106" t="s">
        <v>302</v>
      </c>
      <c r="E50" s="107" t="s">
        <v>301</v>
      </c>
      <c r="F50" s="318"/>
      <c r="G50" s="239">
        <v>1519662</v>
      </c>
      <c r="H50" s="128" t="str">
        <f>_xlfn.IFNA((VLOOKUP(G50,'Swimmer Details'!$A$2:$H$1048576,6,FALSE)),"")</f>
        <v>Williamson</v>
      </c>
      <c r="I50" s="128" t="str">
        <f>_xlfn.IFNA((VLOOKUP(G50,'Swimmer Details'!$A$2:$H$1048576,4,FALSE)),"")</f>
        <v>Holly</v>
      </c>
      <c r="J50" s="312"/>
      <c r="K50" s="313"/>
      <c r="L50" s="313"/>
      <c r="M50" s="314"/>
      <c r="N50" s="97">
        <f>'Moors League'!C43</f>
        <v>4</v>
      </c>
      <c r="O50" s="98" t="str">
        <f>'Moors League'!D43</f>
        <v>003486</v>
      </c>
      <c r="P50" s="98">
        <f>'Moors League'!E43</f>
        <v>1</v>
      </c>
      <c r="Q50" s="116"/>
      <c r="R50" s="117"/>
      <c r="S50" s="118" t="str">
        <f>_xlfn.IFNA((VLOOKUP(Q50,'DQ Lookup'!$A$2:$B$99,2,FALSE)),"")</f>
        <v/>
      </c>
    </row>
    <row r="51" spans="1:37" s="49" customFormat="1" ht="19.5" customHeight="1" x14ac:dyDescent="0.4">
      <c r="A51" s="61">
        <v>36</v>
      </c>
      <c r="B51" s="106" t="s">
        <v>294</v>
      </c>
      <c r="C51" s="106" t="s">
        <v>295</v>
      </c>
      <c r="D51" s="106" t="s">
        <v>302</v>
      </c>
      <c r="E51" s="107" t="s">
        <v>301</v>
      </c>
      <c r="F51" s="318"/>
      <c r="G51" s="239">
        <v>1460625</v>
      </c>
      <c r="H51" s="128" t="str">
        <f>_xlfn.IFNA((VLOOKUP(G51,'Swimmer Details'!$A$2:$H$1048576,6,FALSE)),"")</f>
        <v>Leyland</v>
      </c>
      <c r="I51" s="128" t="str">
        <f>_xlfn.IFNA((VLOOKUP(G51,'Swimmer Details'!$A$2:$H$1048576,4,FALSE)),"")</f>
        <v>Sam</v>
      </c>
      <c r="J51" s="312"/>
      <c r="K51" s="313"/>
      <c r="L51" s="313"/>
      <c r="M51" s="314"/>
      <c r="N51" s="97">
        <f>'Moors League'!C44</f>
        <v>2</v>
      </c>
      <c r="O51" s="98" t="str">
        <f>'Moors League'!D44</f>
        <v>002818</v>
      </c>
      <c r="P51" s="98">
        <f>'Moors League'!E44</f>
        <v>3</v>
      </c>
      <c r="Q51" s="116"/>
      <c r="R51" s="117"/>
      <c r="S51" s="118" t="str">
        <f>_xlfn.IFNA((VLOOKUP(Q51,'DQ Lookup'!$A$2:$B$99,2,FALSE)),"")</f>
        <v/>
      </c>
    </row>
    <row r="52" spans="1:37" s="49" customFormat="1" ht="19.5" customHeight="1" x14ac:dyDescent="0.4">
      <c r="A52" s="61">
        <v>37</v>
      </c>
      <c r="B52" s="106" t="s">
        <v>293</v>
      </c>
      <c r="C52" s="106" t="s">
        <v>297</v>
      </c>
      <c r="D52" s="106" t="s">
        <v>302</v>
      </c>
      <c r="E52" s="107" t="s">
        <v>300</v>
      </c>
      <c r="F52" s="318"/>
      <c r="G52" s="239">
        <v>1615086</v>
      </c>
      <c r="H52" s="128" t="str">
        <f>_xlfn.IFNA((VLOOKUP(G52,'Swimmer Details'!$A$2:$H$1048576,6,FALSE)),"")</f>
        <v>Mirow</v>
      </c>
      <c r="I52" s="128" t="str">
        <f>_xlfn.IFNA((VLOOKUP(G52,'Swimmer Details'!$A$2:$H$1048576,4,FALSE)),"")</f>
        <v>Eyla</v>
      </c>
      <c r="J52" s="312"/>
      <c r="K52" s="313"/>
      <c r="L52" s="313"/>
      <c r="M52" s="314"/>
      <c r="N52" s="97" t="str">
        <f>'Moors League'!C45</f>
        <v>DQ</v>
      </c>
      <c r="O52" s="98" t="str">
        <f>'Moors League'!D45</f>
        <v xml:space="preserve">DQ SL     </v>
      </c>
      <c r="P52" s="98">
        <f>'Moors League'!E45</f>
        <v>0</v>
      </c>
      <c r="Q52" s="116"/>
      <c r="R52" s="117"/>
      <c r="S52" s="118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9" customFormat="1" ht="19.5" customHeight="1" x14ac:dyDescent="0.4">
      <c r="A53" s="61">
        <v>38</v>
      </c>
      <c r="B53" s="106" t="s">
        <v>294</v>
      </c>
      <c r="C53" s="106" t="s">
        <v>297</v>
      </c>
      <c r="D53" s="106" t="s">
        <v>302</v>
      </c>
      <c r="E53" s="107" t="s">
        <v>300</v>
      </c>
      <c r="F53" s="318"/>
      <c r="G53" s="239">
        <v>1648156</v>
      </c>
      <c r="H53" s="128" t="str">
        <f>_xlfn.IFNA((VLOOKUP(G53,'Swimmer Details'!$A$2:$H$1048576,6,FALSE)),"")</f>
        <v>Price</v>
      </c>
      <c r="I53" s="128" t="str">
        <f>_xlfn.IFNA((VLOOKUP(G53,'Swimmer Details'!$A$2:$H$1048576,4,FALSE)),"")</f>
        <v>Oliver</v>
      </c>
      <c r="J53" s="312"/>
      <c r="K53" s="313"/>
      <c r="L53" s="313"/>
      <c r="M53" s="314"/>
      <c r="N53" s="97">
        <f>'Moors League'!C46</f>
        <v>3</v>
      </c>
      <c r="O53" s="98" t="str">
        <f>'Moors League'!D46</f>
        <v>005329</v>
      </c>
      <c r="P53" s="98">
        <f>'Moors League'!E46</f>
        <v>2</v>
      </c>
      <c r="Q53" s="116"/>
      <c r="R53" s="117"/>
      <c r="S53" s="118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9" customFormat="1" ht="19.5" customHeight="1" x14ac:dyDescent="0.4">
      <c r="A54" s="61">
        <v>39</v>
      </c>
      <c r="B54" s="106" t="s">
        <v>293</v>
      </c>
      <c r="C54" s="106" t="s">
        <v>296</v>
      </c>
      <c r="D54" s="106" t="s">
        <v>302</v>
      </c>
      <c r="E54" s="107" t="s">
        <v>299</v>
      </c>
      <c r="F54" s="318"/>
      <c r="G54" s="239">
        <v>1490762</v>
      </c>
      <c r="H54" s="128" t="str">
        <f>_xlfn.IFNA((VLOOKUP(G54,'Swimmer Details'!$A$2:$H$1048576,6,FALSE)),"")</f>
        <v>Skelton</v>
      </c>
      <c r="I54" s="128" t="str">
        <f>_xlfn.IFNA((VLOOKUP(G54,'Swimmer Details'!$A$2:$H$1048576,4,FALSE)),"")</f>
        <v>Violet</v>
      </c>
      <c r="J54" s="312"/>
      <c r="K54" s="313"/>
      <c r="L54" s="313"/>
      <c r="M54" s="314"/>
      <c r="N54" s="97">
        <f>'Moors League'!C47</f>
        <v>2</v>
      </c>
      <c r="O54" s="98" t="str">
        <f>'Moors League'!D47</f>
        <v>003444</v>
      </c>
      <c r="P54" s="98">
        <f>'Moors League'!E47</f>
        <v>3</v>
      </c>
      <c r="Q54" s="116"/>
      <c r="R54" s="117"/>
      <c r="S54" s="118" t="str">
        <f>_xlfn.IFNA((VLOOKUP(Q54,'DQ Lookup'!$A$2:$B$99,2,FALSE)),"")</f>
        <v/>
      </c>
    </row>
    <row r="55" spans="1:37" s="49" customFormat="1" ht="19.5" customHeight="1" x14ac:dyDescent="0.4">
      <c r="A55" s="61">
        <v>40</v>
      </c>
      <c r="B55" s="106" t="s">
        <v>294</v>
      </c>
      <c r="C55" s="106" t="s">
        <v>296</v>
      </c>
      <c r="D55" s="106" t="s">
        <v>302</v>
      </c>
      <c r="E55" s="107" t="s">
        <v>299</v>
      </c>
      <c r="F55" s="319"/>
      <c r="G55" s="239">
        <v>1338585</v>
      </c>
      <c r="H55" s="128" t="str">
        <f>_xlfn.IFNA((VLOOKUP(G55,'Swimmer Details'!$A$2:$H$1048576,6,FALSE)),"")</f>
        <v>Lynch</v>
      </c>
      <c r="I55" s="128" t="str">
        <f>_xlfn.IFNA((VLOOKUP(G55,'Swimmer Details'!$A$2:$H$1048576,4,FALSE)),"")</f>
        <v>Louie</v>
      </c>
      <c r="J55" s="315"/>
      <c r="K55" s="316"/>
      <c r="L55" s="316"/>
      <c r="M55" s="317"/>
      <c r="N55" s="97">
        <f>'Moors League'!C48</f>
        <v>3</v>
      </c>
      <c r="O55" s="98" t="str">
        <f>'Moors League'!D48</f>
        <v>003721</v>
      </c>
      <c r="P55" s="98">
        <f>'Moors League'!E48</f>
        <v>2</v>
      </c>
      <c r="Q55" s="116"/>
      <c r="R55" s="117"/>
      <c r="S55" s="118" t="str">
        <f>_xlfn.IFNA((VLOOKUP(Q55,'DQ Lookup'!$A$2:$B$99,2,FALSE)),"")</f>
        <v/>
      </c>
    </row>
    <row r="56" spans="1:37" s="49" customFormat="1" ht="19.5" customHeight="1" x14ac:dyDescent="0.4">
      <c r="A56" s="61">
        <v>41</v>
      </c>
      <c r="B56" s="106" t="s">
        <v>293</v>
      </c>
      <c r="C56" s="106" t="s">
        <v>81</v>
      </c>
      <c r="D56" s="106" t="s">
        <v>305</v>
      </c>
      <c r="E56" s="107" t="s">
        <v>101</v>
      </c>
      <c r="F56" s="220">
        <v>1</v>
      </c>
      <c r="G56" s="231">
        <v>1404087</v>
      </c>
      <c r="H56" s="128" t="str">
        <f>_xlfn.IFNA((VLOOKUP(G56,'Swimmer Details'!$A$2:$H$1048576,6,FALSE)),"")</f>
        <v>Eyre</v>
      </c>
      <c r="I56" s="128" t="str">
        <f>_xlfn.IFNA((VLOOKUP(G56,'Swimmer Details'!$A$2:$H$1048576,4,FALSE)),"")</f>
        <v>Madison</v>
      </c>
      <c r="J56" s="101">
        <v>2</v>
      </c>
      <c r="K56" s="240">
        <v>1429613</v>
      </c>
      <c r="L56" s="128" t="str">
        <f>_xlfn.IFNA((VLOOKUP(K56,'Swimmer Details'!$A$2:$H$1048576,6,FALSE)),"")</f>
        <v>Sleight</v>
      </c>
      <c r="M56" s="128" t="str">
        <f>_xlfn.IFNA((VLOOKUP(K56,'Swimmer Details'!$A$2:$H$1048576,4,FALSE)),"")</f>
        <v>Zara</v>
      </c>
      <c r="N56" s="301"/>
      <c r="O56" s="302"/>
      <c r="P56" s="302"/>
      <c r="Q56" s="116"/>
      <c r="R56" s="117"/>
      <c r="S56" s="118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9" customFormat="1" ht="19.5" customHeight="1" x14ac:dyDescent="0.4">
      <c r="A57" s="326"/>
      <c r="B57" s="327"/>
      <c r="C57" s="327"/>
      <c r="D57" s="327"/>
      <c r="E57" s="328"/>
      <c r="F57" s="220">
        <v>3</v>
      </c>
      <c r="G57" s="231">
        <v>1519662</v>
      </c>
      <c r="H57" s="128" t="str">
        <f>_xlfn.IFNA((VLOOKUP(G57,'Swimmer Details'!$A$2:$H$1048576,6,FALSE)),"")</f>
        <v>Williamson</v>
      </c>
      <c r="I57" s="128" t="str">
        <f>_xlfn.IFNA((VLOOKUP(G57,'Swimmer Details'!$A$2:$H$1048576,4,FALSE)),"")</f>
        <v>Holly</v>
      </c>
      <c r="J57" s="101">
        <v>4</v>
      </c>
      <c r="K57" s="231">
        <v>1624358</v>
      </c>
      <c r="L57" s="128" t="str">
        <f>_xlfn.IFNA((VLOOKUP(K57,'Swimmer Details'!$A$2:$H$1048576,6,FALSE)),"")</f>
        <v>King</v>
      </c>
      <c r="M57" s="128" t="str">
        <f>_xlfn.IFNA((VLOOKUP(K57,'Swimmer Details'!$A$2:$H$1048576,4,FALSE)),"")</f>
        <v>Sophie</v>
      </c>
      <c r="N57" s="100">
        <f>'Moors League'!C49</f>
        <v>4</v>
      </c>
      <c r="O57" s="98" t="str">
        <f>'Moors League'!D49</f>
        <v>021648</v>
      </c>
      <c r="P57" s="98">
        <f>'Moors League'!E49</f>
        <v>1</v>
      </c>
      <c r="Q57" s="116"/>
      <c r="R57" s="117"/>
      <c r="S57" s="118" t="str">
        <f>_xlfn.IFNA((VLOOKUP(Q57,'DQ Lookup'!$A$2:$B$99,2,FALSE)),"")</f>
        <v/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9" customFormat="1" ht="19.5" customHeight="1" x14ac:dyDescent="0.4">
      <c r="A58" s="61">
        <v>42</v>
      </c>
      <c r="B58" s="106" t="s">
        <v>294</v>
      </c>
      <c r="C58" s="106" t="s">
        <v>81</v>
      </c>
      <c r="D58" s="106" t="s">
        <v>305</v>
      </c>
      <c r="E58" s="107" t="s">
        <v>101</v>
      </c>
      <c r="F58" s="219">
        <v>1</v>
      </c>
      <c r="G58" s="246">
        <v>1275093</v>
      </c>
      <c r="H58" s="128" t="str">
        <f>_xlfn.IFNA((VLOOKUP(G58,'Swimmer Details'!$A$2:$H$1048576,6,FALSE)),"")</f>
        <v>Woodcock</v>
      </c>
      <c r="I58" s="128" t="str">
        <f>_xlfn.IFNA((VLOOKUP(G58,'Swimmer Details'!$A$2:$H$1048576,4,FALSE)),"")</f>
        <v>Ryan</v>
      </c>
      <c r="J58" s="99">
        <v>2</v>
      </c>
      <c r="K58" s="240">
        <v>1296075</v>
      </c>
      <c r="L58" s="128" t="str">
        <f>_xlfn.IFNA((VLOOKUP(K58,'Swimmer Details'!$A$2:$H$1048576,6,FALSE)),"")</f>
        <v/>
      </c>
      <c r="M58" s="128" t="str">
        <f>_xlfn.IFNA((VLOOKUP(K58,'Swimmer Details'!$A$2:$H$1048576,4,FALSE)),"")</f>
        <v/>
      </c>
      <c r="N58" s="301"/>
      <c r="O58" s="302"/>
      <c r="P58" s="302"/>
      <c r="Q58" s="116"/>
      <c r="R58" s="117"/>
      <c r="S58" s="118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9" customFormat="1" ht="19.5" customHeight="1" x14ac:dyDescent="0.4">
      <c r="A59" s="326"/>
      <c r="B59" s="327"/>
      <c r="C59" s="327"/>
      <c r="D59" s="327"/>
      <c r="E59" s="328"/>
      <c r="F59" s="221">
        <v>3</v>
      </c>
      <c r="G59" s="242">
        <v>1350727</v>
      </c>
      <c r="H59" s="128" t="str">
        <f>_xlfn.IFNA((VLOOKUP(G59,'Swimmer Details'!$A$2:$H$1048576,6,FALSE)),"")</f>
        <v>Cole</v>
      </c>
      <c r="I59" s="128" t="str">
        <f>_xlfn.IFNA((VLOOKUP(G59,'Swimmer Details'!$A$2:$H$1048576,4,FALSE)),"")</f>
        <v>Daniel</v>
      </c>
      <c r="J59" s="102">
        <v>4</v>
      </c>
      <c r="K59" s="242">
        <v>1259135</v>
      </c>
      <c r="L59" s="128" t="str">
        <f>_xlfn.IFNA((VLOOKUP(K59,'Swimmer Details'!$A$2:$H$1048576,6,FALSE)),"")</f>
        <v>Macgregor</v>
      </c>
      <c r="M59" s="128" t="str">
        <f>_xlfn.IFNA((VLOOKUP(K59,'Swimmer Details'!$A$2:$H$1048576,4,FALSE)),"")</f>
        <v>Samuel</v>
      </c>
      <c r="N59" s="100">
        <f>'Moors League'!C50</f>
        <v>1</v>
      </c>
      <c r="O59" s="98" t="str">
        <f>'Moors League'!D50</f>
        <v>014822</v>
      </c>
      <c r="P59" s="98">
        <f>'Moors League'!E50</f>
        <v>4</v>
      </c>
      <c r="Q59" s="116"/>
      <c r="R59" s="117"/>
      <c r="S59" s="118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9" customFormat="1" ht="19.5" customHeight="1" x14ac:dyDescent="0.4">
      <c r="A60" s="61">
        <v>43</v>
      </c>
      <c r="B60" s="106" t="s">
        <v>293</v>
      </c>
      <c r="C60" s="106" t="s">
        <v>292</v>
      </c>
      <c r="D60" s="106" t="s">
        <v>304</v>
      </c>
      <c r="E60" s="107" t="s">
        <v>99</v>
      </c>
      <c r="F60" s="218" t="s">
        <v>308</v>
      </c>
      <c r="G60" s="240">
        <v>1624536</v>
      </c>
      <c r="H60" s="128" t="str">
        <f>_xlfn.IFNA((VLOOKUP(G60,'Swimmer Details'!$A$2:$H$1048576,6,FALSE)),"")</f>
        <v>Hopkins-Smith</v>
      </c>
      <c r="I60" s="128" t="str">
        <f>_xlfn.IFNA((VLOOKUP(G60,'Swimmer Details'!$A$2:$H$1048576,4,FALSE)),"")</f>
        <v>Lacey-Mai</v>
      </c>
      <c r="J60" s="109" t="s">
        <v>310</v>
      </c>
      <c r="K60" s="240">
        <v>1615079</v>
      </c>
      <c r="L60" s="128" t="str">
        <f>_xlfn.IFNA((VLOOKUP(K60,'Swimmer Details'!$A$2:$H$1048576,6,FALSE)),"")</f>
        <v>Mirow</v>
      </c>
      <c r="M60" s="128" t="str">
        <f>_xlfn.IFNA((VLOOKUP(K60,'Swimmer Details'!$A$2:$H$1048576,4,FALSE)),"")</f>
        <v>Elyssa</v>
      </c>
      <c r="N60" s="301"/>
      <c r="O60" s="302"/>
      <c r="P60" s="302"/>
      <c r="Q60" s="116"/>
      <c r="R60" s="117"/>
      <c r="S60" s="118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9" customFormat="1" ht="19.5" customHeight="1" x14ac:dyDescent="0.4">
      <c r="A61" s="326"/>
      <c r="B61" s="327"/>
      <c r="C61" s="327"/>
      <c r="D61" s="327"/>
      <c r="E61" s="328"/>
      <c r="F61" s="218" t="s">
        <v>309</v>
      </c>
      <c r="G61" s="240">
        <v>1624360</v>
      </c>
      <c r="H61" s="128" t="str">
        <f>_xlfn.IFNA((VLOOKUP(G61,'Swimmer Details'!$A$2:$H$1048576,6,FALSE)),"")</f>
        <v>Nicholson</v>
      </c>
      <c r="I61" s="128" t="str">
        <f>_xlfn.IFNA((VLOOKUP(G61,'Swimmer Details'!$A$2:$H$1048576,4,FALSE)),"")</f>
        <v>Pippa</v>
      </c>
      <c r="J61" s="109" t="s">
        <v>311</v>
      </c>
      <c r="K61" s="240">
        <v>1627911</v>
      </c>
      <c r="L61" s="128" t="str">
        <f>_xlfn.IFNA((VLOOKUP(K61,'Swimmer Details'!$A$2:$H$1048576,6,FALSE)),"")</f>
        <v>Bower</v>
      </c>
      <c r="M61" s="128" t="str">
        <f>_xlfn.IFNA((VLOOKUP(K61,'Swimmer Details'!$A$2:$H$1048576,4,FALSE)),"")</f>
        <v>Natalia</v>
      </c>
      <c r="N61" s="100">
        <f>'Moors League'!C51</f>
        <v>3</v>
      </c>
      <c r="O61" s="98" t="str">
        <f>'Moors League'!D51</f>
        <v>025695</v>
      </c>
      <c r="P61" s="98">
        <f>'Moors League'!E51</f>
        <v>2</v>
      </c>
      <c r="Q61" s="116"/>
      <c r="R61" s="117"/>
      <c r="S61" s="118" t="str">
        <f>_xlfn.IFNA((VLOOKUP(Q61,'DQ Lookup'!$A$2:$B$99,2,FALSE)),"")</f>
        <v/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9" customFormat="1" ht="19.5" customHeight="1" x14ac:dyDescent="0.4">
      <c r="A62" s="61">
        <v>44</v>
      </c>
      <c r="B62" s="106" t="s">
        <v>294</v>
      </c>
      <c r="C62" s="106" t="s">
        <v>292</v>
      </c>
      <c r="D62" s="106" t="s">
        <v>304</v>
      </c>
      <c r="E62" s="107" t="s">
        <v>99</v>
      </c>
      <c r="F62" s="219" t="s">
        <v>308</v>
      </c>
      <c r="G62" s="246">
        <v>1596110</v>
      </c>
      <c r="H62" s="128" t="str">
        <f>_xlfn.IFNA((VLOOKUP(G62,'Swimmer Details'!$A$2:$H$1048576,6,FALSE)),"")</f>
        <v>Sleight</v>
      </c>
      <c r="I62" s="128" t="str">
        <f>_xlfn.IFNA((VLOOKUP(G62,'Swimmer Details'!$A$2:$H$1048576,4,FALSE)),"")</f>
        <v>James</v>
      </c>
      <c r="J62" s="109" t="s">
        <v>310</v>
      </c>
      <c r="K62" s="246">
        <v>1627912</v>
      </c>
      <c r="L62" s="128" t="str">
        <f>_xlfn.IFNA((VLOOKUP(K62,'Swimmer Details'!$A$2:$H$1048576,6,FALSE)),"")</f>
        <v>Andrews</v>
      </c>
      <c r="M62" s="128" t="str">
        <f>_xlfn.IFNA((VLOOKUP(K62,'Swimmer Details'!$A$2:$H$1048576,4,FALSE)),"")</f>
        <v>Thomas</v>
      </c>
      <c r="N62" s="301"/>
      <c r="O62" s="302"/>
      <c r="P62" s="302"/>
      <c r="Q62" s="116"/>
      <c r="R62" s="117"/>
      <c r="S62" s="118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9" customFormat="1" ht="19.5" customHeight="1" x14ac:dyDescent="0.4">
      <c r="A63" s="326"/>
      <c r="B63" s="327"/>
      <c r="C63" s="327"/>
      <c r="D63" s="327"/>
      <c r="E63" s="328"/>
      <c r="F63" s="218" t="s">
        <v>309</v>
      </c>
      <c r="G63" s="240">
        <v>1649026</v>
      </c>
      <c r="H63" s="128" t="str">
        <f>_xlfn.IFNA((VLOOKUP(G63,'Swimmer Details'!$A$2:$H$1048576,6,FALSE)),"")</f>
        <v>Williamson</v>
      </c>
      <c r="I63" s="128" t="str">
        <f>_xlfn.IFNA((VLOOKUP(G63,'Swimmer Details'!$A$2:$H$1048576,4,FALSE)),"")</f>
        <v>Ben</v>
      </c>
      <c r="J63" s="109" t="s">
        <v>311</v>
      </c>
      <c r="K63" s="240">
        <v>1648156</v>
      </c>
      <c r="L63" s="128" t="str">
        <f>_xlfn.IFNA((VLOOKUP(K63,'Swimmer Details'!$A$2:$H$1048576,6,FALSE)),"")</f>
        <v>Price</v>
      </c>
      <c r="M63" s="128" t="str">
        <f>_xlfn.IFNA((VLOOKUP(K63,'Swimmer Details'!$A$2:$H$1048576,4,FALSE)),"")</f>
        <v>Oliver</v>
      </c>
      <c r="N63" s="100">
        <f>'Moors League'!C52</f>
        <v>3</v>
      </c>
      <c r="O63" s="98" t="str">
        <f>'Moors League'!D52</f>
        <v>025248</v>
      </c>
      <c r="P63" s="98">
        <f>'Moors League'!E52</f>
        <v>2</v>
      </c>
      <c r="Q63" s="116"/>
      <c r="R63" s="117"/>
      <c r="S63" s="118" t="str">
        <f>_xlfn.IFNA((VLOOKUP(Q63,'DQ Lookup'!$A$2:$B$99,2,FALSE)),"")</f>
        <v/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9" customFormat="1" ht="19.5" customHeight="1" x14ac:dyDescent="0.4">
      <c r="A64" s="61">
        <v>45</v>
      </c>
      <c r="B64" s="106" t="s">
        <v>293</v>
      </c>
      <c r="C64" s="106" t="s">
        <v>296</v>
      </c>
      <c r="D64" s="106" t="s">
        <v>302</v>
      </c>
      <c r="E64" s="107" t="s">
        <v>301</v>
      </c>
      <c r="F64" s="318"/>
      <c r="G64" s="239">
        <v>1490762</v>
      </c>
      <c r="H64" s="128" t="str">
        <f>_xlfn.IFNA((VLOOKUP(G64,'Swimmer Details'!$A$2:$H$1048576,6,FALSE)),"")</f>
        <v>Skelton</v>
      </c>
      <c r="I64" s="128" t="str">
        <f>_xlfn.IFNA((VLOOKUP(G64,'Swimmer Details'!$A$2:$H$1048576,4,FALSE)),"")</f>
        <v>Violet</v>
      </c>
      <c r="J64" s="312"/>
      <c r="K64" s="313"/>
      <c r="L64" s="313"/>
      <c r="M64" s="314"/>
      <c r="N64" s="97">
        <f>'Moors League'!C53</f>
        <v>2</v>
      </c>
      <c r="O64" s="98" t="str">
        <f>'Moors League'!D53</f>
        <v>003172</v>
      </c>
      <c r="P64" s="98">
        <f>'Moors League'!E53</f>
        <v>3</v>
      </c>
      <c r="Q64" s="116"/>
      <c r="R64" s="117"/>
      <c r="S64" s="118" t="str">
        <f>_xlfn.IFNA((VLOOKUP(Q64,'DQ Lookup'!$A$2:$B$99,2,FALSE)),"")</f>
        <v/>
      </c>
    </row>
    <row r="65" spans="1:37" s="49" customFormat="1" ht="19.5" customHeight="1" x14ac:dyDescent="0.4">
      <c r="A65" s="61">
        <v>46</v>
      </c>
      <c r="B65" s="106" t="s">
        <v>294</v>
      </c>
      <c r="C65" s="106" t="s">
        <v>296</v>
      </c>
      <c r="D65" s="106" t="s">
        <v>302</v>
      </c>
      <c r="E65" s="107" t="s">
        <v>301</v>
      </c>
      <c r="F65" s="318"/>
      <c r="G65" s="243">
        <v>1402058</v>
      </c>
      <c r="H65" s="128" t="str">
        <f>_xlfn.IFNA((VLOOKUP(G65,'Swimmer Details'!$A$2:$H$1048576,6,FALSE)),"")</f>
        <v>Welch</v>
      </c>
      <c r="I65" s="128" t="str">
        <f>_xlfn.IFNA((VLOOKUP(G65,'Swimmer Details'!$A$2:$H$1048576,4,FALSE)),"")</f>
        <v>George</v>
      </c>
      <c r="J65" s="312"/>
      <c r="K65" s="313"/>
      <c r="L65" s="313"/>
      <c r="M65" s="314"/>
      <c r="N65" s="97">
        <f>'Moors League'!C54</f>
        <v>3</v>
      </c>
      <c r="O65" s="98" t="str">
        <f>'Moors League'!D54</f>
        <v>003474</v>
      </c>
      <c r="P65" s="98">
        <f>'Moors League'!E54</f>
        <v>2</v>
      </c>
      <c r="Q65" s="116"/>
      <c r="R65" s="117"/>
      <c r="S65" s="118" t="str">
        <f>_xlfn.IFNA((VLOOKUP(Q65,'DQ Lookup'!$A$2:$B$99,2,FALSE)),"")</f>
        <v/>
      </c>
    </row>
    <row r="66" spans="1:37" s="49" customFormat="1" ht="19.5" customHeight="1" x14ac:dyDescent="0.4">
      <c r="A66" s="61">
        <v>47</v>
      </c>
      <c r="B66" s="106" t="s">
        <v>293</v>
      </c>
      <c r="C66" s="106" t="s">
        <v>297</v>
      </c>
      <c r="D66" s="106" t="s">
        <v>302</v>
      </c>
      <c r="E66" s="107" t="s">
        <v>299</v>
      </c>
      <c r="F66" s="318"/>
      <c r="G66" s="243">
        <v>1652845</v>
      </c>
      <c r="H66" s="128" t="str">
        <f>_xlfn.IFNA((VLOOKUP(G66,'Swimmer Details'!$A$2:$H$1048576,6,FALSE)),"")</f>
        <v>Nicholson</v>
      </c>
      <c r="I66" s="128" t="str">
        <f>_xlfn.IFNA((VLOOKUP(G66,'Swimmer Details'!$A$2:$H$1048576,4,FALSE)),"")</f>
        <v>Isla</v>
      </c>
      <c r="J66" s="312"/>
      <c r="K66" s="313"/>
      <c r="L66" s="313"/>
      <c r="M66" s="314"/>
      <c r="N66" s="97" t="str">
        <f>'Moors League'!C55</f>
        <v>DQ</v>
      </c>
      <c r="O66" s="98" t="str">
        <f>'Moors League'!D55</f>
        <v xml:space="preserve">DQ SA     </v>
      </c>
      <c r="P66" s="98">
        <f>'Moors League'!E55</f>
        <v>0</v>
      </c>
      <c r="Q66" s="116"/>
      <c r="R66" s="117"/>
      <c r="S66" s="118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9" customFormat="1" ht="19.5" customHeight="1" x14ac:dyDescent="0.4">
      <c r="A67" s="61">
        <v>48</v>
      </c>
      <c r="B67" s="106" t="s">
        <v>294</v>
      </c>
      <c r="C67" s="106" t="s">
        <v>297</v>
      </c>
      <c r="D67" s="106" t="s">
        <v>302</v>
      </c>
      <c r="E67" s="107" t="s">
        <v>299</v>
      </c>
      <c r="F67" s="318"/>
      <c r="G67" s="239">
        <v>1710467</v>
      </c>
      <c r="H67" s="128" t="str">
        <f>_xlfn.IFNA((VLOOKUP(G67,'Swimmer Details'!$A$2:$H$1048576,6,FALSE)),"")</f>
        <v>Foden</v>
      </c>
      <c r="I67" s="128" t="str">
        <f>_xlfn.IFNA((VLOOKUP(G67,'Swimmer Details'!$A$2:$H$1048576,4,FALSE)),"")</f>
        <v>Oliver</v>
      </c>
      <c r="J67" s="312"/>
      <c r="K67" s="313"/>
      <c r="L67" s="313"/>
      <c r="M67" s="314"/>
      <c r="N67" s="97">
        <f>'Moors League'!C56</f>
        <v>1</v>
      </c>
      <c r="O67" s="98" t="str">
        <f>'Moors League'!D56</f>
        <v>004252</v>
      </c>
      <c r="P67" s="98">
        <f>'Moors League'!E56</f>
        <v>4</v>
      </c>
      <c r="Q67" s="116"/>
      <c r="R67" s="117"/>
      <c r="S67" s="118" t="str">
        <f>_xlfn.IFNA((VLOOKUP(Q67,'DQ Lookup'!$A$2:$B$99,2,FALSE)),"")</f>
        <v/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9" customFormat="1" ht="19.5" customHeight="1" x14ac:dyDescent="0.4">
      <c r="A68" s="61">
        <v>49</v>
      </c>
      <c r="B68" s="106" t="s">
        <v>293</v>
      </c>
      <c r="C68" s="106" t="s">
        <v>295</v>
      </c>
      <c r="D68" s="106" t="s">
        <v>302</v>
      </c>
      <c r="E68" s="107" t="s">
        <v>298</v>
      </c>
      <c r="F68" s="318"/>
      <c r="G68" s="231">
        <v>1624358</v>
      </c>
      <c r="H68" s="128" t="str">
        <f>_xlfn.IFNA((VLOOKUP(G68,'Swimmer Details'!$A$2:$H$1048576,6,FALSE)),"")</f>
        <v>King</v>
      </c>
      <c r="I68" s="128" t="str">
        <f>_xlfn.IFNA((VLOOKUP(G68,'Swimmer Details'!$A$2:$H$1048576,4,FALSE)),"")</f>
        <v>Sophie</v>
      </c>
      <c r="J68" s="312"/>
      <c r="K68" s="313"/>
      <c r="L68" s="313"/>
      <c r="M68" s="314"/>
      <c r="N68" s="97">
        <f>'Moors League'!C57</f>
        <v>3</v>
      </c>
      <c r="O68" s="98" t="str">
        <f>'Moors League'!D57</f>
        <v>004015</v>
      </c>
      <c r="P68" s="98">
        <f>'Moors League'!E57</f>
        <v>2</v>
      </c>
      <c r="Q68" s="116"/>
      <c r="R68" s="117"/>
      <c r="S68" s="118" t="str">
        <f>_xlfn.IFNA((VLOOKUP(Q68,'DQ Lookup'!$A$2:$B$99,2,FALSE)),"")</f>
        <v/>
      </c>
    </row>
    <row r="69" spans="1:37" s="49" customFormat="1" ht="19.5" customHeight="1" x14ac:dyDescent="0.4">
      <c r="A69" s="61">
        <v>50</v>
      </c>
      <c r="B69" s="106" t="s">
        <v>294</v>
      </c>
      <c r="C69" s="106" t="s">
        <v>295</v>
      </c>
      <c r="D69" s="106" t="s">
        <v>302</v>
      </c>
      <c r="E69" s="107" t="s">
        <v>298</v>
      </c>
      <c r="F69" s="318"/>
      <c r="G69" s="243">
        <v>1460625</v>
      </c>
      <c r="H69" s="128" t="str">
        <f>_xlfn.IFNA((VLOOKUP(G69,'Swimmer Details'!$A$2:$H$1048576,6,FALSE)),"")</f>
        <v>Leyland</v>
      </c>
      <c r="I69" s="128" t="str">
        <f>_xlfn.IFNA((VLOOKUP(G69,'Swimmer Details'!$A$2:$H$1048576,4,FALSE)),"")</f>
        <v>Sam</v>
      </c>
      <c r="J69" s="312"/>
      <c r="K69" s="313"/>
      <c r="L69" s="313"/>
      <c r="M69" s="314"/>
      <c r="N69" s="97">
        <f>'Moors League'!C58</f>
        <v>2</v>
      </c>
      <c r="O69" s="98" t="str">
        <f>'Moors League'!D58</f>
        <v>003516</v>
      </c>
      <c r="P69" s="98">
        <f>'Moors League'!E58</f>
        <v>3</v>
      </c>
      <c r="Q69" s="116"/>
      <c r="R69" s="117"/>
      <c r="S69" s="118" t="str">
        <f>_xlfn.IFNA((VLOOKUP(Q69,'DQ Lookup'!$A$2:$B$99,2,FALSE)),"")</f>
        <v/>
      </c>
    </row>
    <row r="70" spans="1:37" s="49" customFormat="1" ht="19.5" customHeight="1" x14ac:dyDescent="0.4">
      <c r="A70" s="61">
        <v>51</v>
      </c>
      <c r="B70" s="106" t="s">
        <v>293</v>
      </c>
      <c r="C70" s="106" t="s">
        <v>292</v>
      </c>
      <c r="D70" s="106" t="s">
        <v>302</v>
      </c>
      <c r="E70" s="107" t="s">
        <v>300</v>
      </c>
      <c r="F70" s="318"/>
      <c r="G70" s="243">
        <v>1624360</v>
      </c>
      <c r="H70" s="128" t="str">
        <f>_xlfn.IFNA((VLOOKUP(G70,'Swimmer Details'!$A$2:$H$1048576,6,FALSE)),"")</f>
        <v>Nicholson</v>
      </c>
      <c r="I70" s="128" t="str">
        <f>_xlfn.IFNA((VLOOKUP(G70,'Swimmer Details'!$A$2:$H$1048576,4,FALSE)),"")</f>
        <v>Pippa</v>
      </c>
      <c r="J70" s="312"/>
      <c r="K70" s="313"/>
      <c r="L70" s="313"/>
      <c r="M70" s="314"/>
      <c r="N70" s="97">
        <f>'Moors League'!C59</f>
        <v>3</v>
      </c>
      <c r="O70" s="98" t="str">
        <f>'Moors League'!D59</f>
        <v>004788</v>
      </c>
      <c r="P70" s="98">
        <f>'Moors League'!E59</f>
        <v>2</v>
      </c>
      <c r="Q70" s="116"/>
      <c r="R70" s="117"/>
      <c r="S70" s="118" t="str">
        <f>_xlfn.IFNA((VLOOKUP(Q70,'DQ Lookup'!$A$2:$B$99,2,FALSE)),"")</f>
        <v/>
      </c>
    </row>
    <row r="71" spans="1:37" s="49" customFormat="1" ht="19.5" customHeight="1" x14ac:dyDescent="0.4">
      <c r="A71" s="61">
        <v>52</v>
      </c>
      <c r="B71" s="106" t="s">
        <v>294</v>
      </c>
      <c r="C71" s="106" t="s">
        <v>292</v>
      </c>
      <c r="D71" s="106" t="s">
        <v>302</v>
      </c>
      <c r="E71" s="107" t="s">
        <v>300</v>
      </c>
      <c r="F71" s="318"/>
      <c r="G71" s="243">
        <v>1649026</v>
      </c>
      <c r="H71" s="128" t="str">
        <f>_xlfn.IFNA((VLOOKUP(G71,'Swimmer Details'!$A$2:$H$1048576,6,FALSE)),"")</f>
        <v>Williamson</v>
      </c>
      <c r="I71" s="128" t="str">
        <f>_xlfn.IFNA((VLOOKUP(G71,'Swimmer Details'!$A$2:$H$1048576,4,FALSE)),"")</f>
        <v>Ben</v>
      </c>
      <c r="J71" s="312"/>
      <c r="K71" s="313"/>
      <c r="L71" s="313"/>
      <c r="M71" s="314"/>
      <c r="N71" s="97">
        <f>'Moors League'!C60</f>
        <v>4</v>
      </c>
      <c r="O71" s="98" t="str">
        <f>'Moors League'!D60</f>
        <v>004563</v>
      </c>
      <c r="P71" s="98">
        <f>'Moors League'!E60</f>
        <v>1</v>
      </c>
      <c r="Q71" s="116"/>
      <c r="R71" s="117"/>
      <c r="S71" s="118" t="str">
        <f>_xlfn.IFNA((VLOOKUP(Q71,'DQ Lookup'!$A$2:$B$99,2,FALSE)),"")</f>
        <v/>
      </c>
    </row>
    <row r="72" spans="1:37" s="49" customFormat="1" ht="19.5" customHeight="1" x14ac:dyDescent="0.4">
      <c r="A72" s="61">
        <v>53</v>
      </c>
      <c r="B72" s="106" t="s">
        <v>293</v>
      </c>
      <c r="C72" s="106" t="s">
        <v>81</v>
      </c>
      <c r="D72" s="106" t="s">
        <v>302</v>
      </c>
      <c r="E72" s="107" t="s">
        <v>301</v>
      </c>
      <c r="F72" s="318"/>
      <c r="G72" s="243">
        <v>1404087</v>
      </c>
      <c r="H72" s="128" t="str">
        <f>_xlfn.IFNA((VLOOKUP(G72,'Swimmer Details'!$A$2:$H$1048576,6,FALSE)),"")</f>
        <v>Eyre</v>
      </c>
      <c r="I72" s="128" t="str">
        <f>_xlfn.IFNA((VLOOKUP(G72,'Swimmer Details'!$A$2:$H$1048576,4,FALSE)),"")</f>
        <v>Madison</v>
      </c>
      <c r="J72" s="312"/>
      <c r="K72" s="313"/>
      <c r="L72" s="313"/>
      <c r="M72" s="314"/>
      <c r="N72" s="97">
        <f>'Moors League'!C61</f>
        <v>4</v>
      </c>
      <c r="O72" s="98" t="str">
        <f>'Moors League'!D61</f>
        <v>003288</v>
      </c>
      <c r="P72" s="98">
        <f>'Moors League'!E61</f>
        <v>1</v>
      </c>
      <c r="Q72" s="116"/>
      <c r="R72" s="117"/>
      <c r="S72" s="118" t="str">
        <f>_xlfn.IFNA((VLOOKUP(Q72,'DQ Lookup'!$A$2:$B$99,2,FALSE)),"")</f>
        <v/>
      </c>
    </row>
    <row r="73" spans="1:37" s="49" customFormat="1" ht="19.5" customHeight="1" x14ac:dyDescent="0.4">
      <c r="A73" s="61">
        <v>54</v>
      </c>
      <c r="B73" s="106" t="s">
        <v>294</v>
      </c>
      <c r="C73" s="106" t="s">
        <v>81</v>
      </c>
      <c r="D73" s="106" t="s">
        <v>302</v>
      </c>
      <c r="E73" s="107" t="s">
        <v>301</v>
      </c>
      <c r="F73" s="319"/>
      <c r="G73" s="243">
        <v>1259135</v>
      </c>
      <c r="H73" s="128" t="str">
        <f>_xlfn.IFNA((VLOOKUP(G73,'Swimmer Details'!$A$2:$H$1048576,6,FALSE)),"")</f>
        <v>Macgregor</v>
      </c>
      <c r="I73" s="128" t="str">
        <f>_xlfn.IFNA((VLOOKUP(G73,'Swimmer Details'!$A$2:$H$1048576,4,FALSE)),"")</f>
        <v>Samuel</v>
      </c>
      <c r="J73" s="315"/>
      <c r="K73" s="316"/>
      <c r="L73" s="316"/>
      <c r="M73" s="317"/>
      <c r="N73" s="97">
        <f>'Moors League'!C62</f>
        <v>1</v>
      </c>
      <c r="O73" s="98" t="str">
        <f>'Moors League'!D62</f>
        <v>002638</v>
      </c>
      <c r="P73" s="98">
        <f>'Moors League'!E62</f>
        <v>4</v>
      </c>
      <c r="Q73" s="116"/>
      <c r="R73" s="117"/>
      <c r="S73" s="118" t="str">
        <f>_xlfn.IFNA((VLOOKUP(Q73,'DQ Lookup'!$A$2:$B$99,2,FALSE)),"")</f>
        <v/>
      </c>
    </row>
    <row r="74" spans="1:37" s="49" customFormat="1" ht="19.5" customHeight="1" x14ac:dyDescent="0.4">
      <c r="A74" s="61">
        <v>55</v>
      </c>
      <c r="B74" s="106" t="s">
        <v>293</v>
      </c>
      <c r="C74" s="106" t="s">
        <v>296</v>
      </c>
      <c r="D74" s="106" t="s">
        <v>305</v>
      </c>
      <c r="E74" s="107" t="s">
        <v>101</v>
      </c>
      <c r="F74" s="220">
        <v>1</v>
      </c>
      <c r="G74" s="231">
        <v>1519662</v>
      </c>
      <c r="H74" s="128" t="str">
        <f>_xlfn.IFNA((VLOOKUP(G74,'Swimmer Details'!$A$2:$H$1048576,6,FALSE)),"")</f>
        <v>Williamson</v>
      </c>
      <c r="I74" s="128" t="str">
        <f>_xlfn.IFNA((VLOOKUP(G74,'Swimmer Details'!$A$2:$H$1048576,4,FALSE)),"")</f>
        <v>Holly</v>
      </c>
      <c r="J74" s="101">
        <v>2</v>
      </c>
      <c r="K74" s="232">
        <v>1624358</v>
      </c>
      <c r="L74" s="128" t="str">
        <f>_xlfn.IFNA((VLOOKUP(K74,'Swimmer Details'!$A$2:$H$1048576,6,FALSE)),"")</f>
        <v>King</v>
      </c>
      <c r="M74" s="128" t="str">
        <f>_xlfn.IFNA((VLOOKUP(K74,'Swimmer Details'!$A$2:$H$1048576,4,FALSE)),"")</f>
        <v>Sophie</v>
      </c>
      <c r="N74" s="301"/>
      <c r="O74" s="302"/>
      <c r="P74" s="302"/>
      <c r="Q74" s="116"/>
      <c r="R74" s="117"/>
      <c r="S74" s="118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9" customFormat="1" ht="19.5" customHeight="1" x14ac:dyDescent="0.4">
      <c r="A75" s="326"/>
      <c r="B75" s="327"/>
      <c r="C75" s="327"/>
      <c r="D75" s="327"/>
      <c r="E75" s="328"/>
      <c r="F75" s="220">
        <v>3</v>
      </c>
      <c r="G75" s="231">
        <v>1404087</v>
      </c>
      <c r="H75" s="128" t="str">
        <f>_xlfn.IFNA((VLOOKUP(G75,'Swimmer Details'!$A$2:$H$1048576,6,FALSE)),"")</f>
        <v>Eyre</v>
      </c>
      <c r="I75" s="128" t="str">
        <f>_xlfn.IFNA((VLOOKUP(G75,'Swimmer Details'!$A$2:$H$1048576,4,FALSE)),"")</f>
        <v>Madison</v>
      </c>
      <c r="J75" s="101">
        <v>4</v>
      </c>
      <c r="K75" s="232">
        <v>1490762</v>
      </c>
      <c r="L75" s="128" t="str">
        <f>_xlfn.IFNA((VLOOKUP(K75,'Swimmer Details'!$A$2:$H$1048576,6,FALSE)),"")</f>
        <v>Skelton</v>
      </c>
      <c r="M75" s="128" t="str">
        <f>_xlfn.IFNA((VLOOKUP(K75,'Swimmer Details'!$A$2:$H$1048576,4,FALSE)),"")</f>
        <v>Violet</v>
      </c>
      <c r="N75" s="100">
        <f>'Moors League'!C63</f>
        <v>2</v>
      </c>
      <c r="O75" s="98" t="str">
        <f>'Moors League'!D63</f>
        <v>021437</v>
      </c>
      <c r="P75" s="98">
        <f>'Moors League'!E63</f>
        <v>3</v>
      </c>
      <c r="Q75" s="116"/>
      <c r="R75" s="117"/>
      <c r="S75" s="118" t="str">
        <f>_xlfn.IFNA((VLOOKUP(Q75,'DQ Lookup'!$A$2:$B$99,2,FALSE)),"")</f>
        <v/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9" customFormat="1" ht="19.5" customHeight="1" x14ac:dyDescent="0.4">
      <c r="A76" s="61">
        <v>56</v>
      </c>
      <c r="B76" s="106" t="s">
        <v>294</v>
      </c>
      <c r="C76" s="106" t="s">
        <v>296</v>
      </c>
      <c r="D76" s="106" t="s">
        <v>305</v>
      </c>
      <c r="E76" s="107" t="s">
        <v>101</v>
      </c>
      <c r="F76" s="219">
        <v>1</v>
      </c>
      <c r="G76" s="246">
        <v>1527570</v>
      </c>
      <c r="H76" s="128" t="str">
        <f>_xlfn.IFNA((VLOOKUP(G76,'Swimmer Details'!$A$2:$H$1048576,6,FALSE)),"")</f>
        <v>Goundry</v>
      </c>
      <c r="I76" s="128" t="str">
        <f>_xlfn.IFNA((VLOOKUP(G76,'Swimmer Details'!$A$2:$H$1048576,4,FALSE)),"")</f>
        <v>Max</v>
      </c>
      <c r="J76" s="99">
        <v>2</v>
      </c>
      <c r="K76" s="232">
        <v>1476737</v>
      </c>
      <c r="L76" s="128" t="str">
        <f>_xlfn.IFNA((VLOOKUP(K76,'Swimmer Details'!$A$2:$H$1048576,6,FALSE)),"")</f>
        <v>Rixon</v>
      </c>
      <c r="M76" s="128" t="str">
        <f>_xlfn.IFNA((VLOOKUP(K76,'Swimmer Details'!$A$2:$H$1048576,4,FALSE)),"")</f>
        <v>Austin</v>
      </c>
      <c r="N76" s="301"/>
      <c r="O76" s="302"/>
      <c r="P76" s="302"/>
      <c r="Q76" s="116"/>
      <c r="R76" s="117"/>
      <c r="S76" s="118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9" customFormat="1" ht="19.5" customHeight="1" x14ac:dyDescent="0.4">
      <c r="A77" s="326"/>
      <c r="B77" s="327"/>
      <c r="C77" s="327"/>
      <c r="D77" s="327"/>
      <c r="E77" s="328"/>
      <c r="F77" s="221">
        <v>3</v>
      </c>
      <c r="G77" s="242">
        <v>1596110</v>
      </c>
      <c r="H77" s="128" t="str">
        <f>_xlfn.IFNA((VLOOKUP(G77,'Swimmer Details'!$A$2:$H$1048576,6,FALSE)),"")</f>
        <v>Sleight</v>
      </c>
      <c r="I77" s="128" t="str">
        <f>_xlfn.IFNA((VLOOKUP(G77,'Swimmer Details'!$A$2:$H$1048576,4,FALSE)),"")</f>
        <v>James</v>
      </c>
      <c r="J77" s="102">
        <v>4</v>
      </c>
      <c r="K77" s="232">
        <v>1402058</v>
      </c>
      <c r="L77" s="128" t="str">
        <f>_xlfn.IFNA((VLOOKUP(K77,'Swimmer Details'!$A$2:$H$1048576,6,FALSE)),"")</f>
        <v>Welch</v>
      </c>
      <c r="M77" s="128" t="str">
        <f>_xlfn.IFNA((VLOOKUP(K77,'Swimmer Details'!$A$2:$H$1048576,4,FALSE)),"")</f>
        <v>George</v>
      </c>
      <c r="N77" s="100">
        <f>'Moors League'!C64</f>
        <v>2</v>
      </c>
      <c r="O77" s="98" t="str">
        <f>'Moors League'!D64</f>
        <v>021669</v>
      </c>
      <c r="P77" s="98">
        <f>'Moors League'!E64</f>
        <v>3</v>
      </c>
      <c r="Q77" s="116"/>
      <c r="R77" s="117"/>
      <c r="S77" s="118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9" customFormat="1" ht="19.5" customHeight="1" x14ac:dyDescent="0.4">
      <c r="A78" s="61">
        <v>57</v>
      </c>
      <c r="B78" s="106" t="s">
        <v>293</v>
      </c>
      <c r="C78" s="106" t="s">
        <v>297</v>
      </c>
      <c r="D78" s="106" t="s">
        <v>304</v>
      </c>
      <c r="E78" s="107" t="s">
        <v>99</v>
      </c>
      <c r="F78" s="218" t="s">
        <v>308</v>
      </c>
      <c r="G78" s="240">
        <v>1615086</v>
      </c>
      <c r="H78" s="128" t="str">
        <f>_xlfn.IFNA((VLOOKUP(G78,'Swimmer Details'!$A$2:$H$1048576,6,FALSE)),"")</f>
        <v>Mirow</v>
      </c>
      <c r="I78" s="128" t="str">
        <f>_xlfn.IFNA((VLOOKUP(G78,'Swimmer Details'!$A$2:$H$1048576,4,FALSE)),"")</f>
        <v>Eyla</v>
      </c>
      <c r="J78" s="109" t="s">
        <v>310</v>
      </c>
      <c r="K78" s="232">
        <v>1688518</v>
      </c>
      <c r="L78" s="128" t="str">
        <f>_xlfn.IFNA((VLOOKUP(K78,'Swimmer Details'!$A$2:$H$1048576,6,FALSE)),"")</f>
        <v>Allport</v>
      </c>
      <c r="M78" s="128" t="str">
        <f>_xlfn.IFNA((VLOOKUP(K78,'Swimmer Details'!$A$2:$H$1048576,4,FALSE)),"")</f>
        <v>Fearne</v>
      </c>
      <c r="N78" s="301"/>
      <c r="O78" s="302"/>
      <c r="P78" s="302"/>
      <c r="Q78" s="116"/>
      <c r="R78" s="117"/>
      <c r="S78" s="118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9" customFormat="1" ht="19.5" customHeight="1" x14ac:dyDescent="0.4">
      <c r="A79" s="326"/>
      <c r="B79" s="327"/>
      <c r="C79" s="327"/>
      <c r="D79" s="327"/>
      <c r="E79" s="328"/>
      <c r="F79" s="218" t="s">
        <v>309</v>
      </c>
      <c r="G79" s="240">
        <v>1652845</v>
      </c>
      <c r="H79" s="128" t="str">
        <f>_xlfn.IFNA((VLOOKUP(G79,'Swimmer Details'!$A$2:$H$1048576,6,FALSE)),"")</f>
        <v>Nicholson</v>
      </c>
      <c r="I79" s="128" t="str">
        <f>_xlfn.IFNA((VLOOKUP(G79,'Swimmer Details'!$A$2:$H$1048576,4,FALSE)),"")</f>
        <v>Isla</v>
      </c>
      <c r="J79" s="109" t="s">
        <v>311</v>
      </c>
      <c r="K79" s="232">
        <v>1780177</v>
      </c>
      <c r="L79" s="128" t="str">
        <f>_xlfn.IFNA((VLOOKUP(K79,'Swimmer Details'!$A$2:$H$1048576,6,FALSE)),"")</f>
        <v>Kennedy</v>
      </c>
      <c r="M79" s="128" t="str">
        <f>_xlfn.IFNA((VLOOKUP(K79,'Swimmer Details'!$A$2:$H$1048576,4,FALSE)),"")</f>
        <v>Isla</v>
      </c>
      <c r="N79" s="100">
        <f>'Moors League'!C65</f>
        <v>4</v>
      </c>
      <c r="O79" s="98" t="str">
        <f>'Moors League'!D65</f>
        <v>014175</v>
      </c>
      <c r="P79" s="98">
        <f>'Moors League'!E65</f>
        <v>1</v>
      </c>
      <c r="Q79" s="116"/>
      <c r="R79" s="117"/>
      <c r="S79" s="118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9" customFormat="1" ht="19.5" customHeight="1" x14ac:dyDescent="0.4">
      <c r="A80" s="61">
        <v>58</v>
      </c>
      <c r="B80" s="106" t="s">
        <v>294</v>
      </c>
      <c r="C80" s="106" t="s">
        <v>297</v>
      </c>
      <c r="D80" s="106" t="s">
        <v>304</v>
      </c>
      <c r="E80" s="107" t="s">
        <v>99</v>
      </c>
      <c r="F80" s="219" t="s">
        <v>308</v>
      </c>
      <c r="G80" s="246">
        <v>1648156</v>
      </c>
      <c r="H80" s="128" t="str">
        <f>_xlfn.IFNA((VLOOKUP(G80,'Swimmer Details'!$A$2:$H$1048576,6,FALSE)),"")</f>
        <v>Price</v>
      </c>
      <c r="I80" s="128" t="str">
        <f>_xlfn.IFNA((VLOOKUP(G80,'Swimmer Details'!$A$2:$H$1048576,4,FALSE)),"")</f>
        <v>Oliver</v>
      </c>
      <c r="J80" s="109" t="s">
        <v>310</v>
      </c>
      <c r="K80" s="232">
        <v>1507979</v>
      </c>
      <c r="L80" s="128" t="str">
        <f>_xlfn.IFNA((VLOOKUP(K80,'Swimmer Details'!$A$2:$H$1048576,6,FALSE)),"")</f>
        <v>Lundqvist</v>
      </c>
      <c r="M80" s="128" t="str">
        <f>_xlfn.IFNA((VLOOKUP(K80,'Swimmer Details'!$A$2:$H$1048576,4,FALSE)),"")</f>
        <v>Jace</v>
      </c>
      <c r="N80" s="301"/>
      <c r="O80" s="302"/>
      <c r="P80" s="302"/>
      <c r="Q80" s="116"/>
      <c r="R80" s="117"/>
      <c r="S80" s="118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9" customFormat="1" ht="19.5" customHeight="1" x14ac:dyDescent="0.4">
      <c r="A81" s="326"/>
      <c r="B81" s="327"/>
      <c r="C81" s="327"/>
      <c r="D81" s="327"/>
      <c r="E81" s="328"/>
      <c r="F81" s="218" t="s">
        <v>309</v>
      </c>
      <c r="G81" s="240">
        <v>1710467</v>
      </c>
      <c r="H81" s="128" t="str">
        <f>_xlfn.IFNA((VLOOKUP(G81,'Swimmer Details'!$A$2:$H$1048576,6,FALSE)),"")</f>
        <v>Foden</v>
      </c>
      <c r="I81" s="128" t="str">
        <f>_xlfn.IFNA((VLOOKUP(G81,'Swimmer Details'!$A$2:$H$1048576,4,FALSE)),"")</f>
        <v>Oliver</v>
      </c>
      <c r="J81" s="109" t="s">
        <v>311</v>
      </c>
      <c r="K81" s="232">
        <v>1654840</v>
      </c>
      <c r="L81" s="128" t="str">
        <f>_xlfn.IFNA((VLOOKUP(K81,'Swimmer Details'!$A$2:$H$1048576,6,FALSE)),"")</f>
        <v>Brown</v>
      </c>
      <c r="M81" s="128" t="str">
        <f>_xlfn.IFNA((VLOOKUP(K81,'Swimmer Details'!$A$2:$H$1048576,4,FALSE)),"")</f>
        <v>Leo</v>
      </c>
      <c r="N81" s="100">
        <f>'Moors League'!C66</f>
        <v>1</v>
      </c>
      <c r="O81" s="98" t="str">
        <f>'Moors League'!D66</f>
        <v>012556</v>
      </c>
      <c r="P81" s="98">
        <f>'Moors League'!E66</f>
        <v>4</v>
      </c>
      <c r="Q81" s="116"/>
      <c r="R81" s="117"/>
      <c r="S81" s="118" t="str">
        <f>_xlfn.IFNA((VLOOKUP(Q81,'DQ Lookup'!$A$2:$B$99,2,FALSE)),"")</f>
        <v/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9" customFormat="1" ht="19.5" customHeight="1" x14ac:dyDescent="0.4">
      <c r="A82" s="61">
        <v>59</v>
      </c>
      <c r="B82" s="106" t="s">
        <v>293</v>
      </c>
      <c r="C82" s="106" t="s">
        <v>295</v>
      </c>
      <c r="D82" s="106" t="s">
        <v>305</v>
      </c>
      <c r="E82" s="107" t="s">
        <v>101</v>
      </c>
      <c r="F82" s="220">
        <v>1</v>
      </c>
      <c r="G82" s="231">
        <v>1624358</v>
      </c>
      <c r="H82" s="128" t="str">
        <f>_xlfn.IFNA((VLOOKUP(G82,'Swimmer Details'!$A$2:$H$1048576,6,FALSE)),"")</f>
        <v>King</v>
      </c>
      <c r="I82" s="128" t="str">
        <f>_xlfn.IFNA((VLOOKUP(G82,'Swimmer Details'!$A$2:$H$1048576,4,FALSE)),"")</f>
        <v>Sophie</v>
      </c>
      <c r="J82" s="101">
        <v>2</v>
      </c>
      <c r="K82" s="231">
        <v>1404087</v>
      </c>
      <c r="L82" s="128" t="str">
        <f>_xlfn.IFNA((VLOOKUP(K82,'Swimmer Details'!$A$2:$H$1048576,6,FALSE)),"")</f>
        <v>Eyre</v>
      </c>
      <c r="M82" s="128" t="str">
        <f>_xlfn.IFNA((VLOOKUP(K82,'Swimmer Details'!$A$2:$H$1048576,4,FALSE)),"")</f>
        <v>Madison</v>
      </c>
      <c r="N82" s="301"/>
      <c r="O82" s="302"/>
      <c r="P82" s="302"/>
      <c r="Q82" s="116"/>
      <c r="R82" s="117"/>
      <c r="S82" s="118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9" customFormat="1" ht="19.5" customHeight="1" x14ac:dyDescent="0.4">
      <c r="A83" s="326"/>
      <c r="B83" s="327"/>
      <c r="C83" s="327"/>
      <c r="D83" s="327"/>
      <c r="E83" s="328"/>
      <c r="F83" s="220">
        <v>3</v>
      </c>
      <c r="G83" s="231">
        <v>1429613</v>
      </c>
      <c r="H83" s="128" t="str">
        <f>_xlfn.IFNA((VLOOKUP(G83,'Swimmer Details'!$A$2:$H$1048576,6,FALSE)),"")</f>
        <v>Sleight</v>
      </c>
      <c r="I83" s="128" t="str">
        <f>_xlfn.IFNA((VLOOKUP(G83,'Swimmer Details'!$A$2:$H$1048576,4,FALSE)),"")</f>
        <v>Zara</v>
      </c>
      <c r="J83" s="101">
        <v>4</v>
      </c>
      <c r="K83" s="232">
        <v>1490762</v>
      </c>
      <c r="L83" s="128" t="str">
        <f>_xlfn.IFNA((VLOOKUP(K83,'Swimmer Details'!$A$2:$H$1048576,6,FALSE)),"")</f>
        <v>Skelton</v>
      </c>
      <c r="M83" s="128" t="str">
        <f>_xlfn.IFNA((VLOOKUP(K83,'Swimmer Details'!$A$2:$H$1048576,4,FALSE)),"")</f>
        <v>Violet</v>
      </c>
      <c r="N83" s="100">
        <f>'Moors League'!C67</f>
        <v>4</v>
      </c>
      <c r="O83" s="98" t="str">
        <f>'Moors League'!D67</f>
        <v>021878</v>
      </c>
      <c r="P83" s="98">
        <f>'Moors League'!E67</f>
        <v>1</v>
      </c>
      <c r="Q83" s="116"/>
      <c r="R83" s="117"/>
      <c r="S83" s="118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9" customFormat="1" ht="19.5" customHeight="1" x14ac:dyDescent="0.4">
      <c r="A84" s="61">
        <v>60</v>
      </c>
      <c r="B84" s="106" t="s">
        <v>294</v>
      </c>
      <c r="C84" s="106" t="s">
        <v>295</v>
      </c>
      <c r="D84" s="106" t="s">
        <v>305</v>
      </c>
      <c r="E84" s="107" t="s">
        <v>101</v>
      </c>
      <c r="F84" s="219">
        <v>1</v>
      </c>
      <c r="G84" s="246">
        <v>1457116</v>
      </c>
      <c r="H84" s="128" t="str">
        <f>_xlfn.IFNA((VLOOKUP(G84,'Swimmer Details'!$A$2:$H$1048576,6,FALSE)),"")</f>
        <v>Emmerson</v>
      </c>
      <c r="I84" s="128" t="str">
        <f>_xlfn.IFNA((VLOOKUP(G84,'Swimmer Details'!$A$2:$H$1048576,4,FALSE)),"")</f>
        <v>Sebastian</v>
      </c>
      <c r="J84" s="99">
        <v>2</v>
      </c>
      <c r="K84" s="232">
        <v>1350727</v>
      </c>
      <c r="L84" s="128" t="str">
        <f>_xlfn.IFNA((VLOOKUP(K84,'Swimmer Details'!$A$2:$H$1048576,6,FALSE)),"")</f>
        <v>Cole</v>
      </c>
      <c r="M84" s="128" t="str">
        <f>_xlfn.IFNA((VLOOKUP(K84,'Swimmer Details'!$A$2:$H$1048576,4,FALSE)),"")</f>
        <v>Daniel</v>
      </c>
      <c r="N84" s="301"/>
      <c r="O84" s="302"/>
      <c r="P84" s="302"/>
      <c r="Q84" s="116"/>
      <c r="R84" s="117"/>
      <c r="S84" s="118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9" customFormat="1" ht="19.5" customHeight="1" x14ac:dyDescent="0.4">
      <c r="A85" s="326"/>
      <c r="B85" s="327"/>
      <c r="C85" s="327"/>
      <c r="D85" s="327"/>
      <c r="E85" s="328"/>
      <c r="F85" s="221">
        <v>3</v>
      </c>
      <c r="G85" s="242">
        <v>1402056</v>
      </c>
      <c r="H85" s="128" t="str">
        <f>_xlfn.IFNA((VLOOKUP(G85,'Swimmer Details'!$A$2:$H$1048576,6,FALSE)),"")</f>
        <v/>
      </c>
      <c r="I85" s="128" t="str">
        <f>_xlfn.IFNA((VLOOKUP(G85,'Swimmer Details'!$A$2:$H$1048576,4,FALSE)),"")</f>
        <v/>
      </c>
      <c r="J85" s="102">
        <v>4</v>
      </c>
      <c r="K85" s="232">
        <v>1460625</v>
      </c>
      <c r="L85" s="128" t="str">
        <f>_xlfn.IFNA((VLOOKUP(K85,'Swimmer Details'!$A$2:$H$1048576,6,FALSE)),"")</f>
        <v>Leyland</v>
      </c>
      <c r="M85" s="128" t="str">
        <f>_xlfn.IFNA((VLOOKUP(K85,'Swimmer Details'!$A$2:$H$1048576,4,FALSE)),"")</f>
        <v>Sam</v>
      </c>
      <c r="N85" s="100">
        <f>'Moors League'!C68</f>
        <v>2</v>
      </c>
      <c r="O85" s="98" t="str">
        <f>'Moors League'!D68</f>
        <v>020509</v>
      </c>
      <c r="P85" s="98">
        <f>'Moors League'!E68</f>
        <v>3</v>
      </c>
      <c r="Q85" s="116"/>
      <c r="R85" s="117"/>
      <c r="S85" s="118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9" customFormat="1" ht="19.5" customHeight="1" x14ac:dyDescent="0.4">
      <c r="A86" s="61">
        <v>61</v>
      </c>
      <c r="B86" s="307" t="s">
        <v>115</v>
      </c>
      <c r="C86" s="308"/>
      <c r="D86" s="106" t="s">
        <v>306</v>
      </c>
      <c r="E86" s="107" t="s">
        <v>307</v>
      </c>
      <c r="F86" s="103">
        <v>1</v>
      </c>
      <c r="G86" s="231">
        <v>1652845</v>
      </c>
      <c r="H86" s="128" t="str">
        <f>_xlfn.IFNA((VLOOKUP(G86,'Swimmer Details'!$A$2:$H$1048576,6,FALSE)),"")</f>
        <v>Nicholson</v>
      </c>
      <c r="I86" s="128" t="str">
        <f>_xlfn.IFNA((VLOOKUP(G86,'Swimmer Details'!$A$2:$H$1048576,4,FALSE)),"")</f>
        <v>Isla</v>
      </c>
      <c r="J86" s="99">
        <v>2</v>
      </c>
      <c r="K86" s="232">
        <v>1654840</v>
      </c>
      <c r="L86" s="128" t="str">
        <f>_xlfn.IFNA((VLOOKUP(K86,'Swimmer Details'!$A$2:$H$1048576,6,FALSE)),"")</f>
        <v>Brown</v>
      </c>
      <c r="M86" s="128" t="str">
        <f>_xlfn.IFNA((VLOOKUP(K86,'Swimmer Details'!$A$2:$H$1048576,4,FALSE)),"")</f>
        <v>Leo</v>
      </c>
      <c r="N86" s="320"/>
      <c r="O86" s="321"/>
      <c r="P86" s="321"/>
      <c r="Q86" s="116"/>
      <c r="R86" s="117"/>
      <c r="S86" s="118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9" customFormat="1" ht="19.5" customHeight="1" x14ac:dyDescent="0.4">
      <c r="A87" s="329" t="s">
        <v>73</v>
      </c>
      <c r="B87" s="330"/>
      <c r="C87" s="330"/>
      <c r="D87" s="330"/>
      <c r="E87" s="331"/>
      <c r="F87" s="103">
        <v>3</v>
      </c>
      <c r="G87" s="231">
        <v>1624360</v>
      </c>
      <c r="H87" s="128" t="str">
        <f>_xlfn.IFNA((VLOOKUP(G87,'Swimmer Details'!$A$2:$H$1048576,6,FALSE)),"")</f>
        <v>Nicholson</v>
      </c>
      <c r="I87" s="128" t="str">
        <f>_xlfn.IFNA((VLOOKUP(G87,'Swimmer Details'!$A$2:$H$1048576,4,FALSE)),"")</f>
        <v>Pippa</v>
      </c>
      <c r="J87" s="102">
        <v>4</v>
      </c>
      <c r="K87" s="232">
        <v>1596110</v>
      </c>
      <c r="L87" s="128" t="str">
        <f>_xlfn.IFNA((VLOOKUP(K87,'Swimmer Details'!$A$2:$H$1048576,6,FALSE)),"")</f>
        <v>Sleight</v>
      </c>
      <c r="M87" s="128" t="str">
        <f>_xlfn.IFNA((VLOOKUP(K87,'Swimmer Details'!$A$2:$H$1048576,4,FALSE)),"")</f>
        <v>James</v>
      </c>
      <c r="N87" s="322"/>
      <c r="O87" s="323"/>
      <c r="P87" s="323"/>
      <c r="Q87" s="116"/>
      <c r="R87" s="117"/>
      <c r="S87" s="118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9" customFormat="1" ht="19.5" customHeight="1" x14ac:dyDescent="0.4">
      <c r="A88" s="332"/>
      <c r="B88" s="333"/>
      <c r="C88" s="333"/>
      <c r="D88" s="333"/>
      <c r="E88" s="334"/>
      <c r="F88" s="103">
        <v>5</v>
      </c>
      <c r="G88" s="231">
        <v>1519662</v>
      </c>
      <c r="H88" s="128" t="str">
        <f>_xlfn.IFNA((VLOOKUP(G88,'Swimmer Details'!$A$2:$H$1048576,6,FALSE)),"")</f>
        <v>Williamson</v>
      </c>
      <c r="I88" s="128" t="str">
        <f>_xlfn.IFNA((VLOOKUP(G88,'Swimmer Details'!$A$2:$H$1048576,4,FALSE)),"")</f>
        <v>Holly</v>
      </c>
      <c r="J88" s="99">
        <v>6</v>
      </c>
      <c r="K88" s="232">
        <v>1402056</v>
      </c>
      <c r="L88" s="128" t="str">
        <f>_xlfn.IFNA((VLOOKUP(K88,'Swimmer Details'!$A$2:$H$1048576,6,FALSE)),"")</f>
        <v/>
      </c>
      <c r="M88" s="128" t="str">
        <f>_xlfn.IFNA((VLOOKUP(K88,'Swimmer Details'!$A$2:$H$1048576,4,FALSE)),"")</f>
        <v/>
      </c>
      <c r="N88" s="322"/>
      <c r="O88" s="323"/>
      <c r="P88" s="323"/>
      <c r="Q88" s="116"/>
      <c r="R88" s="117"/>
      <c r="S88" s="118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9" customFormat="1" ht="19.5" customHeight="1" x14ac:dyDescent="0.4">
      <c r="A89" s="332"/>
      <c r="B89" s="333"/>
      <c r="C89" s="333"/>
      <c r="D89" s="333"/>
      <c r="E89" s="334"/>
      <c r="F89" s="103">
        <v>7</v>
      </c>
      <c r="G89" s="231">
        <v>1429613</v>
      </c>
      <c r="H89" s="128" t="str">
        <f>_xlfn.IFNA((VLOOKUP(G89,'Swimmer Details'!$A$2:$H$1048576,6,FALSE)),"")</f>
        <v>Sleight</v>
      </c>
      <c r="I89" s="128" t="str">
        <f>_xlfn.IFNA((VLOOKUP(G89,'Swimmer Details'!$A$2:$H$1048576,4,FALSE)),"")</f>
        <v>Zara</v>
      </c>
      <c r="J89" s="102">
        <v>8</v>
      </c>
      <c r="K89" s="232">
        <v>1460625</v>
      </c>
      <c r="L89" s="128" t="str">
        <f>_xlfn.IFNA((VLOOKUP(K89,'Swimmer Details'!$A$2:$H$1048576,6,FALSE)),"")</f>
        <v>Leyland</v>
      </c>
      <c r="M89" s="128" t="str">
        <f>_xlfn.IFNA((VLOOKUP(K89,'Swimmer Details'!$A$2:$H$1048576,4,FALSE)),"")</f>
        <v>Sam</v>
      </c>
      <c r="N89" s="324"/>
      <c r="O89" s="325"/>
      <c r="P89" s="325"/>
      <c r="Q89" s="116"/>
      <c r="R89" s="117"/>
      <c r="S89" s="118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9" customFormat="1" ht="19.5" customHeight="1" thickBot="1" x14ac:dyDescent="0.45">
      <c r="A90" s="335"/>
      <c r="B90" s="336"/>
      <c r="C90" s="336"/>
      <c r="D90" s="336"/>
      <c r="E90" s="337"/>
      <c r="F90" s="103">
        <v>9</v>
      </c>
      <c r="G90" s="231">
        <v>1490762</v>
      </c>
      <c r="H90" s="128" t="str">
        <f>_xlfn.IFNA((VLOOKUP(G90,'Swimmer Details'!$A$2:$H$1048576,6,FALSE)),"")</f>
        <v>Skelton</v>
      </c>
      <c r="I90" s="128" t="str">
        <f>_xlfn.IFNA((VLOOKUP(G90,'Swimmer Details'!$A$2:$H$1048576,4,FALSE)),"")</f>
        <v>Violet</v>
      </c>
      <c r="J90" s="110">
        <v>10</v>
      </c>
      <c r="K90" s="232">
        <v>1259135</v>
      </c>
      <c r="L90" s="128" t="str">
        <f>_xlfn.IFNA((VLOOKUP(K90,'Swimmer Details'!$A$2:$H$1048576,6,FALSE)),"")</f>
        <v>Macgregor</v>
      </c>
      <c r="M90" s="128" t="str">
        <f>_xlfn.IFNA((VLOOKUP(K90,'Swimmer Details'!$A$2:$H$1048576,4,FALSE)),"")</f>
        <v>Samuel</v>
      </c>
      <c r="N90" s="104">
        <f>'Moors League'!C69</f>
        <v>3</v>
      </c>
      <c r="O90" s="105" t="str">
        <f>'Moors League'!D69</f>
        <v>050096</v>
      </c>
      <c r="P90" s="105">
        <f>'Moors League'!E69</f>
        <v>2</v>
      </c>
      <c r="Q90" s="116"/>
      <c r="R90" s="117"/>
      <c r="S90" s="118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 x14ac:dyDescent="0.4">
      <c r="A91" s="24"/>
      <c r="B91" s="1"/>
      <c r="C91" s="1"/>
      <c r="D91" s="1"/>
      <c r="E91" s="1"/>
      <c r="F91" s="24"/>
      <c r="G91" s="238"/>
      <c r="H91" s="24"/>
      <c r="I91" s="25"/>
      <c r="J91" s="304" t="s">
        <v>312</v>
      </c>
      <c r="K91" s="305"/>
      <c r="L91" s="305"/>
      <c r="M91" s="305"/>
      <c r="N91" s="306"/>
      <c r="O91" s="339">
        <f>SUM(P6:P90)</f>
        <v>135</v>
      </c>
      <c r="P91" s="340"/>
      <c r="Q91" s="226"/>
      <c r="S91" s="35"/>
    </row>
    <row r="92" spans="1:36" ht="12.75" x14ac:dyDescent="0.35">
      <c r="A92" s="24"/>
      <c r="B92" s="1"/>
      <c r="C92" s="1"/>
      <c r="D92" s="1"/>
      <c r="E92" s="1"/>
      <c r="F92" s="24"/>
      <c r="G92" s="238"/>
      <c r="H92" s="24"/>
      <c r="I92" s="21"/>
      <c r="J92" s="21"/>
      <c r="K92" s="23"/>
      <c r="L92" s="21"/>
      <c r="M92" s="25"/>
      <c r="N92" s="22"/>
      <c r="O92" s="22"/>
      <c r="P92" s="23"/>
      <c r="Q92" s="225"/>
      <c r="S92" s="35"/>
    </row>
    <row r="93" spans="1:36" ht="12.75" x14ac:dyDescent="0.35">
      <c r="A93" s="24"/>
      <c r="B93" s="1"/>
      <c r="C93" s="1"/>
      <c r="D93" s="1"/>
      <c r="E93" s="1"/>
      <c r="F93" s="24"/>
      <c r="G93" s="238"/>
      <c r="H93" s="24"/>
      <c r="I93" s="21"/>
      <c r="J93" s="21"/>
      <c r="K93" s="23"/>
      <c r="L93" s="21"/>
      <c r="M93" s="25"/>
      <c r="N93" s="22"/>
      <c r="O93" s="22"/>
      <c r="P93" s="23"/>
      <c r="Q93" s="225"/>
      <c r="S93" s="35"/>
    </row>
    <row r="94" spans="1:36" ht="12.75" x14ac:dyDescent="0.35">
      <c r="A94" s="24"/>
      <c r="B94" s="1"/>
      <c r="C94" s="1"/>
      <c r="D94" s="1"/>
      <c r="E94" s="1"/>
      <c r="F94" s="24"/>
      <c r="G94" s="238"/>
      <c r="H94" s="24"/>
      <c r="I94" s="21"/>
      <c r="J94" s="21"/>
      <c r="K94" s="23"/>
      <c r="L94" s="21"/>
      <c r="M94" s="25"/>
      <c r="N94" s="22"/>
      <c r="O94" s="22"/>
      <c r="P94" s="23"/>
      <c r="Q94" s="225"/>
      <c r="S94" s="35"/>
    </row>
    <row r="95" spans="1:36" ht="15" customHeight="1" x14ac:dyDescent="0.35">
      <c r="A95" s="24"/>
      <c r="B95" s="1"/>
      <c r="C95" s="1"/>
      <c r="D95" s="1"/>
      <c r="E95" s="1"/>
      <c r="F95" s="24"/>
      <c r="G95" s="238"/>
      <c r="H95" s="24"/>
      <c r="I95" s="21"/>
      <c r="J95" s="21"/>
      <c r="K95" s="23"/>
      <c r="L95" s="21"/>
      <c r="M95" s="25"/>
      <c r="N95" s="22"/>
      <c r="O95" s="22"/>
      <c r="P95" s="23"/>
      <c r="Q95" s="225"/>
      <c r="S95" s="35"/>
    </row>
    <row r="96" spans="1:36" ht="15" customHeight="1" x14ac:dyDescent="0.35">
      <c r="A96" s="24"/>
      <c r="B96" s="1"/>
      <c r="C96" s="1"/>
      <c r="D96" s="1"/>
      <c r="E96" s="1"/>
      <c r="F96" s="24"/>
      <c r="G96" s="238"/>
      <c r="H96" s="24"/>
      <c r="I96" s="21"/>
      <c r="J96" s="21"/>
      <c r="K96" s="23"/>
      <c r="L96" s="21"/>
      <c r="M96" s="25"/>
      <c r="N96" s="22"/>
      <c r="O96" s="22"/>
      <c r="P96" s="23"/>
      <c r="Q96" s="225"/>
      <c r="S96" s="35"/>
    </row>
    <row r="97" spans="1:19" ht="15" customHeight="1" x14ac:dyDescent="0.35">
      <c r="A97" s="24"/>
      <c r="B97" s="1"/>
      <c r="C97" s="1"/>
      <c r="D97" s="1"/>
      <c r="E97" s="1"/>
      <c r="F97" s="24"/>
      <c r="G97" s="238"/>
      <c r="H97" s="24"/>
      <c r="I97" s="21"/>
      <c r="J97" s="21"/>
      <c r="K97" s="23"/>
      <c r="L97" s="21"/>
      <c r="M97" s="25"/>
      <c r="N97" s="22"/>
      <c r="O97" s="22"/>
      <c r="P97" s="23"/>
      <c r="Q97" s="225"/>
      <c r="S97" s="35"/>
    </row>
    <row r="98" spans="1:19" ht="12.75" x14ac:dyDescent="0.35">
      <c r="A98" s="24"/>
      <c r="B98" s="1"/>
      <c r="C98" s="1"/>
      <c r="D98" s="1"/>
      <c r="E98" s="1"/>
      <c r="F98" s="24"/>
      <c r="G98" s="238"/>
      <c r="H98" s="24"/>
      <c r="I98" s="21"/>
      <c r="J98" s="21"/>
      <c r="K98" s="23"/>
      <c r="L98" s="21"/>
      <c r="M98" s="25"/>
      <c r="N98" s="22"/>
      <c r="O98" s="22"/>
      <c r="P98" s="23"/>
      <c r="Q98" s="225"/>
      <c r="S98" s="35"/>
    </row>
    <row r="99" spans="1:19" ht="12.75" x14ac:dyDescent="0.35">
      <c r="A99" s="24"/>
      <c r="B99" s="1"/>
      <c r="C99" s="1"/>
      <c r="D99" s="1"/>
      <c r="E99" s="1"/>
      <c r="F99" s="24"/>
      <c r="G99" s="238"/>
      <c r="H99" s="24"/>
      <c r="I99" s="21"/>
      <c r="J99" s="21"/>
      <c r="K99" s="23"/>
      <c r="L99" s="21"/>
      <c r="M99" s="25"/>
      <c r="N99" s="22"/>
      <c r="O99" s="22"/>
      <c r="P99" s="23"/>
      <c r="Q99" s="225"/>
      <c r="S99" s="35"/>
    </row>
    <row r="100" spans="1:19" ht="12.75" x14ac:dyDescent="0.35">
      <c r="A100" s="24"/>
      <c r="B100" s="1"/>
      <c r="C100" s="1"/>
      <c r="D100" s="1"/>
      <c r="E100" s="1"/>
      <c r="F100" s="24"/>
      <c r="G100" s="238"/>
      <c r="H100" s="24"/>
      <c r="I100" s="21"/>
      <c r="J100" s="21"/>
      <c r="K100" s="23"/>
      <c r="L100" s="21"/>
      <c r="M100" s="25"/>
      <c r="N100" s="22"/>
      <c r="O100" s="22"/>
      <c r="P100" s="23"/>
      <c r="Q100" s="225"/>
      <c r="S100" s="35"/>
    </row>
    <row r="101" spans="1:19" ht="12.75" x14ac:dyDescent="0.35">
      <c r="A101" s="24"/>
      <c r="B101" s="1"/>
      <c r="C101" s="1"/>
      <c r="D101" s="1"/>
      <c r="E101" s="1"/>
      <c r="F101" s="24"/>
      <c r="G101" s="238"/>
      <c r="H101" s="24"/>
      <c r="I101" s="21"/>
      <c r="J101" s="21"/>
      <c r="K101" s="23"/>
      <c r="L101" s="21"/>
      <c r="M101" s="25"/>
      <c r="N101" s="22"/>
      <c r="O101" s="22"/>
      <c r="P101" s="23"/>
      <c r="Q101" s="225"/>
      <c r="S101" s="35"/>
    </row>
    <row r="102" spans="1:19" ht="12.75" x14ac:dyDescent="0.35">
      <c r="A102" s="24"/>
      <c r="B102" s="1"/>
      <c r="C102" s="1"/>
      <c r="D102" s="1"/>
      <c r="E102" s="1"/>
      <c r="F102" s="24"/>
      <c r="G102" s="238"/>
      <c r="H102" s="24"/>
      <c r="I102" s="21"/>
      <c r="J102" s="21"/>
      <c r="K102" s="23"/>
      <c r="L102" s="21"/>
      <c r="M102" s="25"/>
      <c r="N102" s="22"/>
      <c r="O102" s="22"/>
      <c r="P102" s="23"/>
      <c r="Q102" s="225"/>
      <c r="S102" s="35"/>
    </row>
    <row r="103" spans="1:19" ht="12.75" x14ac:dyDescent="0.35">
      <c r="A103" s="24"/>
      <c r="B103" s="1"/>
      <c r="C103" s="1"/>
      <c r="D103" s="1"/>
      <c r="E103" s="1"/>
      <c r="F103" s="24"/>
      <c r="G103" s="238"/>
      <c r="H103" s="24"/>
      <c r="I103" s="21"/>
      <c r="J103" s="21"/>
      <c r="K103" s="23"/>
      <c r="L103" s="21"/>
      <c r="M103" s="25"/>
      <c r="N103" s="22"/>
      <c r="O103" s="22"/>
      <c r="P103" s="23"/>
      <c r="Q103" s="225"/>
      <c r="S103" s="35"/>
    </row>
    <row r="104" spans="1:19" ht="12.75" x14ac:dyDescent="0.35">
      <c r="A104" s="24"/>
      <c r="B104" s="1"/>
      <c r="C104" s="1"/>
      <c r="D104" s="1"/>
      <c r="E104" s="1"/>
      <c r="F104" s="24"/>
      <c r="G104" s="238"/>
      <c r="H104" s="24"/>
      <c r="I104" s="21"/>
      <c r="J104" s="21"/>
      <c r="K104" s="23"/>
      <c r="L104" s="21"/>
      <c r="M104" s="25"/>
      <c r="N104" s="22"/>
      <c r="O104" s="22"/>
      <c r="P104" s="23"/>
      <c r="Q104" s="225"/>
      <c r="S104" s="35"/>
    </row>
    <row r="105" spans="1:19" ht="12.75" x14ac:dyDescent="0.35">
      <c r="A105" s="24"/>
      <c r="B105" s="1"/>
      <c r="C105" s="1"/>
      <c r="D105" s="1"/>
      <c r="E105" s="1"/>
      <c r="F105" s="24"/>
      <c r="G105" s="238"/>
      <c r="H105" s="24"/>
      <c r="I105" s="21"/>
      <c r="J105" s="21"/>
      <c r="K105" s="23"/>
      <c r="L105" s="21"/>
      <c r="M105" s="25"/>
      <c r="N105" s="22"/>
      <c r="O105" s="22"/>
      <c r="P105" s="23"/>
      <c r="Q105" s="225"/>
      <c r="S105" s="35"/>
    </row>
    <row r="106" spans="1:19" ht="12.75" x14ac:dyDescent="0.35">
      <c r="A106" s="24"/>
      <c r="B106" s="1"/>
      <c r="C106" s="1"/>
      <c r="D106" s="1"/>
      <c r="E106" s="1"/>
      <c r="F106" s="24"/>
      <c r="G106" s="238"/>
      <c r="H106" s="24"/>
      <c r="I106" s="21"/>
      <c r="J106" s="21"/>
      <c r="K106" s="23"/>
      <c r="L106" s="21"/>
      <c r="M106" s="25"/>
      <c r="N106" s="22"/>
      <c r="O106" s="22"/>
      <c r="P106" s="23"/>
      <c r="Q106" s="225"/>
      <c r="S106" s="35"/>
    </row>
    <row r="107" spans="1:19" ht="12.75" x14ac:dyDescent="0.35">
      <c r="A107" s="24"/>
      <c r="B107" s="1"/>
      <c r="C107" s="1"/>
      <c r="D107" s="1"/>
      <c r="E107" s="1"/>
      <c r="F107" s="24"/>
      <c r="G107" s="238"/>
      <c r="H107" s="24"/>
      <c r="I107" s="21"/>
      <c r="J107" s="21"/>
      <c r="K107" s="23"/>
      <c r="L107" s="21"/>
      <c r="M107" s="25"/>
      <c r="N107" s="22"/>
      <c r="O107" s="22"/>
      <c r="P107" s="23"/>
      <c r="Q107" s="225"/>
      <c r="S107" s="35"/>
    </row>
    <row r="108" spans="1:19" ht="12.75" x14ac:dyDescent="0.35">
      <c r="A108" s="24"/>
      <c r="B108" s="1"/>
      <c r="C108" s="1"/>
      <c r="D108" s="1"/>
      <c r="E108" s="1"/>
      <c r="F108" s="24"/>
      <c r="G108" s="238"/>
      <c r="H108" s="24"/>
      <c r="I108" s="21"/>
      <c r="J108" s="21"/>
      <c r="K108" s="23"/>
      <c r="L108" s="21"/>
      <c r="M108" s="25"/>
      <c r="N108" s="22"/>
      <c r="O108" s="22"/>
      <c r="P108" s="23"/>
      <c r="Q108" s="225"/>
      <c r="S108" s="35"/>
    </row>
    <row r="109" spans="1:19" ht="12.75" x14ac:dyDescent="0.35">
      <c r="A109" s="24"/>
      <c r="B109" s="1"/>
      <c r="C109" s="1"/>
      <c r="D109" s="1"/>
      <c r="E109" s="1"/>
      <c r="F109" s="24"/>
      <c r="G109" s="238"/>
      <c r="H109" s="24"/>
      <c r="I109" s="21"/>
      <c r="J109" s="21"/>
      <c r="K109" s="23"/>
      <c r="L109" s="21"/>
      <c r="M109" s="25"/>
      <c r="N109" s="22"/>
      <c r="O109" s="22"/>
      <c r="P109" s="23"/>
      <c r="Q109" s="225"/>
      <c r="S109" s="35"/>
    </row>
    <row r="110" spans="1:19" ht="12.75" x14ac:dyDescent="0.35">
      <c r="A110" s="24"/>
      <c r="B110" s="1"/>
      <c r="C110" s="1"/>
      <c r="D110" s="1"/>
      <c r="E110" s="1"/>
      <c r="F110" s="24"/>
      <c r="G110" s="238"/>
      <c r="H110" s="24"/>
      <c r="I110" s="21"/>
      <c r="J110" s="21"/>
      <c r="K110" s="23"/>
      <c r="L110" s="21"/>
      <c r="M110" s="25"/>
      <c r="N110" s="22"/>
      <c r="O110" s="22"/>
      <c r="P110" s="23"/>
      <c r="Q110" s="225"/>
      <c r="S110" s="35"/>
    </row>
    <row r="111" spans="1:19" ht="12.75" x14ac:dyDescent="0.35">
      <c r="A111" s="24"/>
      <c r="B111" s="1"/>
      <c r="C111" s="1"/>
      <c r="D111" s="1"/>
      <c r="E111" s="1"/>
      <c r="F111" s="24"/>
      <c r="G111" s="238"/>
      <c r="H111" s="24"/>
      <c r="I111" s="21"/>
      <c r="J111" s="21"/>
      <c r="K111" s="23"/>
      <c r="L111" s="21"/>
      <c r="M111" s="25"/>
      <c r="N111" s="22"/>
      <c r="O111" s="22"/>
      <c r="P111" s="23"/>
      <c r="Q111" s="225"/>
      <c r="S111" s="35"/>
    </row>
    <row r="112" spans="1:19" ht="12.75" x14ac:dyDescent="0.35">
      <c r="A112" s="24"/>
      <c r="B112" s="1"/>
      <c r="C112" s="1"/>
      <c r="D112" s="1"/>
      <c r="E112" s="1"/>
      <c r="F112" s="24"/>
      <c r="G112" s="238"/>
      <c r="H112" s="24"/>
      <c r="I112" s="21"/>
      <c r="J112" s="21"/>
      <c r="K112" s="23"/>
      <c r="L112" s="21"/>
      <c r="M112" s="25"/>
      <c r="N112" s="22"/>
      <c r="O112" s="22"/>
      <c r="P112" s="23"/>
      <c r="Q112" s="225"/>
      <c r="S112" s="35"/>
    </row>
    <row r="113" spans="1:19" ht="12.75" x14ac:dyDescent="0.35">
      <c r="A113" s="24"/>
      <c r="B113" s="1"/>
      <c r="C113" s="1"/>
      <c r="D113" s="1"/>
      <c r="E113" s="1"/>
      <c r="F113" s="24"/>
      <c r="G113" s="238"/>
      <c r="H113" s="24"/>
      <c r="I113" s="21"/>
      <c r="J113" s="21"/>
      <c r="K113" s="23"/>
      <c r="L113" s="21"/>
      <c r="M113" s="25"/>
      <c r="N113" s="22"/>
      <c r="O113" s="22"/>
      <c r="P113" s="23"/>
      <c r="Q113" s="225"/>
      <c r="S113" s="35"/>
    </row>
    <row r="114" spans="1:19" ht="12.75" x14ac:dyDescent="0.35">
      <c r="A114" s="24"/>
      <c r="B114" s="1"/>
      <c r="C114" s="1"/>
      <c r="D114" s="1"/>
      <c r="E114" s="1"/>
      <c r="F114" s="24"/>
      <c r="G114" s="238"/>
      <c r="H114" s="24"/>
      <c r="I114" s="21"/>
      <c r="J114" s="21"/>
      <c r="K114" s="23"/>
      <c r="L114" s="21"/>
      <c r="M114" s="25"/>
      <c r="N114" s="22"/>
      <c r="O114" s="22"/>
      <c r="P114" s="23"/>
      <c r="Q114" s="225"/>
      <c r="S114" s="35"/>
    </row>
    <row r="115" spans="1:19" ht="12.75" x14ac:dyDescent="0.35">
      <c r="A115" s="24"/>
      <c r="B115" s="1"/>
      <c r="C115" s="1"/>
      <c r="D115" s="1"/>
      <c r="E115" s="1"/>
      <c r="F115" s="24"/>
      <c r="G115" s="238"/>
      <c r="H115" s="24"/>
      <c r="I115" s="21"/>
      <c r="J115" s="21"/>
      <c r="K115" s="23"/>
      <c r="L115" s="21"/>
      <c r="M115" s="25"/>
      <c r="N115" s="22"/>
      <c r="O115" s="22"/>
      <c r="P115" s="23"/>
      <c r="Q115" s="225"/>
      <c r="S115" s="35"/>
    </row>
    <row r="116" spans="1:19" ht="12.75" x14ac:dyDescent="0.35">
      <c r="A116" s="24"/>
      <c r="B116" s="1"/>
      <c r="C116" s="1"/>
      <c r="D116" s="1"/>
      <c r="E116" s="1"/>
      <c r="F116" s="24"/>
      <c r="G116" s="238"/>
      <c r="H116" s="24"/>
      <c r="I116" s="21"/>
      <c r="J116" s="21"/>
      <c r="K116" s="23"/>
      <c r="L116" s="21"/>
      <c r="M116" s="25"/>
      <c r="N116" s="22"/>
      <c r="O116" s="22"/>
      <c r="P116" s="23"/>
      <c r="Q116" s="225"/>
      <c r="S116" s="35"/>
    </row>
    <row r="117" spans="1:19" ht="12.75" x14ac:dyDescent="0.35">
      <c r="A117" s="24"/>
      <c r="B117" s="1"/>
      <c r="C117" s="1"/>
      <c r="D117" s="1"/>
      <c r="E117" s="1"/>
      <c r="F117" s="24"/>
      <c r="G117" s="238"/>
      <c r="H117" s="24"/>
      <c r="I117" s="21"/>
      <c r="J117" s="21"/>
      <c r="K117" s="23"/>
      <c r="L117" s="21"/>
      <c r="M117" s="25"/>
      <c r="N117" s="22"/>
      <c r="O117" s="22"/>
      <c r="P117" s="23"/>
      <c r="Q117" s="225"/>
      <c r="S117" s="35"/>
    </row>
    <row r="118" spans="1:19" ht="12.75" x14ac:dyDescent="0.35">
      <c r="A118" s="24"/>
      <c r="B118" s="1"/>
      <c r="C118" s="1"/>
      <c r="D118" s="1"/>
      <c r="E118" s="1"/>
      <c r="F118" s="24"/>
      <c r="G118" s="238"/>
      <c r="H118" s="24"/>
      <c r="I118" s="21"/>
      <c r="J118" s="21"/>
      <c r="K118" s="23"/>
      <c r="L118" s="21"/>
      <c r="M118" s="25"/>
      <c r="N118" s="22"/>
      <c r="O118" s="22"/>
      <c r="P118" s="23"/>
      <c r="Q118" s="225"/>
      <c r="S118" s="35"/>
    </row>
    <row r="119" spans="1:19" ht="12.75" x14ac:dyDescent="0.35">
      <c r="A119" s="24"/>
      <c r="B119" s="1"/>
      <c r="C119" s="1"/>
      <c r="D119" s="1"/>
      <c r="E119" s="1"/>
      <c r="F119" s="24"/>
      <c r="G119" s="238"/>
      <c r="H119" s="24"/>
      <c r="I119" s="21"/>
      <c r="J119" s="21"/>
      <c r="K119" s="23"/>
      <c r="L119" s="21"/>
      <c r="M119" s="25"/>
      <c r="N119" s="22"/>
      <c r="O119" s="22"/>
      <c r="P119" s="23"/>
      <c r="Q119" s="225"/>
      <c r="S119" s="35"/>
    </row>
    <row r="120" spans="1:19" ht="12.75" x14ac:dyDescent="0.35">
      <c r="A120" s="24"/>
      <c r="B120" s="1"/>
      <c r="C120" s="1"/>
      <c r="D120" s="1"/>
      <c r="E120" s="1"/>
      <c r="F120" s="24"/>
      <c r="G120" s="238"/>
      <c r="H120" s="24"/>
      <c r="I120" s="21"/>
      <c r="J120" s="21"/>
      <c r="K120" s="23"/>
      <c r="L120" s="21"/>
      <c r="M120" s="25"/>
      <c r="N120" s="22"/>
      <c r="O120" s="22"/>
      <c r="P120" s="23"/>
      <c r="Q120" s="225"/>
      <c r="S120" s="35"/>
    </row>
    <row r="121" spans="1:19" ht="12.75" x14ac:dyDescent="0.35">
      <c r="A121" s="24"/>
      <c r="B121" s="1"/>
      <c r="C121" s="1"/>
      <c r="D121" s="1"/>
      <c r="E121" s="1"/>
      <c r="F121" s="24"/>
      <c r="G121" s="238"/>
      <c r="H121" s="24"/>
      <c r="I121" s="21"/>
      <c r="J121" s="21"/>
      <c r="K121" s="23"/>
      <c r="L121" s="21"/>
      <c r="M121" s="25"/>
      <c r="N121" s="22"/>
      <c r="O121" s="22"/>
      <c r="P121" s="23"/>
      <c r="Q121" s="225"/>
      <c r="S121" s="35"/>
    </row>
    <row r="122" spans="1:19" ht="12.75" x14ac:dyDescent="0.35">
      <c r="A122" s="24"/>
      <c r="B122" s="1"/>
      <c r="C122" s="1"/>
      <c r="D122" s="1"/>
      <c r="E122" s="1"/>
      <c r="F122" s="24"/>
      <c r="G122" s="238"/>
      <c r="H122" s="24"/>
      <c r="I122" s="21"/>
      <c r="J122" s="21"/>
      <c r="K122" s="23"/>
      <c r="L122" s="21"/>
      <c r="M122" s="25"/>
      <c r="N122" s="22"/>
      <c r="O122" s="22"/>
      <c r="P122" s="23"/>
      <c r="Q122" s="225"/>
      <c r="S122" s="35"/>
    </row>
    <row r="123" spans="1:19" ht="12.75" x14ac:dyDescent="0.35">
      <c r="A123" s="24"/>
      <c r="B123" s="1"/>
      <c r="C123" s="1"/>
      <c r="D123" s="1"/>
      <c r="E123" s="1"/>
      <c r="F123" s="24"/>
      <c r="G123" s="238"/>
      <c r="H123" s="24"/>
      <c r="I123" s="21"/>
      <c r="J123" s="21"/>
      <c r="K123" s="23"/>
      <c r="L123" s="21"/>
      <c r="M123" s="25"/>
      <c r="N123" s="22"/>
      <c r="O123" s="22"/>
      <c r="P123" s="23"/>
      <c r="Q123" s="225"/>
      <c r="S123" s="35"/>
    </row>
    <row r="124" spans="1:19" ht="12.75" x14ac:dyDescent="0.35">
      <c r="A124" s="24"/>
      <c r="B124" s="1"/>
      <c r="C124" s="1"/>
      <c r="D124" s="1"/>
      <c r="E124" s="1"/>
      <c r="F124" s="24"/>
      <c r="G124" s="238"/>
      <c r="H124" s="24"/>
      <c r="I124" s="21"/>
      <c r="J124" s="21"/>
      <c r="K124" s="23"/>
      <c r="L124" s="21"/>
      <c r="M124" s="25"/>
      <c r="N124" s="22"/>
      <c r="O124" s="22"/>
      <c r="P124" s="23"/>
      <c r="Q124" s="225"/>
      <c r="S124" s="35"/>
    </row>
    <row r="125" spans="1:19" ht="12.75" x14ac:dyDescent="0.35">
      <c r="A125" s="24"/>
      <c r="B125" s="1"/>
      <c r="C125" s="1"/>
      <c r="D125" s="1"/>
      <c r="E125" s="1"/>
      <c r="F125" s="24"/>
      <c r="G125" s="238"/>
      <c r="H125" s="24"/>
      <c r="I125" s="21"/>
      <c r="J125" s="21"/>
      <c r="K125" s="23"/>
      <c r="L125" s="21"/>
      <c r="M125" s="25"/>
      <c r="N125" s="22"/>
      <c r="O125" s="22"/>
      <c r="P125" s="23"/>
      <c r="Q125" s="225"/>
      <c r="S125" s="35"/>
    </row>
    <row r="126" spans="1:19" ht="12.75" x14ac:dyDescent="0.35">
      <c r="A126" s="24"/>
      <c r="B126" s="1"/>
      <c r="C126" s="1"/>
      <c r="D126" s="1"/>
      <c r="E126" s="1"/>
      <c r="F126" s="24"/>
      <c r="G126" s="238"/>
      <c r="H126" s="24"/>
      <c r="I126" s="21"/>
      <c r="J126" s="21"/>
      <c r="K126" s="23"/>
      <c r="L126" s="21"/>
      <c r="M126" s="25"/>
      <c r="N126" s="22"/>
      <c r="O126" s="22"/>
      <c r="P126" s="23"/>
      <c r="Q126" s="225"/>
      <c r="S126" s="35"/>
    </row>
    <row r="127" spans="1:19" ht="12.75" x14ac:dyDescent="0.35">
      <c r="A127" s="24"/>
      <c r="B127" s="1"/>
      <c r="C127" s="1"/>
      <c r="D127" s="1"/>
      <c r="E127" s="1"/>
      <c r="F127" s="24"/>
      <c r="G127" s="238"/>
      <c r="H127" s="24"/>
      <c r="I127" s="21"/>
      <c r="J127" s="21"/>
      <c r="K127" s="23"/>
      <c r="L127" s="21"/>
      <c r="M127" s="25"/>
      <c r="N127" s="22"/>
      <c r="O127" s="22"/>
      <c r="P127" s="23"/>
      <c r="Q127" s="225"/>
      <c r="S127" s="35"/>
    </row>
    <row r="128" spans="1:19" ht="12.75" x14ac:dyDescent="0.35">
      <c r="A128" s="24"/>
      <c r="B128" s="1"/>
      <c r="C128" s="1"/>
      <c r="D128" s="1"/>
      <c r="E128" s="1"/>
      <c r="F128" s="24"/>
      <c r="G128" s="238"/>
      <c r="H128" s="24"/>
      <c r="I128" s="21"/>
      <c r="J128" s="21"/>
      <c r="K128" s="23"/>
      <c r="L128" s="21"/>
      <c r="M128" s="25"/>
      <c r="N128" s="22"/>
      <c r="O128" s="22"/>
      <c r="P128" s="23"/>
      <c r="Q128" s="225"/>
      <c r="S128" s="35"/>
    </row>
    <row r="129" spans="1:19" ht="12.75" x14ac:dyDescent="0.35">
      <c r="A129" s="24"/>
      <c r="B129" s="1"/>
      <c r="C129" s="1"/>
      <c r="D129" s="1"/>
      <c r="E129" s="1"/>
      <c r="F129" s="24"/>
      <c r="G129" s="238"/>
      <c r="H129" s="24"/>
      <c r="I129" s="21"/>
      <c r="J129" s="21"/>
      <c r="K129" s="23"/>
      <c r="L129" s="21"/>
      <c r="M129" s="25"/>
      <c r="N129" s="22"/>
      <c r="O129" s="22"/>
      <c r="P129" s="23"/>
      <c r="Q129" s="225"/>
      <c r="S129" s="35"/>
    </row>
    <row r="130" spans="1:19" ht="12.75" x14ac:dyDescent="0.35">
      <c r="A130" s="24"/>
      <c r="B130" s="1"/>
      <c r="C130" s="1"/>
      <c r="D130" s="1"/>
      <c r="E130" s="1"/>
      <c r="F130" s="24"/>
      <c r="G130" s="238"/>
      <c r="H130" s="24"/>
      <c r="I130" s="21"/>
      <c r="J130" s="21"/>
      <c r="K130" s="23"/>
      <c r="L130" s="21"/>
      <c r="M130" s="25"/>
      <c r="N130" s="22"/>
      <c r="O130" s="22"/>
      <c r="P130" s="23"/>
      <c r="Q130" s="225"/>
      <c r="S130" s="35"/>
    </row>
    <row r="131" spans="1:19" ht="12.75" x14ac:dyDescent="0.35">
      <c r="A131" s="24"/>
      <c r="B131" s="1"/>
      <c r="C131" s="1"/>
      <c r="D131" s="1"/>
      <c r="E131" s="1"/>
      <c r="F131" s="24"/>
      <c r="G131" s="238"/>
      <c r="H131" s="24"/>
      <c r="I131" s="21"/>
      <c r="J131" s="21"/>
      <c r="K131" s="23"/>
      <c r="L131" s="21"/>
      <c r="M131" s="25"/>
      <c r="N131" s="22"/>
      <c r="O131" s="22"/>
      <c r="P131" s="23"/>
      <c r="Q131" s="225"/>
      <c r="S131" s="35"/>
    </row>
    <row r="132" spans="1:19" ht="12.75" x14ac:dyDescent="0.35">
      <c r="A132" s="24"/>
      <c r="B132" s="1"/>
      <c r="C132" s="1"/>
      <c r="D132" s="1"/>
      <c r="E132" s="1"/>
      <c r="F132" s="24"/>
      <c r="G132" s="238"/>
      <c r="H132" s="24"/>
      <c r="I132" s="21"/>
      <c r="J132" s="21"/>
      <c r="K132" s="23"/>
      <c r="L132" s="21"/>
      <c r="M132" s="25"/>
      <c r="N132" s="22"/>
      <c r="O132" s="22"/>
      <c r="P132" s="23"/>
      <c r="Q132" s="225"/>
      <c r="S132" s="35"/>
    </row>
    <row r="133" spans="1:19" ht="12.75" x14ac:dyDescent="0.35">
      <c r="A133" s="24"/>
      <c r="B133" s="1"/>
      <c r="C133" s="1"/>
      <c r="D133" s="1"/>
      <c r="E133" s="1"/>
      <c r="F133" s="24"/>
      <c r="G133" s="238"/>
      <c r="H133" s="24"/>
      <c r="I133" s="21"/>
      <c r="J133" s="21"/>
      <c r="K133" s="23"/>
      <c r="L133" s="21"/>
      <c r="M133" s="25"/>
      <c r="N133" s="22"/>
      <c r="O133" s="22"/>
      <c r="P133" s="23"/>
      <c r="Q133" s="225"/>
      <c r="S133" s="35"/>
    </row>
    <row r="134" spans="1:19" ht="12.75" x14ac:dyDescent="0.35">
      <c r="A134" s="24"/>
      <c r="B134" s="1"/>
      <c r="C134" s="1"/>
      <c r="D134" s="1"/>
      <c r="E134" s="1"/>
      <c r="F134" s="24"/>
      <c r="G134" s="238"/>
      <c r="H134" s="24"/>
      <c r="I134" s="21"/>
      <c r="J134" s="21"/>
      <c r="K134" s="23"/>
      <c r="L134" s="21"/>
      <c r="M134" s="25"/>
      <c r="N134" s="22"/>
      <c r="O134" s="22"/>
      <c r="P134" s="23"/>
      <c r="Q134" s="225"/>
      <c r="S134" s="35"/>
    </row>
    <row r="135" spans="1:19" ht="12.75" x14ac:dyDescent="0.35">
      <c r="A135" s="24"/>
      <c r="B135" s="1"/>
      <c r="C135" s="1"/>
      <c r="D135" s="1"/>
      <c r="E135" s="1"/>
      <c r="F135" s="24"/>
      <c r="G135" s="238"/>
      <c r="H135" s="24"/>
      <c r="I135" s="21"/>
      <c r="J135" s="21"/>
      <c r="K135" s="23"/>
      <c r="L135" s="21"/>
      <c r="M135" s="25"/>
      <c r="N135" s="22"/>
      <c r="O135" s="22"/>
      <c r="P135" s="23"/>
      <c r="Q135" s="225"/>
      <c r="S135" s="35"/>
    </row>
    <row r="136" spans="1:19" ht="12.75" x14ac:dyDescent="0.35">
      <c r="A136" s="24"/>
      <c r="B136" s="1"/>
      <c r="C136" s="1"/>
      <c r="D136" s="1"/>
      <c r="E136" s="1"/>
      <c r="F136" s="24"/>
      <c r="G136" s="238"/>
      <c r="H136" s="24"/>
      <c r="I136" s="21"/>
      <c r="J136" s="21"/>
      <c r="K136" s="23"/>
      <c r="L136" s="21"/>
      <c r="M136" s="25"/>
      <c r="N136" s="22"/>
      <c r="O136" s="22"/>
      <c r="P136" s="23"/>
      <c r="Q136" s="225"/>
      <c r="S136" s="35"/>
    </row>
    <row r="137" spans="1:19" ht="12.75" x14ac:dyDescent="0.35">
      <c r="A137" s="24"/>
      <c r="B137" s="1"/>
      <c r="C137" s="1"/>
      <c r="D137" s="1"/>
      <c r="E137" s="1"/>
      <c r="F137" s="24"/>
      <c r="G137" s="238"/>
      <c r="H137" s="24"/>
      <c r="I137" s="21"/>
      <c r="J137" s="21"/>
      <c r="K137" s="23"/>
      <c r="L137" s="21"/>
      <c r="M137" s="25"/>
      <c r="N137" s="22"/>
      <c r="O137" s="22"/>
      <c r="P137" s="23"/>
      <c r="Q137" s="225"/>
      <c r="S137" s="35"/>
    </row>
    <row r="138" spans="1:19" ht="12.75" x14ac:dyDescent="0.35">
      <c r="A138" s="24"/>
      <c r="B138" s="1"/>
      <c r="C138" s="1"/>
      <c r="D138" s="1"/>
      <c r="E138" s="1"/>
      <c r="F138" s="24"/>
      <c r="G138" s="238"/>
      <c r="H138" s="24"/>
      <c r="I138" s="21"/>
      <c r="J138" s="21"/>
      <c r="K138" s="23"/>
      <c r="L138" s="21"/>
      <c r="M138" s="25"/>
      <c r="N138" s="22"/>
      <c r="O138" s="22"/>
      <c r="P138" s="23"/>
      <c r="Q138" s="225"/>
      <c r="S138" s="35"/>
    </row>
    <row r="139" spans="1:19" ht="12.75" x14ac:dyDescent="0.35">
      <c r="A139" s="24"/>
      <c r="B139" s="1"/>
      <c r="C139" s="1"/>
      <c r="D139" s="1"/>
      <c r="E139" s="1"/>
      <c r="F139" s="24"/>
      <c r="G139" s="238"/>
      <c r="H139" s="24"/>
      <c r="I139" s="21"/>
      <c r="J139" s="21"/>
      <c r="K139" s="23"/>
      <c r="L139" s="21"/>
      <c r="M139" s="25"/>
      <c r="N139" s="22"/>
      <c r="O139" s="22"/>
      <c r="P139" s="23"/>
      <c r="Q139" s="225"/>
      <c r="S139" s="35"/>
    </row>
  </sheetData>
  <sheetProtection selectLockedCells="1" selectUnlockedCells="1"/>
  <mergeCells count="60">
    <mergeCell ref="M1:O1"/>
    <mergeCell ref="N34:P34"/>
    <mergeCell ref="N22:P22"/>
    <mergeCell ref="N20:P20"/>
    <mergeCell ref="N18:P18"/>
    <mergeCell ref="N16:P16"/>
    <mergeCell ref="O91:P91"/>
    <mergeCell ref="N84:P84"/>
    <mergeCell ref="N82:P82"/>
    <mergeCell ref="N80:P80"/>
    <mergeCell ref="N78:P78"/>
    <mergeCell ref="A2:B2"/>
    <mergeCell ref="A17:E17"/>
    <mergeCell ref="A19:E19"/>
    <mergeCell ref="A21:E21"/>
    <mergeCell ref="A23:E23"/>
    <mergeCell ref="A35:E35"/>
    <mergeCell ref="A37:E37"/>
    <mergeCell ref="A39:E39"/>
    <mergeCell ref="A41:E41"/>
    <mergeCell ref="A43:E43"/>
    <mergeCell ref="N76:P76"/>
    <mergeCell ref="N60:P60"/>
    <mergeCell ref="A87:E90"/>
    <mergeCell ref="A45:E45"/>
    <mergeCell ref="A57:E57"/>
    <mergeCell ref="A79:E79"/>
    <mergeCell ref="A81:E81"/>
    <mergeCell ref="A83:E83"/>
    <mergeCell ref="A59:E59"/>
    <mergeCell ref="A61:E61"/>
    <mergeCell ref="A63:E63"/>
    <mergeCell ref="A75:E75"/>
    <mergeCell ref="A77:E77"/>
    <mergeCell ref="A1:I1"/>
    <mergeCell ref="J91:N91"/>
    <mergeCell ref="B86:C86"/>
    <mergeCell ref="M2:Q2"/>
    <mergeCell ref="P1:Q1"/>
    <mergeCell ref="C2:I2"/>
    <mergeCell ref="J6:M15"/>
    <mergeCell ref="F6:F15"/>
    <mergeCell ref="J24:M33"/>
    <mergeCell ref="J46:M55"/>
    <mergeCell ref="J64:M73"/>
    <mergeCell ref="F24:F33"/>
    <mergeCell ref="F46:F55"/>
    <mergeCell ref="F64:F73"/>
    <mergeCell ref="N86:P89"/>
    <mergeCell ref="A85:E85"/>
    <mergeCell ref="AC2:AJ2"/>
    <mergeCell ref="N56:P56"/>
    <mergeCell ref="N58:P58"/>
    <mergeCell ref="N62:P62"/>
    <mergeCell ref="N74:P74"/>
    <mergeCell ref="N44:P44"/>
    <mergeCell ref="N42:P42"/>
    <mergeCell ref="N40:P40"/>
    <mergeCell ref="N38:P38"/>
    <mergeCell ref="N36:P36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'DQ Lookup'!$A$1:$A$69</xm:f>
          </x14:formula1>
          <xm:sqref>Q6:Q90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310BA-D724-47A1-A22F-274CFDFA33A1}">
  <dimension ref="A1:AK139"/>
  <sheetViews>
    <sheetView workbookViewId="0">
      <pane ySplit="5" topLeftCell="A16" activePane="bottomLeft" state="frozen"/>
      <selection pane="bottomLeft" activeCell="K16" sqref="K16:K23"/>
    </sheetView>
  </sheetViews>
  <sheetFormatPr defaultColWidth="8.796875" defaultRowHeight="13.15" x14ac:dyDescent="0.4"/>
  <cols>
    <col min="1" max="1" width="3.6640625" style="16" customWidth="1"/>
    <col min="2" max="2" width="9.4648437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6484375" style="245" bestFit="1" customWidth="1"/>
    <col min="8" max="8" width="17.1328125" style="16" customWidth="1"/>
    <col min="9" max="9" width="12.46484375" style="17" customWidth="1"/>
    <col min="10" max="10" width="4.33203125" style="17" customWidth="1"/>
    <col min="11" max="11" width="10.46484375" style="111" bestFit="1" customWidth="1"/>
    <col min="12" max="12" width="12.46484375" style="17" customWidth="1"/>
    <col min="13" max="13" width="12.46484375" style="95" customWidth="1"/>
    <col min="14" max="15" width="8.46484375" style="56" customWidth="1"/>
    <col min="16" max="16" width="9.1328125" style="111"/>
    <col min="17" max="17" width="9.1328125" style="228"/>
    <col min="18" max="18" width="10.33203125" style="224" customWidth="1"/>
    <col min="19" max="19" width="33.796875" style="47" customWidth="1"/>
    <col min="20" max="36" width="9.1328125" customWidth="1"/>
    <col min="37" max="37" width="41.1328125" customWidth="1"/>
  </cols>
  <sheetData>
    <row r="1" spans="1:37" ht="29.25" customHeight="1" x14ac:dyDescent="0.75">
      <c r="A1" s="303" t="s">
        <v>67</v>
      </c>
      <c r="B1" s="303"/>
      <c r="C1" s="303"/>
      <c r="D1" s="303"/>
      <c r="E1" s="303"/>
      <c r="F1" s="303"/>
      <c r="G1" s="303"/>
      <c r="H1" s="303"/>
      <c r="I1" s="303"/>
      <c r="L1" s="126" t="s">
        <v>122</v>
      </c>
      <c r="M1" s="310" t="str">
        <f>'Moors League'!G5</f>
        <v>Eston</v>
      </c>
      <c r="N1" s="310"/>
      <c r="O1" s="310"/>
      <c r="P1" s="310" t="s">
        <v>1925</v>
      </c>
      <c r="Q1" s="310"/>
    </row>
    <row r="2" spans="1:37" s="18" customFormat="1" ht="17.649999999999999" x14ac:dyDescent="0.5">
      <c r="A2" s="338" t="s">
        <v>1</v>
      </c>
      <c r="B2" s="338"/>
      <c r="C2" s="311" t="str">
        <f>'Moors League'!C3</f>
        <v>Redcar Leisure Centre (Saltburn Host)</v>
      </c>
      <c r="D2" s="311"/>
      <c r="E2" s="311"/>
      <c r="F2" s="311"/>
      <c r="G2" s="311"/>
      <c r="H2" s="311"/>
      <c r="I2" s="311"/>
      <c r="K2" s="20"/>
      <c r="L2" s="126" t="s">
        <v>2</v>
      </c>
      <c r="M2" s="309" t="str">
        <f>'Moors League'!L3</f>
        <v>5th October 2024</v>
      </c>
      <c r="N2" s="309"/>
      <c r="O2" s="309"/>
      <c r="P2" s="309"/>
      <c r="Q2" s="309"/>
      <c r="R2" s="223"/>
      <c r="S2" s="113"/>
      <c r="AC2" s="294" t="s">
        <v>335</v>
      </c>
      <c r="AD2" s="294"/>
      <c r="AE2" s="294"/>
      <c r="AF2" s="294"/>
      <c r="AG2" s="294"/>
      <c r="AH2" s="294"/>
      <c r="AI2" s="294"/>
      <c r="AJ2" s="294"/>
    </row>
    <row r="3" spans="1:37" s="18" customFormat="1" ht="6" customHeight="1" x14ac:dyDescent="0.45">
      <c r="A3" s="78"/>
      <c r="B3" s="78"/>
      <c r="C3" s="78"/>
      <c r="D3" s="112"/>
      <c r="E3" s="112"/>
      <c r="F3" s="112"/>
      <c r="G3" s="241"/>
      <c r="H3" s="112"/>
      <c r="I3" s="112"/>
      <c r="K3" s="20"/>
      <c r="N3" s="19"/>
      <c r="O3" s="19"/>
      <c r="P3" s="20"/>
      <c r="Q3" s="227"/>
      <c r="R3" s="223"/>
      <c r="S3" s="113"/>
    </row>
    <row r="4" spans="1:37" s="119" customFormat="1" ht="10.15" x14ac:dyDescent="0.3">
      <c r="A4" s="119" t="s">
        <v>323</v>
      </c>
      <c r="B4" s="119" t="s">
        <v>324</v>
      </c>
      <c r="C4" s="119" t="s">
        <v>325</v>
      </c>
      <c r="D4" s="119" t="s">
        <v>326</v>
      </c>
      <c r="E4" s="119" t="s">
        <v>327</v>
      </c>
      <c r="G4" s="122" t="s">
        <v>337</v>
      </c>
      <c r="H4" s="119" t="s">
        <v>321</v>
      </c>
      <c r="I4" s="120" t="s">
        <v>322</v>
      </c>
      <c r="J4" s="120"/>
      <c r="K4" s="122" t="s">
        <v>337</v>
      </c>
      <c r="L4" s="119" t="s">
        <v>321</v>
      </c>
      <c r="M4" s="120" t="s">
        <v>322</v>
      </c>
      <c r="N4" s="121" t="s">
        <v>15</v>
      </c>
      <c r="O4" s="121" t="s">
        <v>332</v>
      </c>
      <c r="P4" s="122" t="s">
        <v>16</v>
      </c>
      <c r="Q4" s="123" t="s">
        <v>204</v>
      </c>
      <c r="R4" s="124" t="s">
        <v>206</v>
      </c>
      <c r="S4" s="125" t="s">
        <v>205</v>
      </c>
      <c r="T4" s="119" t="s">
        <v>337</v>
      </c>
      <c r="U4" s="119" t="s">
        <v>321</v>
      </c>
      <c r="V4" s="119" t="s">
        <v>322</v>
      </c>
      <c r="W4" s="119" t="s">
        <v>900</v>
      </c>
      <c r="X4" s="119" t="s">
        <v>902</v>
      </c>
      <c r="Y4" s="119" t="s">
        <v>903</v>
      </c>
      <c r="Z4" s="119" t="s">
        <v>904</v>
      </c>
      <c r="AA4" s="119" t="s">
        <v>905</v>
      </c>
      <c r="AB4" s="119" t="s">
        <v>906</v>
      </c>
      <c r="AC4" s="119" t="s">
        <v>328</v>
      </c>
      <c r="AD4" s="119" t="s">
        <v>329</v>
      </c>
      <c r="AE4" s="119" t="s">
        <v>330</v>
      </c>
      <c r="AF4" s="119" t="s">
        <v>159</v>
      </c>
      <c r="AG4" s="119" t="s">
        <v>331</v>
      </c>
      <c r="AH4" s="119" t="s">
        <v>332</v>
      </c>
      <c r="AI4" s="119" t="s">
        <v>333</v>
      </c>
      <c r="AJ4" s="119" t="s">
        <v>334</v>
      </c>
      <c r="AK4" s="119" t="s">
        <v>907</v>
      </c>
    </row>
    <row r="5" spans="1:37" s="119" customFormat="1" ht="5.25" customHeight="1" x14ac:dyDescent="0.3">
      <c r="G5" s="122"/>
      <c r="I5" s="120"/>
      <c r="J5" s="120"/>
      <c r="K5" s="122"/>
      <c r="L5" s="120"/>
      <c r="M5" s="121"/>
      <c r="N5" s="121"/>
      <c r="O5" s="121"/>
      <c r="P5" s="122"/>
      <c r="Q5" s="123"/>
      <c r="R5" s="124"/>
      <c r="S5" s="125"/>
    </row>
    <row r="6" spans="1:37" ht="19.5" customHeight="1" x14ac:dyDescent="0.35">
      <c r="A6" s="61">
        <v>1</v>
      </c>
      <c r="B6" s="106" t="s">
        <v>293</v>
      </c>
      <c r="C6" s="106" t="s">
        <v>81</v>
      </c>
      <c r="D6" s="106" t="s">
        <v>302</v>
      </c>
      <c r="E6" s="107" t="s">
        <v>298</v>
      </c>
      <c r="F6" s="318"/>
      <c r="G6" s="239">
        <v>1409789</v>
      </c>
      <c r="H6" s="128" t="str">
        <f>_xlfn.IFNA((VLOOKUP(G6,'Swimmer Details'!$A$2:$H$1048576,6,FALSE)),"")</f>
        <v/>
      </c>
      <c r="I6" s="128" t="str">
        <f>_xlfn.IFNA((VLOOKUP(G6,'Swimmer Details'!$A$2:$H$1048576,4,FALSE)),"")</f>
        <v/>
      </c>
      <c r="J6" s="312"/>
      <c r="K6" s="313"/>
      <c r="L6" s="313"/>
      <c r="M6" s="314"/>
      <c r="N6" s="97">
        <f>'Moors League'!G9</f>
        <v>3</v>
      </c>
      <c r="O6" s="98" t="str">
        <f>'Moors League'!H9</f>
        <v>003723</v>
      </c>
      <c r="P6" s="98">
        <f>'Moors League'!I9</f>
        <v>2</v>
      </c>
      <c r="Q6" s="116"/>
      <c r="R6" s="222"/>
      <c r="S6" s="118" t="str">
        <f>_xlfn.IFNA((VLOOKUP(Q6,'DQ Lookup'!$A$2:$B$99,2,FALSE)),"")</f>
        <v/>
      </c>
      <c r="T6">
        <f>G6</f>
        <v>1409789</v>
      </c>
      <c r="U6" t="str">
        <f>_xlfn.IFNA((VLOOKUP(G6,'Swimmer Details'!$A$2:$H$1048576,6,FALSE)),"")</f>
        <v/>
      </c>
      <c r="V6" t="str">
        <f>_xlfn.IFNA((VLOOKUP(G6,'Swimmer Details'!$A$2:$H$1048576,4,FALSE)),"")</f>
        <v/>
      </c>
      <c r="W6" t="str">
        <f>_xlfn.IFNA((VLOOKUP(G6,'Swimmer Details'!$A$2:$M$1048576,12,FALSE)),"")</f>
        <v/>
      </c>
      <c r="X6" t="str">
        <f>_xlfn.IFNA((VLOOKUP(G6,'Swimmer Details'!$A$2:$M$1048576,13,FALSE)),"")</f>
        <v/>
      </c>
      <c r="Y6" t="str">
        <f>D6</f>
        <v>50m</v>
      </c>
      <c r="Z6" t="str">
        <f>E6</f>
        <v>Backstroke</v>
      </c>
      <c r="AA6" t="str">
        <f>Y6&amp;Z6</f>
        <v>50mBackstroke</v>
      </c>
      <c r="AB6">
        <f>A6</f>
        <v>1</v>
      </c>
      <c r="AC6" t="str">
        <f>X6</f>
        <v/>
      </c>
      <c r="AD6" t="str">
        <f>U6</f>
        <v/>
      </c>
      <c r="AE6" t="str">
        <f>V6</f>
        <v/>
      </c>
      <c r="AF6" t="str">
        <f>RIGHT(LEFT($P$1,5),4)</f>
        <v>ESTE</v>
      </c>
      <c r="AG6" t="str">
        <f>W6</f>
        <v/>
      </c>
      <c r="AH6" t="str">
        <f>TEXT(O6,"000000")</f>
        <v>003723</v>
      </c>
      <c r="AI6" t="str">
        <f>_xlfn.IFNA((VLOOKUP(AA6,'Swim England Lookup'!$C$2:$E$5,3,FALSE)),"")</f>
        <v>13</v>
      </c>
      <c r="AJ6" t="s">
        <v>336</v>
      </c>
      <c r="AK6" t="str">
        <f>AC6&amp;","&amp;AD6&amp;","&amp;AE6&amp;","&amp;AF6&amp;","&amp;AG6&amp;","&amp;AH6&amp;","&amp;AI6&amp;","&amp;AJ6</f>
        <v>,,,ESTE,,003723,13,H</v>
      </c>
    </row>
    <row r="7" spans="1:37" ht="19.5" customHeight="1" x14ac:dyDescent="0.35">
      <c r="A7" s="61">
        <v>2</v>
      </c>
      <c r="B7" s="106" t="s">
        <v>294</v>
      </c>
      <c r="C7" s="106" t="s">
        <v>81</v>
      </c>
      <c r="D7" s="106" t="s">
        <v>302</v>
      </c>
      <c r="E7" s="107" t="s">
        <v>298</v>
      </c>
      <c r="F7" s="318"/>
      <c r="G7" s="244">
        <v>1480052</v>
      </c>
      <c r="H7" s="128" t="str">
        <f>_xlfn.IFNA((VLOOKUP(G7,'Swimmer Details'!$A$2:$H$1048576,6,FALSE)),"")</f>
        <v>Stephenson-Mangan</v>
      </c>
      <c r="I7" s="128" t="str">
        <f>_xlfn.IFNA((VLOOKUP(G7,'Swimmer Details'!$A$2:$H$1048576,4,FALSE)),"")</f>
        <v>Peter</v>
      </c>
      <c r="J7" s="312"/>
      <c r="K7" s="313"/>
      <c r="L7" s="313"/>
      <c r="M7" s="314"/>
      <c r="N7" s="97">
        <f>'Moors League'!G10</f>
        <v>2</v>
      </c>
      <c r="O7" s="98" t="str">
        <f>'Moors League'!H10</f>
        <v>003356</v>
      </c>
      <c r="P7" s="98">
        <f>'Moors League'!I10</f>
        <v>3</v>
      </c>
      <c r="Q7" s="116"/>
      <c r="R7" s="222"/>
      <c r="S7" s="118" t="str">
        <f>_xlfn.IFNA((VLOOKUP(Q7,'DQ Lookup'!$A$2:$B$99,2,FALSE)),"")</f>
        <v/>
      </c>
      <c r="T7">
        <f t="shared" ref="T7:T13" si="0">G7</f>
        <v>1480052</v>
      </c>
      <c r="U7" t="str">
        <f>_xlfn.IFNA((VLOOKUP(G7,'Swimmer Details'!$A$2:$H$1048576,6,FALSE)),"")</f>
        <v>Stephenson-Mangan</v>
      </c>
      <c r="V7" t="str">
        <f>_xlfn.IFNA((VLOOKUP(G7,'Swimmer Details'!$A$2:$H$1048576,4,FALSE)),"")</f>
        <v>Peter</v>
      </c>
      <c r="W7" t="str">
        <f>_xlfn.IFNA((VLOOKUP(G7,'Swimmer Details'!$A$2:$M$1048576,12,FALSE)),"")</f>
        <v>181008</v>
      </c>
      <c r="X7" t="str">
        <f>_xlfn.IFNA((VLOOKUP(G7,'Swimmer Details'!$A$2:$M$1048576,13,FALSE)),"")</f>
        <v>M</v>
      </c>
      <c r="Y7" t="str">
        <f t="shared" ref="Y7:Z13" si="1">D7</f>
        <v>50m</v>
      </c>
      <c r="Z7" t="str">
        <f t="shared" si="1"/>
        <v>Backstroke</v>
      </c>
      <c r="AA7" t="str">
        <f t="shared" ref="AA7:AA19" si="2">Y7&amp;Z7</f>
        <v>50mBackstroke</v>
      </c>
      <c r="AB7">
        <f t="shared" ref="AB7:AB13" si="3">A7</f>
        <v>2</v>
      </c>
      <c r="AC7" t="str">
        <f t="shared" ref="AC7:AC19" si="4">X7</f>
        <v>M</v>
      </c>
      <c r="AD7" t="str">
        <f t="shared" ref="AD7:AE19" si="5">U7</f>
        <v>Stephenson-Mangan</v>
      </c>
      <c r="AE7" t="str">
        <f t="shared" si="5"/>
        <v>Peter</v>
      </c>
      <c r="AF7" t="str">
        <f t="shared" ref="AF7:AF45" si="6">RIGHT(LEFT($P$1,5),4)</f>
        <v>ESTE</v>
      </c>
      <c r="AG7" t="str">
        <f t="shared" ref="AG7:AG19" si="7">W7</f>
        <v>181008</v>
      </c>
      <c r="AH7" t="str">
        <f t="shared" ref="AH7:AH13" si="8">TEXT(O7,"000000")</f>
        <v>003356</v>
      </c>
      <c r="AI7" t="str">
        <f>_xlfn.IFNA((VLOOKUP(AA7,'Swim England Lookup'!$C$2:$E$5,3,FALSE)),"")</f>
        <v>13</v>
      </c>
      <c r="AJ7" t="s">
        <v>336</v>
      </c>
      <c r="AK7" t="str">
        <f t="shared" ref="AK7:AK19" si="9">AC7&amp;","&amp;AD7&amp;","&amp;AE7&amp;","&amp;AF7&amp;","&amp;AG7&amp;","&amp;AH7&amp;","&amp;AI7&amp;","&amp;AJ7</f>
        <v>M,Stephenson-Mangan,Peter,ESTE,181008,003356,13,H</v>
      </c>
    </row>
    <row r="8" spans="1:37" ht="19.5" customHeight="1" x14ac:dyDescent="0.35">
      <c r="A8" s="61">
        <v>3</v>
      </c>
      <c r="B8" s="106" t="s">
        <v>293</v>
      </c>
      <c r="C8" s="108" t="s">
        <v>292</v>
      </c>
      <c r="D8" s="106" t="s">
        <v>302</v>
      </c>
      <c r="E8" s="107" t="s">
        <v>299</v>
      </c>
      <c r="F8" s="318"/>
      <c r="G8" s="239">
        <v>1505992</v>
      </c>
      <c r="H8" s="128" t="str">
        <f>_xlfn.IFNA((VLOOKUP(G8,'Swimmer Details'!$A$2:$H$1048576,6,FALSE)),"")</f>
        <v>Webster</v>
      </c>
      <c r="I8" s="128" t="str">
        <f>_xlfn.IFNA((VLOOKUP(G8,'Swimmer Details'!$A$2:$H$1048576,4,FALSE)),"")</f>
        <v>Isobelle</v>
      </c>
      <c r="J8" s="312"/>
      <c r="K8" s="313"/>
      <c r="L8" s="313"/>
      <c r="M8" s="314"/>
      <c r="N8" s="97">
        <f>'Moors League'!G11</f>
        <v>2</v>
      </c>
      <c r="O8" s="98" t="str">
        <f>'Moors League'!H11</f>
        <v>003530</v>
      </c>
      <c r="P8" s="98">
        <f>'Moors League'!I11</f>
        <v>3</v>
      </c>
      <c r="Q8" s="116"/>
      <c r="R8" s="222"/>
      <c r="S8" s="118" t="str">
        <f>_xlfn.IFNA((VLOOKUP(Q8,'DQ Lookup'!$A$2:$B$99,2,FALSE)),"")</f>
        <v/>
      </c>
      <c r="T8">
        <f t="shared" si="0"/>
        <v>1505992</v>
      </c>
      <c r="U8" t="str">
        <f>_xlfn.IFNA((VLOOKUP(G8,'Swimmer Details'!$A$2:$H$1048576,6,FALSE)),"")</f>
        <v>Webster</v>
      </c>
      <c r="V8" t="str">
        <f>_xlfn.IFNA((VLOOKUP(G8,'Swimmer Details'!$A$2:$H$1048576,4,FALSE)),"")</f>
        <v>Isobelle</v>
      </c>
      <c r="W8" t="str">
        <f>_xlfn.IFNA((VLOOKUP(G8,'Swimmer Details'!$A$2:$M$1048576,12,FALSE)),"")</f>
        <v>130412</v>
      </c>
      <c r="X8" t="str">
        <f>_xlfn.IFNA((VLOOKUP(G8,'Swimmer Details'!$A$2:$M$1048576,13,FALSE)),"")</f>
        <v>F</v>
      </c>
      <c r="Y8" t="str">
        <f t="shared" si="1"/>
        <v>50m</v>
      </c>
      <c r="Z8" t="str">
        <f t="shared" si="1"/>
        <v>Butterfly</v>
      </c>
      <c r="AA8" t="str">
        <f t="shared" si="2"/>
        <v>50mButterfly</v>
      </c>
      <c r="AB8">
        <f t="shared" si="3"/>
        <v>3</v>
      </c>
      <c r="AC8" t="str">
        <f t="shared" si="4"/>
        <v>F</v>
      </c>
      <c r="AD8" t="str">
        <f t="shared" si="5"/>
        <v>Webster</v>
      </c>
      <c r="AE8" t="str">
        <f t="shared" si="5"/>
        <v>Isobelle</v>
      </c>
      <c r="AF8" t="str">
        <f t="shared" si="6"/>
        <v>ESTE</v>
      </c>
      <c r="AG8" t="str">
        <f t="shared" si="7"/>
        <v>130412</v>
      </c>
      <c r="AH8" t="str">
        <f t="shared" si="8"/>
        <v>003530</v>
      </c>
      <c r="AI8" t="str">
        <f>_xlfn.IFNA((VLOOKUP(AA8,'Swim England Lookup'!$C$2:$E$5,3,FALSE)),"")</f>
        <v>10</v>
      </c>
      <c r="AJ8" t="s">
        <v>336</v>
      </c>
      <c r="AK8" t="str">
        <f t="shared" si="9"/>
        <v>F,Webster,Isobelle,ESTE,130412,003530,10,H</v>
      </c>
    </row>
    <row r="9" spans="1:37" ht="19.5" customHeight="1" x14ac:dyDescent="0.35">
      <c r="A9" s="61">
        <v>4</v>
      </c>
      <c r="B9" s="106" t="s">
        <v>294</v>
      </c>
      <c r="C9" s="106" t="s">
        <v>292</v>
      </c>
      <c r="D9" s="106" t="s">
        <v>302</v>
      </c>
      <c r="E9" s="107" t="s">
        <v>299</v>
      </c>
      <c r="F9" s="318"/>
      <c r="G9" s="239">
        <v>1442066</v>
      </c>
      <c r="H9" s="128" t="str">
        <f>_xlfn.IFNA((VLOOKUP(G9,'Swimmer Details'!$A$2:$H$1048576,6,FALSE)),"")</f>
        <v>Horner</v>
      </c>
      <c r="I9" s="128" t="str">
        <f>_xlfn.IFNA((VLOOKUP(G9,'Swimmer Details'!$A$2:$H$1048576,4,FALSE)),"")</f>
        <v>Joe</v>
      </c>
      <c r="J9" s="312"/>
      <c r="K9" s="313"/>
      <c r="L9" s="313"/>
      <c r="M9" s="314"/>
      <c r="N9" s="97">
        <f>'Moors League'!G12</f>
        <v>2</v>
      </c>
      <c r="O9" s="98" t="str">
        <f>'Moors League'!H12</f>
        <v>003770</v>
      </c>
      <c r="P9" s="98">
        <f>'Moors League'!I12</f>
        <v>3</v>
      </c>
      <c r="Q9" s="116"/>
      <c r="R9" s="222"/>
      <c r="S9" s="118" t="str">
        <f>_xlfn.IFNA((VLOOKUP(Q9,'DQ Lookup'!$A$2:$B$99,2,FALSE)),"")</f>
        <v/>
      </c>
      <c r="T9">
        <f t="shared" si="0"/>
        <v>1442066</v>
      </c>
      <c r="U9" t="str">
        <f>_xlfn.IFNA((VLOOKUP(G9,'Swimmer Details'!$A$2:$H$1048576,6,FALSE)),"")</f>
        <v>Horner</v>
      </c>
      <c r="V9" t="str">
        <f>_xlfn.IFNA((VLOOKUP(G9,'Swimmer Details'!$A$2:$H$1048576,4,FALSE)),"")</f>
        <v>Joe</v>
      </c>
      <c r="W9" t="str">
        <f>_xlfn.IFNA((VLOOKUP(G9,'Swimmer Details'!$A$2:$M$1048576,12,FALSE)),"")</f>
        <v>240513</v>
      </c>
      <c r="X9" t="str">
        <f>_xlfn.IFNA((VLOOKUP(G9,'Swimmer Details'!$A$2:$M$1048576,13,FALSE)),"")</f>
        <v>M</v>
      </c>
      <c r="Y9" t="str">
        <f t="shared" si="1"/>
        <v>50m</v>
      </c>
      <c r="Z9" t="str">
        <f t="shared" si="1"/>
        <v>Butterfly</v>
      </c>
      <c r="AA9" t="str">
        <f t="shared" si="2"/>
        <v>50mButterfly</v>
      </c>
      <c r="AB9">
        <f t="shared" si="3"/>
        <v>4</v>
      </c>
      <c r="AC9" t="str">
        <f t="shared" si="4"/>
        <v>M</v>
      </c>
      <c r="AD9" t="str">
        <f t="shared" si="5"/>
        <v>Horner</v>
      </c>
      <c r="AE9" t="str">
        <f t="shared" si="5"/>
        <v>Joe</v>
      </c>
      <c r="AF9" t="str">
        <f t="shared" si="6"/>
        <v>ESTE</v>
      </c>
      <c r="AG9" t="str">
        <f t="shared" si="7"/>
        <v>240513</v>
      </c>
      <c r="AH9" t="str">
        <f t="shared" si="8"/>
        <v>003770</v>
      </c>
      <c r="AI9" t="str">
        <f>_xlfn.IFNA((VLOOKUP(AA9,'Swim England Lookup'!$C$2:$E$5,3,FALSE)),"")</f>
        <v>10</v>
      </c>
      <c r="AJ9" t="s">
        <v>336</v>
      </c>
      <c r="AK9" t="str">
        <f t="shared" si="9"/>
        <v>M,Horner,Joe,ESTE,240513,003770,10,H</v>
      </c>
    </row>
    <row r="10" spans="1:37" ht="19.5" customHeight="1" x14ac:dyDescent="0.35">
      <c r="A10" s="61">
        <v>5</v>
      </c>
      <c r="B10" s="106" t="s">
        <v>293</v>
      </c>
      <c r="C10" s="106" t="s">
        <v>295</v>
      </c>
      <c r="D10" s="106" t="s">
        <v>302</v>
      </c>
      <c r="E10" s="107" t="s">
        <v>300</v>
      </c>
      <c r="F10" s="318"/>
      <c r="G10" s="239">
        <v>1258186</v>
      </c>
      <c r="H10" s="128" t="str">
        <f>_xlfn.IFNA((VLOOKUP(G10,'Swimmer Details'!$A$2:$H$1048576,6,FALSE)),"")</f>
        <v>Coulter</v>
      </c>
      <c r="I10" s="128" t="str">
        <f>_xlfn.IFNA((VLOOKUP(G10,'Swimmer Details'!$A$2:$H$1048576,4,FALSE)),"")</f>
        <v>Annie</v>
      </c>
      <c r="J10" s="312"/>
      <c r="K10" s="313"/>
      <c r="L10" s="313"/>
      <c r="M10" s="314"/>
      <c r="N10" s="97">
        <f>'Moors League'!G13</f>
        <v>3</v>
      </c>
      <c r="O10" s="98" t="str">
        <f>'Moors League'!H13</f>
        <v>004115</v>
      </c>
      <c r="P10" s="98">
        <f>'Moors League'!I13</f>
        <v>2</v>
      </c>
      <c r="Q10" s="116"/>
      <c r="R10" s="222"/>
      <c r="S10" s="118" t="str">
        <f>_xlfn.IFNA((VLOOKUP(Q10,'DQ Lookup'!$A$2:$B$99,2,FALSE)),"")</f>
        <v/>
      </c>
      <c r="T10">
        <f t="shared" si="0"/>
        <v>1258186</v>
      </c>
      <c r="U10" t="str">
        <f>_xlfn.IFNA((VLOOKUP(G10,'Swimmer Details'!$A$2:$H$1048576,6,FALSE)),"")</f>
        <v>Coulter</v>
      </c>
      <c r="V10" t="str">
        <f>_xlfn.IFNA((VLOOKUP(G10,'Swimmer Details'!$A$2:$H$1048576,4,FALSE)),"")</f>
        <v>Annie</v>
      </c>
      <c r="W10" t="str">
        <f>_xlfn.IFNA((VLOOKUP(G10,'Swimmer Details'!$A$2:$M$1048576,12,FALSE)),"")</f>
        <v>010708</v>
      </c>
      <c r="X10" t="str">
        <f>_xlfn.IFNA((VLOOKUP(G10,'Swimmer Details'!$A$2:$M$1048576,13,FALSE)),"")</f>
        <v>F</v>
      </c>
      <c r="Y10" t="str">
        <f t="shared" si="1"/>
        <v>50m</v>
      </c>
      <c r="Z10" t="str">
        <f t="shared" si="1"/>
        <v>Breaststroke</v>
      </c>
      <c r="AA10" t="str">
        <f t="shared" si="2"/>
        <v>50mBreaststroke</v>
      </c>
      <c r="AB10">
        <f t="shared" si="3"/>
        <v>5</v>
      </c>
      <c r="AC10" t="str">
        <f t="shared" si="4"/>
        <v>F</v>
      </c>
      <c r="AD10" t="str">
        <f t="shared" si="5"/>
        <v>Coulter</v>
      </c>
      <c r="AE10" t="str">
        <f t="shared" si="5"/>
        <v>Annie</v>
      </c>
      <c r="AF10" t="str">
        <f t="shared" si="6"/>
        <v>ESTE</v>
      </c>
      <c r="AG10" t="str">
        <f t="shared" si="7"/>
        <v>010708</v>
      </c>
      <c r="AH10" t="str">
        <f t="shared" si="8"/>
        <v>004115</v>
      </c>
      <c r="AI10" t="str">
        <f>_xlfn.IFNA((VLOOKUP(AA10,'Swim England Lookup'!$C$2:$E$5,3,FALSE)),"")</f>
        <v>07</v>
      </c>
      <c r="AJ10" t="s">
        <v>336</v>
      </c>
      <c r="AK10" t="str">
        <f t="shared" si="9"/>
        <v>F,Coulter,Annie,ESTE,010708,004115,07,H</v>
      </c>
    </row>
    <row r="11" spans="1:37" ht="19.5" customHeight="1" x14ac:dyDescent="0.35">
      <c r="A11" s="61">
        <v>6</v>
      </c>
      <c r="B11" s="106" t="s">
        <v>294</v>
      </c>
      <c r="C11" s="106" t="s">
        <v>295</v>
      </c>
      <c r="D11" s="106" t="s">
        <v>302</v>
      </c>
      <c r="E11" s="107" t="s">
        <v>300</v>
      </c>
      <c r="F11" s="318"/>
      <c r="G11" s="239">
        <v>1271952</v>
      </c>
      <c r="H11" s="128" t="str">
        <f>_xlfn.IFNA((VLOOKUP(G11,'Swimmer Details'!$A$2:$H$1048576,6,FALSE)),"")</f>
        <v>Taylor</v>
      </c>
      <c r="I11" s="128" t="str">
        <f>_xlfn.IFNA((VLOOKUP(G11,'Swimmer Details'!$A$2:$H$1048576,4,FALSE)),"")</f>
        <v>Lewis</v>
      </c>
      <c r="J11" s="312"/>
      <c r="K11" s="313"/>
      <c r="L11" s="313"/>
      <c r="M11" s="314"/>
      <c r="N11" s="97">
        <f>'Moors League'!G14</f>
        <v>1</v>
      </c>
      <c r="O11" s="98" t="str">
        <f>'Moors League'!H14</f>
        <v>003586</v>
      </c>
      <c r="P11" s="98">
        <f>'Moors League'!I14</f>
        <v>4</v>
      </c>
      <c r="Q11" s="116"/>
      <c r="R11" s="222"/>
      <c r="S11" s="118" t="str">
        <f>_xlfn.IFNA((VLOOKUP(Q11,'DQ Lookup'!$A$2:$B$99,2,FALSE)),"")</f>
        <v/>
      </c>
      <c r="T11">
        <f t="shared" si="0"/>
        <v>1271952</v>
      </c>
      <c r="U11" t="str">
        <f>_xlfn.IFNA((VLOOKUP(G11,'Swimmer Details'!$A$2:$H$1048576,6,FALSE)),"")</f>
        <v>Taylor</v>
      </c>
      <c r="V11" t="str">
        <f>_xlfn.IFNA((VLOOKUP(G11,'Swimmer Details'!$A$2:$H$1048576,4,FALSE)),"")</f>
        <v>Lewis</v>
      </c>
      <c r="W11" t="str">
        <f>_xlfn.IFNA((VLOOKUP(G11,'Swimmer Details'!$A$2:$M$1048576,12,FALSE)),"")</f>
        <v>220208</v>
      </c>
      <c r="X11" t="str">
        <f>_xlfn.IFNA((VLOOKUP(G11,'Swimmer Details'!$A$2:$M$1048576,13,FALSE)),"")</f>
        <v>M</v>
      </c>
      <c r="Y11" t="str">
        <f t="shared" si="1"/>
        <v>50m</v>
      </c>
      <c r="Z11" t="str">
        <f t="shared" si="1"/>
        <v>Breaststroke</v>
      </c>
      <c r="AA11" t="str">
        <f t="shared" si="2"/>
        <v>50mBreaststroke</v>
      </c>
      <c r="AB11">
        <f t="shared" si="3"/>
        <v>6</v>
      </c>
      <c r="AC11" t="str">
        <f t="shared" si="4"/>
        <v>M</v>
      </c>
      <c r="AD11" t="str">
        <f t="shared" si="5"/>
        <v>Taylor</v>
      </c>
      <c r="AE11" t="str">
        <f t="shared" si="5"/>
        <v>Lewis</v>
      </c>
      <c r="AF11" t="str">
        <f t="shared" si="6"/>
        <v>ESTE</v>
      </c>
      <c r="AG11" t="str">
        <f t="shared" si="7"/>
        <v>220208</v>
      </c>
      <c r="AH11" t="str">
        <f t="shared" si="8"/>
        <v>003586</v>
      </c>
      <c r="AI11" t="str">
        <f>_xlfn.IFNA((VLOOKUP(AA11,'Swim England Lookup'!$C$2:$E$5,3,FALSE)),"")</f>
        <v>07</v>
      </c>
      <c r="AJ11" t="s">
        <v>336</v>
      </c>
      <c r="AK11" t="str">
        <f t="shared" si="9"/>
        <v>M,Taylor,Lewis,ESTE,220208,003586,07,H</v>
      </c>
    </row>
    <row r="12" spans="1:37" ht="19.5" customHeight="1" x14ac:dyDescent="0.35">
      <c r="A12" s="61">
        <v>7</v>
      </c>
      <c r="B12" s="106" t="s">
        <v>293</v>
      </c>
      <c r="C12" s="106" t="s">
        <v>297</v>
      </c>
      <c r="D12" s="106" t="s">
        <v>302</v>
      </c>
      <c r="E12" s="107" t="s">
        <v>301</v>
      </c>
      <c r="F12" s="318"/>
      <c r="G12" s="239">
        <v>1689521</v>
      </c>
      <c r="H12" s="128" t="str">
        <f>_xlfn.IFNA((VLOOKUP(G12,'Swimmer Details'!$A$2:$H$1048576,6,FALSE)),"")</f>
        <v>Hillerby</v>
      </c>
      <c r="I12" s="128" t="str">
        <f>_xlfn.IFNA((VLOOKUP(G12,'Swimmer Details'!$A$2:$H$1048576,4,FALSE)),"")</f>
        <v>Rosa</v>
      </c>
      <c r="J12" s="312"/>
      <c r="K12" s="313"/>
      <c r="L12" s="313"/>
      <c r="M12" s="314"/>
      <c r="N12" s="97">
        <f>'Moors League'!G15</f>
        <v>1</v>
      </c>
      <c r="O12" s="98" t="str">
        <f>'Moors League'!H15</f>
        <v>003737</v>
      </c>
      <c r="P12" s="98">
        <f>'Moors League'!I15</f>
        <v>4</v>
      </c>
      <c r="Q12" s="116"/>
      <c r="R12" s="222"/>
      <c r="S12" s="118" t="str">
        <f>_xlfn.IFNA((VLOOKUP(Q12,'DQ Lookup'!$A$2:$B$99,2,FALSE)),"")</f>
        <v/>
      </c>
      <c r="T12">
        <f t="shared" si="0"/>
        <v>1689521</v>
      </c>
      <c r="U12" t="str">
        <f>_xlfn.IFNA((VLOOKUP(G12,'Swimmer Details'!$A$2:$H$1048576,6,FALSE)),"")</f>
        <v>Hillerby</v>
      </c>
      <c r="V12" t="str">
        <f>_xlfn.IFNA((VLOOKUP(G12,'Swimmer Details'!$A$2:$H$1048576,4,FALSE)),"")</f>
        <v>Rosa</v>
      </c>
      <c r="W12" t="str">
        <f>_xlfn.IFNA((VLOOKUP(G12,'Swimmer Details'!$A$2:$M$1048576,12,FALSE)),"")</f>
        <v>231213</v>
      </c>
      <c r="X12" t="str">
        <f>_xlfn.IFNA((VLOOKUP(G12,'Swimmer Details'!$A$2:$M$1048576,13,FALSE)),"")</f>
        <v>F</v>
      </c>
      <c r="Y12" t="str">
        <f t="shared" si="1"/>
        <v>50m</v>
      </c>
      <c r="Z12" t="str">
        <f t="shared" si="1"/>
        <v>Freestyle</v>
      </c>
      <c r="AA12" t="str">
        <f t="shared" si="2"/>
        <v>50mFreestyle</v>
      </c>
      <c r="AB12">
        <f t="shared" si="3"/>
        <v>7</v>
      </c>
      <c r="AC12" t="str">
        <f t="shared" si="4"/>
        <v>F</v>
      </c>
      <c r="AD12" t="str">
        <f t="shared" si="5"/>
        <v>Hillerby</v>
      </c>
      <c r="AE12" t="str">
        <f t="shared" si="5"/>
        <v>Rosa</v>
      </c>
      <c r="AF12" t="str">
        <f t="shared" si="6"/>
        <v>ESTE</v>
      </c>
      <c r="AG12" t="str">
        <f t="shared" si="7"/>
        <v>231213</v>
      </c>
      <c r="AH12" t="str">
        <f t="shared" si="8"/>
        <v>003737</v>
      </c>
      <c r="AI12" t="str">
        <f>_xlfn.IFNA((VLOOKUP(AA12,'Swim England Lookup'!$C$2:$E$5,3,FALSE)),"")</f>
        <v>01</v>
      </c>
      <c r="AJ12" t="s">
        <v>336</v>
      </c>
      <c r="AK12" t="str">
        <f t="shared" si="9"/>
        <v>F,Hillerby,Rosa,ESTE,231213,003737,01,H</v>
      </c>
    </row>
    <row r="13" spans="1:37" ht="19.5" customHeight="1" x14ac:dyDescent="0.35">
      <c r="A13" s="61">
        <v>8</v>
      </c>
      <c r="B13" s="106" t="s">
        <v>294</v>
      </c>
      <c r="C13" s="106" t="s">
        <v>297</v>
      </c>
      <c r="D13" s="106" t="s">
        <v>302</v>
      </c>
      <c r="E13" s="107" t="s">
        <v>301</v>
      </c>
      <c r="F13" s="318"/>
      <c r="G13" s="239">
        <v>1689520</v>
      </c>
      <c r="H13" s="128" t="str">
        <f>_xlfn.IFNA((VLOOKUP(G13,'Swimmer Details'!$A$2:$H$1048576,6,FALSE)),"")</f>
        <v>Moore</v>
      </c>
      <c r="I13" s="128" t="str">
        <f>_xlfn.IFNA((VLOOKUP(G13,'Swimmer Details'!$A$2:$H$1048576,4,FALSE)),"")</f>
        <v>William</v>
      </c>
      <c r="J13" s="312"/>
      <c r="K13" s="313"/>
      <c r="L13" s="313"/>
      <c r="M13" s="314"/>
      <c r="N13" s="97">
        <f>'Moors League'!G16</f>
        <v>1</v>
      </c>
      <c r="O13" s="98" t="str">
        <f>'Moors League'!H16</f>
        <v>003539</v>
      </c>
      <c r="P13" s="98">
        <f>'Moors League'!I16</f>
        <v>4</v>
      </c>
      <c r="Q13" s="116"/>
      <c r="R13" s="222"/>
      <c r="S13" s="118" t="str">
        <f>_xlfn.IFNA((VLOOKUP(Q13,'DQ Lookup'!$A$2:$B$99,2,FALSE)),"")</f>
        <v/>
      </c>
      <c r="T13">
        <f t="shared" si="0"/>
        <v>1689520</v>
      </c>
      <c r="U13" t="str">
        <f>_xlfn.IFNA((VLOOKUP(G13,'Swimmer Details'!$A$2:$H$1048576,6,FALSE)),"")</f>
        <v>Moore</v>
      </c>
      <c r="V13" t="str">
        <f>_xlfn.IFNA((VLOOKUP(G13,'Swimmer Details'!$A$2:$H$1048576,4,FALSE)),"")</f>
        <v>William</v>
      </c>
      <c r="W13" t="str">
        <f>_xlfn.IFNA((VLOOKUP(G13,'Swimmer Details'!$A$2:$M$1048576,12,FALSE)),"")</f>
        <v>230714</v>
      </c>
      <c r="X13" t="str">
        <f>_xlfn.IFNA((VLOOKUP(G13,'Swimmer Details'!$A$2:$M$1048576,13,FALSE)),"")</f>
        <v>M</v>
      </c>
      <c r="Y13" t="str">
        <f t="shared" si="1"/>
        <v>50m</v>
      </c>
      <c r="Z13" t="str">
        <f t="shared" si="1"/>
        <v>Freestyle</v>
      </c>
      <c r="AA13" t="str">
        <f t="shared" si="2"/>
        <v>50mFreestyle</v>
      </c>
      <c r="AB13">
        <f t="shared" si="3"/>
        <v>8</v>
      </c>
      <c r="AC13" t="str">
        <f t="shared" si="4"/>
        <v>M</v>
      </c>
      <c r="AD13" t="str">
        <f t="shared" si="5"/>
        <v>Moore</v>
      </c>
      <c r="AE13" t="str">
        <f t="shared" si="5"/>
        <v>William</v>
      </c>
      <c r="AF13" t="str">
        <f t="shared" si="6"/>
        <v>ESTE</v>
      </c>
      <c r="AG13" t="str">
        <f t="shared" si="7"/>
        <v>230714</v>
      </c>
      <c r="AH13" t="str">
        <f t="shared" si="8"/>
        <v>003539</v>
      </c>
      <c r="AI13" t="str">
        <f>_xlfn.IFNA((VLOOKUP(AA13,'Swim England Lookup'!$C$2:$E$5,3,FALSE)),"")</f>
        <v>01</v>
      </c>
      <c r="AJ13" t="s">
        <v>336</v>
      </c>
      <c r="AK13" t="str">
        <f t="shared" si="9"/>
        <v>M,Moore,William,ESTE,230714,003539,01,H</v>
      </c>
    </row>
    <row r="14" spans="1:37" ht="19.5" customHeight="1" x14ac:dyDescent="0.35">
      <c r="A14" s="61">
        <v>9</v>
      </c>
      <c r="B14" s="106" t="s">
        <v>293</v>
      </c>
      <c r="C14" s="106" t="s">
        <v>296</v>
      </c>
      <c r="D14" s="106" t="s">
        <v>302</v>
      </c>
      <c r="E14" s="107" t="s">
        <v>298</v>
      </c>
      <c r="F14" s="318"/>
      <c r="G14" s="239">
        <v>1507985</v>
      </c>
      <c r="H14" s="128" t="str">
        <f>_xlfn.IFNA((VLOOKUP(G14,'Swimmer Details'!$A$2:$H$1048576,6,FALSE)),"")</f>
        <v>Slatter</v>
      </c>
      <c r="I14" s="128" t="str">
        <f>_xlfn.IFNA((VLOOKUP(G14,'Swimmer Details'!$A$2:$H$1048576,4,FALSE)),"")</f>
        <v>Edie</v>
      </c>
      <c r="J14" s="312"/>
      <c r="K14" s="313"/>
      <c r="L14" s="313"/>
      <c r="M14" s="314"/>
      <c r="N14" s="97">
        <f>'Moors League'!G17</f>
        <v>1</v>
      </c>
      <c r="O14" s="98" t="str">
        <f>'Moors League'!H17</f>
        <v>003654</v>
      </c>
      <c r="P14" s="98">
        <f>'Moors League'!I17</f>
        <v>4</v>
      </c>
      <c r="Q14" s="116"/>
      <c r="R14" s="222"/>
      <c r="S14" s="118" t="str">
        <f>_xlfn.IFNA((VLOOKUP(Q14,'DQ Lookup'!$A$2:$B$99,2,FALSE)),"")</f>
        <v/>
      </c>
      <c r="T14">
        <f>G14</f>
        <v>1507985</v>
      </c>
      <c r="U14" t="str">
        <f>_xlfn.IFNA((VLOOKUP(G14,'Swimmer Details'!$A$2:$H$1048576,6,FALSE)),"")</f>
        <v>Slatter</v>
      </c>
      <c r="V14" t="str">
        <f>_xlfn.IFNA((VLOOKUP(G14,'Swimmer Details'!$A$2:$H$1048576,4,FALSE)),"")</f>
        <v>Edie</v>
      </c>
      <c r="W14" t="str">
        <f>_xlfn.IFNA((VLOOKUP(G14,'Swimmer Details'!$A$2:$M$1048576,12,FALSE)),"")</f>
        <v>100910</v>
      </c>
      <c r="X14" t="str">
        <f>_xlfn.IFNA((VLOOKUP(G14,'Swimmer Details'!$A$2:$M$1048576,13,FALSE)),"")</f>
        <v>F</v>
      </c>
      <c r="Y14" t="str">
        <f>D14</f>
        <v>50m</v>
      </c>
      <c r="Z14" t="str">
        <f>E14</f>
        <v>Backstroke</v>
      </c>
      <c r="AA14" t="str">
        <f t="shared" si="2"/>
        <v>50mBackstroke</v>
      </c>
      <c r="AB14">
        <f>A14</f>
        <v>9</v>
      </c>
      <c r="AC14" t="str">
        <f t="shared" si="4"/>
        <v>F</v>
      </c>
      <c r="AD14" t="str">
        <f t="shared" si="5"/>
        <v>Slatter</v>
      </c>
      <c r="AE14" t="str">
        <f t="shared" si="5"/>
        <v>Edie</v>
      </c>
      <c r="AF14" t="str">
        <f t="shared" si="6"/>
        <v>ESTE</v>
      </c>
      <c r="AG14" t="str">
        <f t="shared" si="7"/>
        <v>100910</v>
      </c>
      <c r="AH14" t="str">
        <f>TEXT(O14,"000000")</f>
        <v>003654</v>
      </c>
      <c r="AI14" t="str">
        <f>_xlfn.IFNA((VLOOKUP(AA14,'Swim England Lookup'!$C$2:$E$5,3,FALSE)),"")</f>
        <v>13</v>
      </c>
      <c r="AJ14" t="s">
        <v>336</v>
      </c>
      <c r="AK14" t="str">
        <f t="shared" si="9"/>
        <v>F,Slatter,Edie,ESTE,100910,003654,13,H</v>
      </c>
    </row>
    <row r="15" spans="1:37" ht="19.5" customHeight="1" x14ac:dyDescent="0.35">
      <c r="A15" s="61">
        <v>10</v>
      </c>
      <c r="B15" s="106" t="s">
        <v>294</v>
      </c>
      <c r="C15" s="106" t="s">
        <v>296</v>
      </c>
      <c r="D15" s="106" t="s">
        <v>302</v>
      </c>
      <c r="E15" s="107" t="s">
        <v>298</v>
      </c>
      <c r="F15" s="319"/>
      <c r="G15" s="239">
        <v>1597175</v>
      </c>
      <c r="H15" s="128" t="str">
        <f>_xlfn.IFNA((VLOOKUP(G15,'Swimmer Details'!$A$2:$H$1048576,6,FALSE)),"")</f>
        <v>Ozdemir</v>
      </c>
      <c r="I15" s="128" t="str">
        <f>_xlfn.IFNA((VLOOKUP(G15,'Swimmer Details'!$A$2:$H$1048576,4,FALSE)),"")</f>
        <v>Ashton</v>
      </c>
      <c r="J15" s="315"/>
      <c r="K15" s="316"/>
      <c r="L15" s="316"/>
      <c r="M15" s="317"/>
      <c r="N15" s="97">
        <f>'Moors League'!G18</f>
        <v>4</v>
      </c>
      <c r="O15" s="98" t="str">
        <f>'Moors League'!H18</f>
        <v>004002</v>
      </c>
      <c r="P15" s="98">
        <f>'Moors League'!I18</f>
        <v>1</v>
      </c>
      <c r="Q15" s="116"/>
      <c r="R15" s="222"/>
      <c r="S15" s="118" t="str">
        <f>_xlfn.IFNA((VLOOKUP(Q15,'DQ Lookup'!$A$2:$B$99,2,FALSE)),"")</f>
        <v/>
      </c>
      <c r="T15">
        <f>G15</f>
        <v>1597175</v>
      </c>
      <c r="U15" t="str">
        <f>_xlfn.IFNA((VLOOKUP(G15,'Swimmer Details'!$A$2:$H$1048576,6,FALSE)),"")</f>
        <v>Ozdemir</v>
      </c>
      <c r="V15" t="str">
        <f>_xlfn.IFNA((VLOOKUP(G15,'Swimmer Details'!$A$2:$H$1048576,4,FALSE)),"")</f>
        <v>Ashton</v>
      </c>
      <c r="W15" t="str">
        <f>_xlfn.IFNA((VLOOKUP(G15,'Swimmer Details'!$A$2:$M$1048576,12,FALSE)),"")</f>
        <v>100811</v>
      </c>
      <c r="X15" t="str">
        <f>_xlfn.IFNA((VLOOKUP(G15,'Swimmer Details'!$A$2:$M$1048576,13,FALSE)),"")</f>
        <v>M</v>
      </c>
      <c r="Y15" t="str">
        <f>D15</f>
        <v>50m</v>
      </c>
      <c r="Z15" t="str">
        <f>E15</f>
        <v>Backstroke</v>
      </c>
      <c r="AA15" t="str">
        <f t="shared" si="2"/>
        <v>50mBackstroke</v>
      </c>
      <c r="AB15">
        <f>A15</f>
        <v>10</v>
      </c>
      <c r="AC15" t="str">
        <f t="shared" si="4"/>
        <v>M</v>
      </c>
      <c r="AD15" t="str">
        <f t="shared" si="5"/>
        <v>Ozdemir</v>
      </c>
      <c r="AE15" t="str">
        <f t="shared" si="5"/>
        <v>Ashton</v>
      </c>
      <c r="AF15" t="str">
        <f t="shared" si="6"/>
        <v>ESTE</v>
      </c>
      <c r="AG15" t="str">
        <f t="shared" si="7"/>
        <v>100811</v>
      </c>
      <c r="AH15" t="str">
        <f>TEXT(O15,"000000")</f>
        <v>004002</v>
      </c>
      <c r="AI15" t="str">
        <f>_xlfn.IFNA((VLOOKUP(AA15,'Swim England Lookup'!$C$2:$E$5,3,FALSE)),"")</f>
        <v>13</v>
      </c>
      <c r="AJ15" t="s">
        <v>336</v>
      </c>
      <c r="AK15" t="str">
        <f t="shared" si="9"/>
        <v>M,Ozdemir,Ashton,ESTE,100811,004002,13,H</v>
      </c>
    </row>
    <row r="16" spans="1:37" ht="19.5" customHeight="1" x14ac:dyDescent="0.35">
      <c r="A16" s="61">
        <v>11</v>
      </c>
      <c r="B16" s="106" t="s">
        <v>293</v>
      </c>
      <c r="C16" s="106" t="s">
        <v>81</v>
      </c>
      <c r="D16" s="106" t="s">
        <v>304</v>
      </c>
      <c r="E16" s="107" t="s">
        <v>99</v>
      </c>
      <c r="F16" s="218" t="s">
        <v>308</v>
      </c>
      <c r="G16" s="240">
        <v>1409789</v>
      </c>
      <c r="H16" s="128" t="str">
        <f>_xlfn.IFNA((VLOOKUP(G16,'Swimmer Details'!$A$2:$H$1048576,6,FALSE)),"")</f>
        <v/>
      </c>
      <c r="I16" s="128" t="str">
        <f>_xlfn.IFNA((VLOOKUP(G16,'Swimmer Details'!$A$2:$H$1048576,4,FALSE)),"")</f>
        <v/>
      </c>
      <c r="J16" s="109" t="s">
        <v>310</v>
      </c>
      <c r="K16" s="240">
        <v>1447121</v>
      </c>
      <c r="L16" s="128" t="str">
        <f>_xlfn.IFNA((VLOOKUP(K16,'Swimmer Details'!$A$2:$H$1048576,6,FALSE)),"")</f>
        <v>Mazhambe</v>
      </c>
      <c r="M16" s="128" t="str">
        <f>_xlfn.IFNA((VLOOKUP(K16,'Swimmer Details'!$A$2:$H$1048576,4,FALSE)),"")</f>
        <v>Abigail</v>
      </c>
      <c r="N16" s="301"/>
      <c r="O16" s="302"/>
      <c r="P16" s="302"/>
      <c r="Q16" s="116"/>
      <c r="R16" s="222"/>
      <c r="S16" s="118" t="str">
        <f>_xlfn.IFNA((VLOOKUP(Q16,'DQ Lookup'!$A$2:$B$99,2,FALSE)),"")</f>
        <v/>
      </c>
      <c r="T16">
        <f>G24</f>
        <v>1505992</v>
      </c>
      <c r="U16" t="str">
        <f>_xlfn.IFNA((VLOOKUP(G24,'Swimmer Details'!$A$2:$H$1048576,6,FALSE)),"")</f>
        <v>Webster</v>
      </c>
      <c r="V16" t="str">
        <f>_xlfn.IFNA((VLOOKUP(G24,'Swimmer Details'!$A$2:$H$1048576,4,FALSE)),"")</f>
        <v>Isobelle</v>
      </c>
      <c r="W16" t="str">
        <f>_xlfn.IFNA((VLOOKUP(G24,'Swimmer Details'!$A$2:$M$1048576,12,FALSE)),"")</f>
        <v>130412</v>
      </c>
      <c r="X16" t="str">
        <f>_xlfn.IFNA((VLOOKUP(G24,'Swimmer Details'!$A$2:$M$1048576,13,FALSE)),"")</f>
        <v>F</v>
      </c>
      <c r="Y16" t="str">
        <f>D24</f>
        <v>50m</v>
      </c>
      <c r="Z16" t="str">
        <f>E24</f>
        <v>Breaststroke</v>
      </c>
      <c r="AA16" t="str">
        <f t="shared" si="2"/>
        <v>50mBreaststroke</v>
      </c>
      <c r="AB16">
        <f>A24</f>
        <v>15</v>
      </c>
      <c r="AC16" t="str">
        <f t="shared" si="4"/>
        <v>F</v>
      </c>
      <c r="AD16" t="str">
        <f t="shared" si="5"/>
        <v>Webster</v>
      </c>
      <c r="AE16" t="str">
        <f t="shared" si="5"/>
        <v>Isobelle</v>
      </c>
      <c r="AF16" t="str">
        <f t="shared" si="6"/>
        <v>ESTE</v>
      </c>
      <c r="AG16" t="str">
        <f t="shared" si="7"/>
        <v>130412</v>
      </c>
      <c r="AH16" t="str">
        <f>TEXT(O24,"000000")</f>
        <v>004095</v>
      </c>
      <c r="AI16" t="str">
        <f>_xlfn.IFNA((VLOOKUP(AA16,'Swim England Lookup'!$C$2:$E$5,3,FALSE)),"")</f>
        <v>07</v>
      </c>
      <c r="AJ16" t="s">
        <v>336</v>
      </c>
      <c r="AK16" t="str">
        <f t="shared" si="9"/>
        <v>F,Webster,Isobelle,ESTE,130412,004095,07,H</v>
      </c>
    </row>
    <row r="17" spans="1:37" ht="19.5" customHeight="1" x14ac:dyDescent="0.35">
      <c r="A17" s="326"/>
      <c r="B17" s="327"/>
      <c r="C17" s="327"/>
      <c r="D17" s="327"/>
      <c r="E17" s="328"/>
      <c r="F17" s="218" t="s">
        <v>309</v>
      </c>
      <c r="G17" s="240">
        <v>1408564</v>
      </c>
      <c r="H17" s="128" t="str">
        <f>_xlfn.IFNA((VLOOKUP(G17,'Swimmer Details'!$A$2:$H$1048576,6,FALSE)),"")</f>
        <v>Brodie</v>
      </c>
      <c r="I17" s="128" t="str">
        <f>_xlfn.IFNA((VLOOKUP(G17,'Swimmer Details'!$A$2:$H$1048576,4,FALSE)),"")</f>
        <v>Ruby</v>
      </c>
      <c r="J17" s="109" t="s">
        <v>311</v>
      </c>
      <c r="K17" s="240">
        <v>1258186</v>
      </c>
      <c r="L17" s="128" t="str">
        <f>_xlfn.IFNA((VLOOKUP(K17,'Swimmer Details'!$A$2:$H$1048576,6,FALSE)),"")</f>
        <v>Coulter</v>
      </c>
      <c r="M17" s="128" t="str">
        <f>_xlfn.IFNA((VLOOKUP(K17,'Swimmer Details'!$A$2:$H$1048576,4,FALSE)),"")</f>
        <v>Annie</v>
      </c>
      <c r="N17" s="97">
        <f>'Moors League'!G19</f>
        <v>2</v>
      </c>
      <c r="O17" s="127" t="str">
        <f>'Moors League'!H19</f>
        <v>002283</v>
      </c>
      <c r="P17" s="127">
        <f>'Moors League'!I19</f>
        <v>3</v>
      </c>
      <c r="Q17" s="116"/>
      <c r="R17" s="222"/>
      <c r="S17" s="118" t="str">
        <f>_xlfn.IFNA((VLOOKUP(Q17,'DQ Lookup'!$A$2:$B$99,2,FALSE)),"")</f>
        <v/>
      </c>
      <c r="T17">
        <f>G25</f>
        <v>1689519</v>
      </c>
      <c r="U17" t="str">
        <f>_xlfn.IFNA((VLOOKUP(G25,'Swimmer Details'!$A$2:$H$1048576,6,FALSE)),"")</f>
        <v>Wojcik</v>
      </c>
      <c r="V17" t="str">
        <f>_xlfn.IFNA((VLOOKUP(G25,'Swimmer Details'!$A$2:$H$1048576,4,FALSE)),"")</f>
        <v>Noah</v>
      </c>
      <c r="W17" t="str">
        <f>_xlfn.IFNA((VLOOKUP(G25,'Swimmer Details'!$A$2:$M$1048576,12,FALSE)),"")</f>
        <v>240912</v>
      </c>
      <c r="X17" t="str">
        <f>_xlfn.IFNA((VLOOKUP(G25,'Swimmer Details'!$A$2:$M$1048576,13,FALSE)),"")</f>
        <v>M</v>
      </c>
      <c r="Y17" t="str">
        <f>D25</f>
        <v>50m</v>
      </c>
      <c r="Z17" t="str">
        <f>E25</f>
        <v>Breaststroke</v>
      </c>
      <c r="AA17" t="str">
        <f t="shared" si="2"/>
        <v>50mBreaststroke</v>
      </c>
      <c r="AB17">
        <f>A25</f>
        <v>16</v>
      </c>
      <c r="AC17" t="str">
        <f t="shared" si="4"/>
        <v>M</v>
      </c>
      <c r="AD17" t="str">
        <f t="shared" si="5"/>
        <v>Wojcik</v>
      </c>
      <c r="AE17" t="str">
        <f t="shared" si="5"/>
        <v>Noah</v>
      </c>
      <c r="AF17" t="str">
        <f t="shared" si="6"/>
        <v>ESTE</v>
      </c>
      <c r="AG17" t="str">
        <f t="shared" si="7"/>
        <v>240912</v>
      </c>
      <c r="AH17" t="str">
        <f>TEXT(O25,"000000")</f>
        <v>004164</v>
      </c>
      <c r="AI17" t="str">
        <f>_xlfn.IFNA((VLOOKUP(AA17,'Swim England Lookup'!$C$2:$E$5,3,FALSE)),"")</f>
        <v>07</v>
      </c>
      <c r="AJ17" t="s">
        <v>336</v>
      </c>
      <c r="AK17" t="str">
        <f t="shared" si="9"/>
        <v>M,Wojcik,Noah,ESTE,240912,004164,07,H</v>
      </c>
    </row>
    <row r="18" spans="1:37" ht="19.5" customHeight="1" x14ac:dyDescent="0.35">
      <c r="A18" s="61">
        <v>12</v>
      </c>
      <c r="B18" s="106" t="s">
        <v>294</v>
      </c>
      <c r="C18" s="106" t="s">
        <v>81</v>
      </c>
      <c r="D18" s="106" t="s">
        <v>304</v>
      </c>
      <c r="E18" s="107" t="s">
        <v>99</v>
      </c>
      <c r="F18" s="219" t="s">
        <v>308</v>
      </c>
      <c r="G18" s="246">
        <v>1480052</v>
      </c>
      <c r="H18" s="128" t="str">
        <f>_xlfn.IFNA((VLOOKUP(G18,'Swimmer Details'!$A$2:$H$1048576,6,FALSE)),"")</f>
        <v>Stephenson-Mangan</v>
      </c>
      <c r="I18" s="128" t="str">
        <f>_xlfn.IFNA((VLOOKUP(G18,'Swimmer Details'!$A$2:$H$1048576,4,FALSE)),"")</f>
        <v>Peter</v>
      </c>
      <c r="J18" s="109" t="s">
        <v>310</v>
      </c>
      <c r="K18" s="246">
        <v>1271952</v>
      </c>
      <c r="L18" s="128" t="str">
        <f>_xlfn.IFNA((VLOOKUP(K18,'Swimmer Details'!$A$2:$H$1048576,6,FALSE)),"")</f>
        <v>Taylor</v>
      </c>
      <c r="M18" s="128" t="str">
        <f>_xlfn.IFNA((VLOOKUP(K18,'Swimmer Details'!$A$2:$H$1048576,4,FALSE)),"")</f>
        <v>Lewis</v>
      </c>
      <c r="N18" s="301"/>
      <c r="O18" s="302"/>
      <c r="P18" s="302"/>
      <c r="Q18" s="116"/>
      <c r="R18" s="222"/>
      <c r="S18" s="118" t="str">
        <f>_xlfn.IFNA((VLOOKUP(Q18,'DQ Lookup'!$A$2:$B$99,2,FALSE)),"")</f>
        <v/>
      </c>
      <c r="T18">
        <f t="shared" ref="T18:T19" si="10">G26</f>
        <v>1739431</v>
      </c>
      <c r="U18" t="str">
        <f>_xlfn.IFNA((VLOOKUP(G26,'Swimmer Details'!$A$2:$H$1048576,6,FALSE)),"")</f>
        <v>Hillerby</v>
      </c>
      <c r="V18" t="str">
        <f>_xlfn.IFNA((VLOOKUP(G26,'Swimmer Details'!$A$2:$H$1048576,4,FALSE)),"")</f>
        <v>Emilia</v>
      </c>
      <c r="W18" t="str">
        <f>_xlfn.IFNA((VLOOKUP(G26,'Swimmer Details'!$A$2:$M$1048576,12,FALSE)),"")</f>
        <v>130515</v>
      </c>
      <c r="X18" t="str">
        <f>_xlfn.IFNA((VLOOKUP(G26,'Swimmer Details'!$A$2:$M$1048576,13,FALSE)),"")</f>
        <v>F</v>
      </c>
      <c r="Y18" t="str">
        <f t="shared" ref="Y18:Z19" si="11">D26</f>
        <v>50m</v>
      </c>
      <c r="Z18" t="str">
        <f t="shared" si="11"/>
        <v>Backstroke</v>
      </c>
      <c r="AA18" t="str">
        <f t="shared" si="2"/>
        <v>50mBackstroke</v>
      </c>
      <c r="AB18">
        <f t="shared" ref="AB18:AB19" si="12">A26</f>
        <v>17</v>
      </c>
      <c r="AC18" t="str">
        <f t="shared" si="4"/>
        <v>F</v>
      </c>
      <c r="AD18" t="str">
        <f t="shared" si="5"/>
        <v>Hillerby</v>
      </c>
      <c r="AE18" t="str">
        <f t="shared" si="5"/>
        <v>Emilia</v>
      </c>
      <c r="AF18" t="str">
        <f t="shared" si="6"/>
        <v>ESTE</v>
      </c>
      <c r="AG18" t="str">
        <f t="shared" si="7"/>
        <v>130515</v>
      </c>
      <c r="AH18" t="str">
        <f t="shared" ref="AH18:AH19" si="13">TEXT(O26,"000000")</f>
        <v>005264</v>
      </c>
      <c r="AI18" t="str">
        <f>_xlfn.IFNA((VLOOKUP(AA18,'Swim England Lookup'!$C$2:$E$5,3,FALSE)),"")</f>
        <v>13</v>
      </c>
      <c r="AJ18" t="s">
        <v>336</v>
      </c>
      <c r="AK18" t="str">
        <f t="shared" si="9"/>
        <v>F,Hillerby,Emilia,ESTE,130515,005264,13,H</v>
      </c>
    </row>
    <row r="19" spans="1:37" ht="19.5" customHeight="1" x14ac:dyDescent="0.35">
      <c r="A19" s="326"/>
      <c r="B19" s="327"/>
      <c r="C19" s="327"/>
      <c r="D19" s="327"/>
      <c r="E19" s="328"/>
      <c r="F19" s="218" t="s">
        <v>309</v>
      </c>
      <c r="G19" s="240">
        <v>846398</v>
      </c>
      <c r="H19" s="128" t="str">
        <f>_xlfn.IFNA((VLOOKUP(G19,'Swimmer Details'!$A$2:$H$1048576,6,FALSE)),"")</f>
        <v>Mccarthy</v>
      </c>
      <c r="I19" s="128" t="str">
        <f>_xlfn.IFNA((VLOOKUP(G19,'Swimmer Details'!$A$2:$H$1048576,4,FALSE)),"")</f>
        <v>Matthew</v>
      </c>
      <c r="J19" s="109" t="s">
        <v>311</v>
      </c>
      <c r="K19" s="240">
        <v>858268</v>
      </c>
      <c r="L19" s="128" t="str">
        <f>_xlfn.IFNA((VLOOKUP(K19,'Swimmer Details'!$A$2:$H$1048576,6,FALSE)),"")</f>
        <v>Dunn</v>
      </c>
      <c r="M19" s="128" t="str">
        <f>_xlfn.IFNA((VLOOKUP(K19,'Swimmer Details'!$A$2:$H$1048576,4,FALSE)),"")</f>
        <v>Jaime</v>
      </c>
      <c r="N19" s="100" t="str">
        <f>'Moors League'!G20</f>
        <v>DQ</v>
      </c>
      <c r="O19" s="98" t="str">
        <f>'Moors League'!H20</f>
        <v xml:space="preserve">DQ      </v>
      </c>
      <c r="P19" s="98">
        <f>'Moors League'!I20</f>
        <v>0</v>
      </c>
      <c r="Q19" s="116"/>
      <c r="R19" s="222"/>
      <c r="S19" s="118" t="str">
        <f>_xlfn.IFNA((VLOOKUP(Q19,'DQ Lookup'!$A$2:$B$99,2,FALSE)),"")</f>
        <v/>
      </c>
      <c r="T19">
        <f t="shared" si="10"/>
        <v>1689520</v>
      </c>
      <c r="U19" t="str">
        <f>_xlfn.IFNA((VLOOKUP(G27,'Swimmer Details'!$A$2:$H$1048576,6,FALSE)),"")</f>
        <v>Moore</v>
      </c>
      <c r="V19" t="str">
        <f>_xlfn.IFNA((VLOOKUP(G27,'Swimmer Details'!$A$2:$H$1048576,4,FALSE)),"")</f>
        <v>William</v>
      </c>
      <c r="W19" t="str">
        <f>_xlfn.IFNA((VLOOKUP(G27,'Swimmer Details'!$A$2:$M$1048576,12,FALSE)),"")</f>
        <v>230714</v>
      </c>
      <c r="X19" t="str">
        <f>_xlfn.IFNA((VLOOKUP(G27,'Swimmer Details'!$A$2:$M$1048576,13,FALSE)),"")</f>
        <v>M</v>
      </c>
      <c r="Y19" t="str">
        <f t="shared" si="11"/>
        <v>50m</v>
      </c>
      <c r="Z19" t="str">
        <f t="shared" si="11"/>
        <v>Backstroke</v>
      </c>
      <c r="AA19" t="str">
        <f t="shared" si="2"/>
        <v>50mBackstroke</v>
      </c>
      <c r="AB19">
        <f t="shared" si="12"/>
        <v>18</v>
      </c>
      <c r="AC19" t="str">
        <f t="shared" si="4"/>
        <v>M</v>
      </c>
      <c r="AD19" t="str">
        <f t="shared" si="5"/>
        <v>Moore</v>
      </c>
      <c r="AE19" t="str">
        <f t="shared" si="5"/>
        <v>William</v>
      </c>
      <c r="AF19" t="str">
        <f t="shared" si="6"/>
        <v>ESTE</v>
      </c>
      <c r="AG19" t="str">
        <f t="shared" si="7"/>
        <v>230714</v>
      </c>
      <c r="AH19" t="str">
        <f t="shared" si="13"/>
        <v>004407</v>
      </c>
      <c r="AI19" t="str">
        <f>_xlfn.IFNA((VLOOKUP(AA19,'Swim England Lookup'!$C$2:$E$5,3,FALSE)),"")</f>
        <v>13</v>
      </c>
      <c r="AJ19" t="s">
        <v>336</v>
      </c>
      <c r="AK19" t="str">
        <f t="shared" si="9"/>
        <v>M,Moore,William,ESTE,230714,004407,13,H</v>
      </c>
    </row>
    <row r="20" spans="1:37" ht="19.5" customHeight="1" x14ac:dyDescent="0.35">
      <c r="A20" s="61">
        <v>13</v>
      </c>
      <c r="B20" s="106" t="s">
        <v>293</v>
      </c>
      <c r="C20" s="106" t="s">
        <v>292</v>
      </c>
      <c r="D20" s="106" t="s">
        <v>304</v>
      </c>
      <c r="E20" s="107" t="s">
        <v>101</v>
      </c>
      <c r="F20" s="220">
        <v>1</v>
      </c>
      <c r="G20" s="231">
        <v>1505992</v>
      </c>
      <c r="H20" s="128" t="str">
        <f>_xlfn.IFNA((VLOOKUP(G20,'Swimmer Details'!$A$2:$H$1048576,6,FALSE)),"")</f>
        <v>Webster</v>
      </c>
      <c r="I20" s="128" t="str">
        <f>_xlfn.IFNA((VLOOKUP(G20,'Swimmer Details'!$A$2:$H$1048576,4,FALSE)),"")</f>
        <v>Isobelle</v>
      </c>
      <c r="J20" s="101">
        <v>2</v>
      </c>
      <c r="K20" s="231">
        <v>1715653</v>
      </c>
      <c r="L20" s="128" t="str">
        <f>_xlfn.IFNA((VLOOKUP(K20,'Swimmer Details'!$A$2:$H$1048576,6,FALSE)),"")</f>
        <v>Shea</v>
      </c>
      <c r="M20" s="128" t="str">
        <f>_xlfn.IFNA((VLOOKUP(K20,'Swimmer Details'!$A$2:$H$1048576,4,FALSE)),"")</f>
        <v>Gracie</v>
      </c>
      <c r="N20" s="301"/>
      <c r="O20" s="302"/>
      <c r="P20" s="302"/>
      <c r="Q20" s="116"/>
      <c r="R20" s="222"/>
      <c r="S20" s="118" t="str">
        <f>_xlfn.IFNA((VLOOKUP(Q20,'DQ Lookup'!$A$2:$B$99,2,FALSE)),"")</f>
        <v/>
      </c>
      <c r="T20">
        <f t="shared" ref="T20:T25" si="14">G28</f>
        <v>1408564</v>
      </c>
      <c r="U20" t="str">
        <f>_xlfn.IFNA((VLOOKUP(G28,'Swimmer Details'!$A$2:$H$1048576,6,FALSE)),"")</f>
        <v>Brodie</v>
      </c>
      <c r="V20" t="str">
        <f>_xlfn.IFNA((VLOOKUP(G28,'Swimmer Details'!$A$2:$H$1048576,4,FALSE)),"")</f>
        <v>Ruby</v>
      </c>
      <c r="W20" t="str">
        <f>_xlfn.IFNA((VLOOKUP(G28,'Swimmer Details'!$A$2:$M$1048576,12,FALSE)),"")</f>
        <v>110609</v>
      </c>
      <c r="X20" t="str">
        <f>_xlfn.IFNA((VLOOKUP(G28,'Swimmer Details'!$A$2:$M$1048576,13,FALSE)),"")</f>
        <v>F</v>
      </c>
      <c r="Y20" t="str">
        <f t="shared" ref="Y20:Z25" si="15">D28</f>
        <v>50m</v>
      </c>
      <c r="Z20" t="str">
        <f t="shared" si="15"/>
        <v>Butterfly</v>
      </c>
      <c r="AA20" t="str">
        <f t="shared" ref="AA20:AA31" si="16">Y20&amp;Z20</f>
        <v>50mButterfly</v>
      </c>
      <c r="AB20">
        <f t="shared" ref="AB20:AB25" si="17">A28</f>
        <v>19</v>
      </c>
      <c r="AC20" t="str">
        <f t="shared" ref="AC20:AC31" si="18">X20</f>
        <v>F</v>
      </c>
      <c r="AD20" t="str">
        <f t="shared" ref="AD20:AD31" si="19">U20</f>
        <v>Brodie</v>
      </c>
      <c r="AE20" t="str">
        <f t="shared" ref="AE20:AE31" si="20">V20</f>
        <v>Ruby</v>
      </c>
      <c r="AF20" t="str">
        <f t="shared" si="6"/>
        <v>ESTE</v>
      </c>
      <c r="AG20" t="str">
        <f t="shared" ref="AG20:AG31" si="21">W20</f>
        <v>110609</v>
      </c>
      <c r="AH20" t="str">
        <f t="shared" ref="AH20:AH25" si="22">TEXT(O28,"000000")</f>
        <v>003496</v>
      </c>
      <c r="AI20" t="str">
        <f>_xlfn.IFNA((VLOOKUP(AA20,'Swim England Lookup'!$C$2:$E$5,3,FALSE)),"")</f>
        <v>10</v>
      </c>
      <c r="AJ20" t="s">
        <v>336</v>
      </c>
      <c r="AK20" t="str">
        <f t="shared" ref="AK20:AK31" si="23">AC20&amp;","&amp;AD20&amp;","&amp;AE20&amp;","&amp;AF20&amp;","&amp;AG20&amp;","&amp;AH20&amp;","&amp;AI20&amp;","&amp;AJ20</f>
        <v>F,Brodie,Ruby,ESTE,110609,003496,10,H</v>
      </c>
    </row>
    <row r="21" spans="1:37" ht="19.5" customHeight="1" x14ac:dyDescent="0.35">
      <c r="A21" s="326"/>
      <c r="B21" s="327"/>
      <c r="C21" s="327"/>
      <c r="D21" s="327"/>
      <c r="E21" s="328"/>
      <c r="F21" s="220">
        <v>3</v>
      </c>
      <c r="G21" s="231">
        <v>1587280</v>
      </c>
      <c r="H21" s="128" t="str">
        <f>_xlfn.IFNA((VLOOKUP(G21,'Swimmer Details'!$A$2:$H$1048576,6,FALSE)),"")</f>
        <v>Windell</v>
      </c>
      <c r="I21" s="128" t="str">
        <f>_xlfn.IFNA((VLOOKUP(G21,'Swimmer Details'!$A$2:$H$1048576,4,FALSE)),"")</f>
        <v>Hattie</v>
      </c>
      <c r="J21" s="101">
        <v>4</v>
      </c>
      <c r="K21" s="231">
        <v>1480053</v>
      </c>
      <c r="L21" s="128" t="str">
        <f>_xlfn.IFNA((VLOOKUP(K21,'Swimmer Details'!$A$2:$H$1048576,6,FALSE)),"")</f>
        <v>Colebrook</v>
      </c>
      <c r="M21" s="128" t="str">
        <f>_xlfn.IFNA((VLOOKUP(K21,'Swimmer Details'!$A$2:$H$1048576,4,FALSE)),"")</f>
        <v>Charlotte</v>
      </c>
      <c r="N21" s="100">
        <f>'Moors League'!G21</f>
        <v>2</v>
      </c>
      <c r="O21" s="98" t="str">
        <f>'Moors League'!H21</f>
        <v>021567</v>
      </c>
      <c r="P21" s="98">
        <f>'Moors League'!I21</f>
        <v>3</v>
      </c>
      <c r="Q21" s="116"/>
      <c r="R21" s="222"/>
      <c r="S21" s="118" t="str">
        <f>_xlfn.IFNA((VLOOKUP(Q21,'DQ Lookup'!$A$2:$B$99,2,FALSE)),"")</f>
        <v/>
      </c>
      <c r="T21">
        <f t="shared" si="14"/>
        <v>1480052</v>
      </c>
      <c r="U21" t="str">
        <f>_xlfn.IFNA((VLOOKUP(G29,'Swimmer Details'!$A$2:$H$1048576,6,FALSE)),"")</f>
        <v>Stephenson-Mangan</v>
      </c>
      <c r="V21" t="str">
        <f>_xlfn.IFNA((VLOOKUP(G29,'Swimmer Details'!$A$2:$H$1048576,4,FALSE)),"")</f>
        <v>Peter</v>
      </c>
      <c r="W21" t="str">
        <f>_xlfn.IFNA((VLOOKUP(G29,'Swimmer Details'!$A$2:$M$1048576,12,FALSE)),"")</f>
        <v>181008</v>
      </c>
      <c r="X21" t="str">
        <f>_xlfn.IFNA((VLOOKUP(G29,'Swimmer Details'!$A$2:$M$1048576,13,FALSE)),"")</f>
        <v>M</v>
      </c>
      <c r="Y21" t="str">
        <f t="shared" si="15"/>
        <v>50m</v>
      </c>
      <c r="Z21" t="str">
        <f t="shared" si="15"/>
        <v>Butterfly</v>
      </c>
      <c r="AA21" t="str">
        <f t="shared" si="16"/>
        <v>50mButterfly</v>
      </c>
      <c r="AB21">
        <f t="shared" si="17"/>
        <v>20</v>
      </c>
      <c r="AC21" t="str">
        <f t="shared" si="18"/>
        <v>M</v>
      </c>
      <c r="AD21" t="str">
        <f t="shared" si="19"/>
        <v>Stephenson-Mangan</v>
      </c>
      <c r="AE21" t="str">
        <f t="shared" si="20"/>
        <v>Peter</v>
      </c>
      <c r="AF21" t="str">
        <f t="shared" si="6"/>
        <v>ESTE</v>
      </c>
      <c r="AG21" t="str">
        <f t="shared" si="21"/>
        <v>181008</v>
      </c>
      <c r="AH21" t="str">
        <f t="shared" si="22"/>
        <v>003036</v>
      </c>
      <c r="AI21" t="str">
        <f>_xlfn.IFNA((VLOOKUP(AA21,'Swim England Lookup'!$C$2:$E$5,3,FALSE)),"")</f>
        <v>10</v>
      </c>
      <c r="AJ21" t="s">
        <v>336</v>
      </c>
      <c r="AK21" t="str">
        <f t="shared" si="23"/>
        <v>M,Stephenson-Mangan,Peter,ESTE,181008,003036,10,H</v>
      </c>
    </row>
    <row r="22" spans="1:37" ht="19.5" customHeight="1" x14ac:dyDescent="0.35">
      <c r="A22" s="61">
        <v>14</v>
      </c>
      <c r="B22" s="106" t="s">
        <v>294</v>
      </c>
      <c r="C22" s="106" t="s">
        <v>292</v>
      </c>
      <c r="D22" s="106" t="s">
        <v>304</v>
      </c>
      <c r="E22" s="107" t="s">
        <v>101</v>
      </c>
      <c r="F22" s="219">
        <v>1</v>
      </c>
      <c r="G22" s="246">
        <v>1689519</v>
      </c>
      <c r="H22" s="128" t="str">
        <f>_xlfn.IFNA((VLOOKUP(G22,'Swimmer Details'!$A$2:$H$1048576,6,FALSE)),"")</f>
        <v>Wojcik</v>
      </c>
      <c r="I22" s="128" t="str">
        <f>_xlfn.IFNA((VLOOKUP(G22,'Swimmer Details'!$A$2:$H$1048576,4,FALSE)),"")</f>
        <v>Noah</v>
      </c>
      <c r="J22" s="99">
        <v>2</v>
      </c>
      <c r="K22" s="246">
        <v>1523505</v>
      </c>
      <c r="L22" s="128" t="str">
        <f>_xlfn.IFNA((VLOOKUP(K22,'Swimmer Details'!$A$2:$H$1048576,6,FALSE)),"")</f>
        <v>Webster</v>
      </c>
      <c r="M22" s="128" t="str">
        <f>_xlfn.IFNA((VLOOKUP(K22,'Swimmer Details'!$A$2:$H$1048576,4,FALSE)),"")</f>
        <v>Oscar</v>
      </c>
      <c r="N22" s="301"/>
      <c r="O22" s="302"/>
      <c r="P22" s="302"/>
      <c r="Q22" s="116"/>
      <c r="R22" s="222"/>
      <c r="S22" s="118" t="str">
        <f>_xlfn.IFNA((VLOOKUP(Q22,'DQ Lookup'!$A$2:$B$99,2,FALSE)),"")</f>
        <v/>
      </c>
      <c r="T22">
        <f t="shared" si="14"/>
        <v>1505992</v>
      </c>
      <c r="U22" t="str">
        <f>_xlfn.IFNA((VLOOKUP(G30,'Swimmer Details'!$A$2:$H$1048576,6,FALSE)),"")</f>
        <v>Webster</v>
      </c>
      <c r="V22" t="str">
        <f>_xlfn.IFNA((VLOOKUP(G30,'Swimmer Details'!$A$2:$H$1048576,4,FALSE)),"")</f>
        <v>Isobelle</v>
      </c>
      <c r="W22" t="str">
        <f>_xlfn.IFNA((VLOOKUP(G30,'Swimmer Details'!$A$2:$M$1048576,12,FALSE)),"")</f>
        <v>130412</v>
      </c>
      <c r="X22" t="str">
        <f>_xlfn.IFNA((VLOOKUP(G30,'Swimmer Details'!$A$2:$M$1048576,13,FALSE)),"")</f>
        <v>F</v>
      </c>
      <c r="Y22" t="str">
        <f t="shared" si="15"/>
        <v>50m</v>
      </c>
      <c r="Z22" t="str">
        <f t="shared" si="15"/>
        <v>Freestyle</v>
      </c>
      <c r="AA22" t="str">
        <f t="shared" si="16"/>
        <v>50mFreestyle</v>
      </c>
      <c r="AB22">
        <f t="shared" si="17"/>
        <v>21</v>
      </c>
      <c r="AC22" t="str">
        <f t="shared" si="18"/>
        <v>F</v>
      </c>
      <c r="AD22" t="str">
        <f t="shared" si="19"/>
        <v>Webster</v>
      </c>
      <c r="AE22" t="str">
        <f t="shared" si="20"/>
        <v>Isobelle</v>
      </c>
      <c r="AF22" t="str">
        <f t="shared" si="6"/>
        <v>ESTE</v>
      </c>
      <c r="AG22" t="str">
        <f t="shared" si="21"/>
        <v>130412</v>
      </c>
      <c r="AH22" t="str">
        <f t="shared" si="22"/>
        <v>003242</v>
      </c>
      <c r="AI22" t="str">
        <f>_xlfn.IFNA((VLOOKUP(AA22,'Swim England Lookup'!$C$2:$E$5,3,FALSE)),"")</f>
        <v>01</v>
      </c>
      <c r="AJ22" t="s">
        <v>336</v>
      </c>
      <c r="AK22" t="str">
        <f t="shared" si="23"/>
        <v>F,Webster,Isobelle,ESTE,130412,003242,01,H</v>
      </c>
    </row>
    <row r="23" spans="1:37" ht="19.5" customHeight="1" x14ac:dyDescent="0.35">
      <c r="A23" s="326"/>
      <c r="B23" s="327"/>
      <c r="C23" s="327"/>
      <c r="D23" s="327"/>
      <c r="E23" s="328"/>
      <c r="F23" s="221">
        <v>3</v>
      </c>
      <c r="G23" s="242">
        <v>1689520</v>
      </c>
      <c r="H23" s="128" t="str">
        <f>_xlfn.IFNA((VLOOKUP(G23,'Swimmer Details'!$A$2:$H$1048576,6,FALSE)),"")</f>
        <v>Moore</v>
      </c>
      <c r="I23" s="128" t="str">
        <f>_xlfn.IFNA((VLOOKUP(G23,'Swimmer Details'!$A$2:$H$1048576,4,FALSE)),"")</f>
        <v>William</v>
      </c>
      <c r="J23" s="102">
        <v>4</v>
      </c>
      <c r="K23" s="242">
        <v>1442066</v>
      </c>
      <c r="L23" s="128" t="str">
        <f>_xlfn.IFNA((VLOOKUP(K23,'Swimmer Details'!$A$2:$H$1048576,6,FALSE)),"")</f>
        <v>Horner</v>
      </c>
      <c r="M23" s="128" t="str">
        <f>_xlfn.IFNA((VLOOKUP(K23,'Swimmer Details'!$A$2:$H$1048576,4,FALSE)),"")</f>
        <v>Joe</v>
      </c>
      <c r="N23" s="100">
        <f>'Moors League'!G22</f>
        <v>2</v>
      </c>
      <c r="O23" s="98" t="str">
        <f>'Moors League'!H22</f>
        <v>002197</v>
      </c>
      <c r="P23" s="98">
        <f>'Moors League'!I22</f>
        <v>3</v>
      </c>
      <c r="Q23" s="116"/>
      <c r="R23" s="222"/>
      <c r="S23" s="118" t="str">
        <f>_xlfn.IFNA((VLOOKUP(Q23,'DQ Lookup'!$A$2:$B$99,2,FALSE)),"")</f>
        <v/>
      </c>
      <c r="T23">
        <f t="shared" si="14"/>
        <v>1689519</v>
      </c>
      <c r="U23" t="str">
        <f>_xlfn.IFNA((VLOOKUP(G31,'Swimmer Details'!$A$2:$H$1048576,6,FALSE)),"")</f>
        <v>Wojcik</v>
      </c>
      <c r="V23" t="str">
        <f>_xlfn.IFNA((VLOOKUP(G31,'Swimmer Details'!$A$2:$H$1048576,4,FALSE)),"")</f>
        <v>Noah</v>
      </c>
      <c r="W23" t="str">
        <f>_xlfn.IFNA((VLOOKUP(G31,'Swimmer Details'!$A$2:$M$1048576,12,FALSE)),"")</f>
        <v>240912</v>
      </c>
      <c r="X23" t="str">
        <f>_xlfn.IFNA((VLOOKUP(G31,'Swimmer Details'!$A$2:$M$1048576,13,FALSE)),"")</f>
        <v>M</v>
      </c>
      <c r="Y23" t="str">
        <f t="shared" si="15"/>
        <v>50m</v>
      </c>
      <c r="Z23" t="str">
        <f t="shared" si="15"/>
        <v>Freestyle</v>
      </c>
      <c r="AA23" t="str">
        <f t="shared" si="16"/>
        <v>50mFreestyle</v>
      </c>
      <c r="AB23">
        <f t="shared" si="17"/>
        <v>22</v>
      </c>
      <c r="AC23" t="str">
        <f t="shared" si="18"/>
        <v>M</v>
      </c>
      <c r="AD23" t="str">
        <f t="shared" si="19"/>
        <v>Wojcik</v>
      </c>
      <c r="AE23" t="str">
        <f t="shared" si="20"/>
        <v>Noah</v>
      </c>
      <c r="AF23" t="str">
        <f t="shared" si="6"/>
        <v>ESTE</v>
      </c>
      <c r="AG23" t="str">
        <f t="shared" si="21"/>
        <v>240912</v>
      </c>
      <c r="AH23" t="str">
        <f t="shared" si="22"/>
        <v>003244</v>
      </c>
      <c r="AI23" t="str">
        <f>_xlfn.IFNA((VLOOKUP(AA23,'Swim England Lookup'!$C$2:$E$5,3,FALSE)),"")</f>
        <v>01</v>
      </c>
      <c r="AJ23" t="s">
        <v>336</v>
      </c>
      <c r="AK23" t="str">
        <f t="shared" si="23"/>
        <v>M,Wojcik,Noah,ESTE,240912,003244,01,H</v>
      </c>
    </row>
    <row r="24" spans="1:37" ht="19.5" customHeight="1" x14ac:dyDescent="0.35">
      <c r="A24" s="61">
        <v>15</v>
      </c>
      <c r="B24" s="106" t="s">
        <v>293</v>
      </c>
      <c r="C24" s="106" t="s">
        <v>296</v>
      </c>
      <c r="D24" s="106" t="s">
        <v>302</v>
      </c>
      <c r="E24" s="107" t="s">
        <v>300</v>
      </c>
      <c r="F24" s="318"/>
      <c r="G24" s="239">
        <v>1505992</v>
      </c>
      <c r="H24" s="128" t="str">
        <f>_xlfn.IFNA((VLOOKUP(G24,'Swimmer Details'!$A$2:$H$1048576,6,FALSE)),"")</f>
        <v>Webster</v>
      </c>
      <c r="I24" s="128" t="str">
        <f>_xlfn.IFNA((VLOOKUP(G24,'Swimmer Details'!$A$2:$H$1048576,4,FALSE)),"")</f>
        <v>Isobelle</v>
      </c>
      <c r="J24" s="312"/>
      <c r="K24" s="313"/>
      <c r="L24" s="313"/>
      <c r="M24" s="314"/>
      <c r="N24" s="97">
        <f>'Moors League'!G23</f>
        <v>3</v>
      </c>
      <c r="O24" s="98" t="str">
        <f>'Moors League'!H23</f>
        <v>004095</v>
      </c>
      <c r="P24" s="98">
        <f>'Moors League'!I23</f>
        <v>2</v>
      </c>
      <c r="Q24" s="116"/>
      <c r="R24" s="222"/>
      <c r="S24" s="118" t="str">
        <f>_xlfn.IFNA((VLOOKUP(Q24,'DQ Lookup'!$A$2:$B$99,2,FALSE)),"")</f>
        <v/>
      </c>
      <c r="T24">
        <f t="shared" si="14"/>
        <v>1409788</v>
      </c>
      <c r="U24" t="str">
        <f>_xlfn.IFNA((VLOOKUP(G32,'Swimmer Details'!$A$2:$H$1048576,6,FALSE)),"")</f>
        <v>Stephenson-Mangan</v>
      </c>
      <c r="V24" t="str">
        <f>_xlfn.IFNA((VLOOKUP(G32,'Swimmer Details'!$A$2:$H$1048576,4,FALSE)),"")</f>
        <v>Erin</v>
      </c>
      <c r="W24" t="str">
        <f>_xlfn.IFNA((VLOOKUP(G32,'Swimmer Details'!$A$2:$M$1048576,12,FALSE)),"")</f>
        <v>200906</v>
      </c>
      <c r="X24" t="str">
        <f>_xlfn.IFNA((VLOOKUP(G32,'Swimmer Details'!$A$2:$M$1048576,13,FALSE)),"")</f>
        <v>F</v>
      </c>
      <c r="Y24" t="str">
        <f t="shared" si="15"/>
        <v>50m</v>
      </c>
      <c r="Z24" t="str">
        <f t="shared" si="15"/>
        <v>Breaststroke</v>
      </c>
      <c r="AA24" t="str">
        <f t="shared" si="16"/>
        <v>50mBreaststroke</v>
      </c>
      <c r="AB24">
        <f t="shared" si="17"/>
        <v>23</v>
      </c>
      <c r="AC24" t="str">
        <f t="shared" si="18"/>
        <v>F</v>
      </c>
      <c r="AD24" t="str">
        <f t="shared" si="19"/>
        <v>Stephenson-Mangan</v>
      </c>
      <c r="AE24" t="str">
        <f t="shared" si="20"/>
        <v>Erin</v>
      </c>
      <c r="AF24" t="str">
        <f t="shared" si="6"/>
        <v>ESTE</v>
      </c>
      <c r="AG24" t="str">
        <f t="shared" si="21"/>
        <v>200906</v>
      </c>
      <c r="AH24" t="str">
        <f t="shared" si="22"/>
        <v>004361</v>
      </c>
      <c r="AI24" t="str">
        <f>_xlfn.IFNA((VLOOKUP(AA24,'Swim England Lookup'!$C$2:$E$5,3,FALSE)),"")</f>
        <v>07</v>
      </c>
      <c r="AJ24" t="s">
        <v>336</v>
      </c>
      <c r="AK24" t="str">
        <f t="shared" si="23"/>
        <v>F,Stephenson-Mangan,Erin,ESTE,200906,004361,07,H</v>
      </c>
    </row>
    <row r="25" spans="1:37" ht="19.5" customHeight="1" x14ac:dyDescent="0.35">
      <c r="A25" s="61">
        <v>16</v>
      </c>
      <c r="B25" s="106" t="s">
        <v>294</v>
      </c>
      <c r="C25" s="106" t="s">
        <v>296</v>
      </c>
      <c r="D25" s="106" t="s">
        <v>302</v>
      </c>
      <c r="E25" s="107" t="s">
        <v>300</v>
      </c>
      <c r="F25" s="318"/>
      <c r="G25" s="244">
        <v>1689519</v>
      </c>
      <c r="H25" s="128" t="str">
        <f>_xlfn.IFNA((VLOOKUP(G25,'Swimmer Details'!$A$2:$H$1048576,6,FALSE)),"")</f>
        <v>Wojcik</v>
      </c>
      <c r="I25" s="128" t="str">
        <f>_xlfn.IFNA((VLOOKUP(G25,'Swimmer Details'!$A$2:$H$1048576,4,FALSE)),"")</f>
        <v>Noah</v>
      </c>
      <c r="J25" s="312"/>
      <c r="K25" s="313"/>
      <c r="L25" s="313"/>
      <c r="M25" s="314"/>
      <c r="N25" s="97">
        <f>'Moors League'!G24</f>
        <v>2</v>
      </c>
      <c r="O25" s="98" t="str">
        <f>'Moors League'!H24</f>
        <v>004164</v>
      </c>
      <c r="P25" s="98">
        <f>'Moors League'!I24</f>
        <v>3</v>
      </c>
      <c r="Q25" s="116"/>
      <c r="R25" s="222"/>
      <c r="S25" s="118" t="str">
        <f>_xlfn.IFNA((VLOOKUP(Q25,'DQ Lookup'!$A$2:$B$99,2,FALSE)),"")</f>
        <v/>
      </c>
      <c r="T25">
        <f t="shared" si="14"/>
        <v>1271952</v>
      </c>
      <c r="U25" t="str">
        <f>_xlfn.IFNA((VLOOKUP(G33,'Swimmer Details'!$A$2:$H$1048576,6,FALSE)),"")</f>
        <v>Taylor</v>
      </c>
      <c r="V25" t="str">
        <f>_xlfn.IFNA((VLOOKUP(G33,'Swimmer Details'!$A$2:$H$1048576,4,FALSE)),"")</f>
        <v>Lewis</v>
      </c>
      <c r="W25" t="str">
        <f>_xlfn.IFNA((VLOOKUP(G33,'Swimmer Details'!$A$2:$M$1048576,12,FALSE)),"")</f>
        <v>220208</v>
      </c>
      <c r="X25" t="str">
        <f>_xlfn.IFNA((VLOOKUP(G33,'Swimmer Details'!$A$2:$M$1048576,13,FALSE)),"")</f>
        <v>M</v>
      </c>
      <c r="Y25" t="str">
        <f t="shared" si="15"/>
        <v>50m</v>
      </c>
      <c r="Z25" t="str">
        <f t="shared" si="15"/>
        <v>Breaststroke</v>
      </c>
      <c r="AA25" t="str">
        <f t="shared" si="16"/>
        <v>50mBreaststroke</v>
      </c>
      <c r="AB25">
        <f t="shared" si="17"/>
        <v>24</v>
      </c>
      <c r="AC25" t="str">
        <f t="shared" si="18"/>
        <v>M</v>
      </c>
      <c r="AD25" t="str">
        <f t="shared" si="19"/>
        <v>Taylor</v>
      </c>
      <c r="AE25" t="str">
        <f t="shared" si="20"/>
        <v>Lewis</v>
      </c>
      <c r="AF25" t="str">
        <f t="shared" si="6"/>
        <v>ESTE</v>
      </c>
      <c r="AG25" t="str">
        <f t="shared" si="21"/>
        <v>220208</v>
      </c>
      <c r="AH25" t="str">
        <f t="shared" si="22"/>
        <v>003330</v>
      </c>
      <c r="AI25" t="str">
        <f>_xlfn.IFNA((VLOOKUP(AA25,'Swim England Lookup'!$C$2:$E$5,3,FALSE)),"")</f>
        <v>07</v>
      </c>
      <c r="AJ25" t="s">
        <v>336</v>
      </c>
      <c r="AK25" t="str">
        <f t="shared" si="23"/>
        <v>M,Taylor,Lewis,ESTE,220208,003330,07,H</v>
      </c>
    </row>
    <row r="26" spans="1:37" ht="19.5" customHeight="1" x14ac:dyDescent="0.35">
      <c r="A26" s="61">
        <v>17</v>
      </c>
      <c r="B26" s="106" t="s">
        <v>293</v>
      </c>
      <c r="C26" s="106" t="s">
        <v>297</v>
      </c>
      <c r="D26" s="106" t="s">
        <v>302</v>
      </c>
      <c r="E26" s="107" t="s">
        <v>298</v>
      </c>
      <c r="F26" s="318"/>
      <c r="G26" s="239">
        <v>1739431</v>
      </c>
      <c r="H26" s="128" t="str">
        <f>_xlfn.IFNA((VLOOKUP(G26,'Swimmer Details'!$A$2:$H$1048576,6,FALSE)),"")</f>
        <v>Hillerby</v>
      </c>
      <c r="I26" s="128" t="str">
        <f>_xlfn.IFNA((VLOOKUP(G26,'Swimmer Details'!$A$2:$H$1048576,4,FALSE)),"")</f>
        <v>Emilia</v>
      </c>
      <c r="J26" s="312"/>
      <c r="K26" s="313"/>
      <c r="L26" s="313"/>
      <c r="M26" s="314"/>
      <c r="N26" s="97">
        <f>'Moors League'!G25</f>
        <v>3</v>
      </c>
      <c r="O26" s="98" t="str">
        <f>'Moors League'!H25</f>
        <v>005264</v>
      </c>
      <c r="P26" s="98">
        <f>'Moors League'!I25</f>
        <v>2</v>
      </c>
      <c r="Q26" s="116"/>
      <c r="R26" s="222"/>
      <c r="S26" s="118" t="str">
        <f>_xlfn.IFNA((VLOOKUP(Q26,'DQ Lookup'!$A$2:$B$99,2,FALSE)),"")</f>
        <v/>
      </c>
      <c r="T26">
        <f t="shared" ref="T26:T31" si="24">G46</f>
        <v>1409789</v>
      </c>
      <c r="U26" t="str">
        <f>_xlfn.IFNA((VLOOKUP(G46,'Swimmer Details'!$A$2:$H$1048576,6,FALSE)),"")</f>
        <v/>
      </c>
      <c r="V26" t="str">
        <f>_xlfn.IFNA((VLOOKUP(G46,'Swimmer Details'!$A$2:$H$1048576,4,FALSE)),"")</f>
        <v/>
      </c>
      <c r="W26" t="str">
        <f>_xlfn.IFNA((VLOOKUP(G46,'Swimmer Details'!$A$2:$M$1048576,12,FALSE)),"")</f>
        <v/>
      </c>
      <c r="X26" t="str">
        <f>_xlfn.IFNA((VLOOKUP(G46,'Swimmer Details'!$A$2:$M$1048576,13,FALSE)),"")</f>
        <v/>
      </c>
      <c r="Y26" t="str">
        <f t="shared" ref="Y26:Z31" si="25">D46</f>
        <v>50m</v>
      </c>
      <c r="Z26" t="str">
        <f t="shared" si="25"/>
        <v>Butterfly</v>
      </c>
      <c r="AA26" t="str">
        <f t="shared" si="16"/>
        <v>50mButterfly</v>
      </c>
      <c r="AB26">
        <f t="shared" ref="AB26:AB31" si="26">A46</f>
        <v>31</v>
      </c>
      <c r="AC26" t="str">
        <f t="shared" si="18"/>
        <v/>
      </c>
      <c r="AD26" t="str">
        <f t="shared" si="19"/>
        <v/>
      </c>
      <c r="AE26" t="str">
        <f t="shared" si="20"/>
        <v/>
      </c>
      <c r="AF26" t="str">
        <f t="shared" si="6"/>
        <v>ESTE</v>
      </c>
      <c r="AG26" t="str">
        <f t="shared" si="21"/>
        <v/>
      </c>
      <c r="AH26" t="str">
        <f t="shared" ref="AH26:AH31" si="27">TEXT(O46,"000000")</f>
        <v>003572</v>
      </c>
      <c r="AI26" t="str">
        <f>_xlfn.IFNA((VLOOKUP(AA26,'Swim England Lookup'!$C$2:$E$5,3,FALSE)),"")</f>
        <v>10</v>
      </c>
      <c r="AJ26" t="s">
        <v>336</v>
      </c>
      <c r="AK26" t="str">
        <f t="shared" si="23"/>
        <v>,,,ESTE,,003572,10,H</v>
      </c>
    </row>
    <row r="27" spans="1:37" ht="19.5" customHeight="1" x14ac:dyDescent="0.35">
      <c r="A27" s="61">
        <v>18</v>
      </c>
      <c r="B27" s="106" t="s">
        <v>294</v>
      </c>
      <c r="C27" s="106" t="s">
        <v>297</v>
      </c>
      <c r="D27" s="106" t="s">
        <v>302</v>
      </c>
      <c r="E27" s="107" t="s">
        <v>298</v>
      </c>
      <c r="F27" s="318"/>
      <c r="G27" s="239">
        <v>1689520</v>
      </c>
      <c r="H27" s="128" t="str">
        <f>_xlfn.IFNA((VLOOKUP(G27,'Swimmer Details'!$A$2:$H$1048576,6,FALSE)),"")</f>
        <v>Moore</v>
      </c>
      <c r="I27" s="128" t="str">
        <f>_xlfn.IFNA((VLOOKUP(G27,'Swimmer Details'!$A$2:$H$1048576,4,FALSE)),"")</f>
        <v>William</v>
      </c>
      <c r="J27" s="312"/>
      <c r="K27" s="313"/>
      <c r="L27" s="313"/>
      <c r="M27" s="314"/>
      <c r="N27" s="97">
        <f>'Moors League'!G26</f>
        <v>1</v>
      </c>
      <c r="O27" s="98" t="str">
        <f>'Moors League'!H26</f>
        <v>004407</v>
      </c>
      <c r="P27" s="98">
        <f>'Moors League'!I26</f>
        <v>4</v>
      </c>
      <c r="Q27" s="116"/>
      <c r="R27" s="222"/>
      <c r="S27" s="118" t="str">
        <f>_xlfn.IFNA((VLOOKUP(Q27,'DQ Lookup'!$A$2:$B$99,2,FALSE)),"")</f>
        <v/>
      </c>
      <c r="T27">
        <f t="shared" si="24"/>
        <v>846398</v>
      </c>
      <c r="U27" t="str">
        <f>_xlfn.IFNA((VLOOKUP(G47,'Swimmer Details'!$A$2:$H$1048576,6,FALSE)),"")</f>
        <v>Mccarthy</v>
      </c>
      <c r="V27" t="str">
        <f>_xlfn.IFNA((VLOOKUP(G47,'Swimmer Details'!$A$2:$H$1048576,4,FALSE)),"")</f>
        <v>Matthew</v>
      </c>
      <c r="W27" t="str">
        <f>_xlfn.IFNA((VLOOKUP(G47,'Swimmer Details'!$A$2:$M$1048576,12,FALSE)),"")</f>
        <v>220102</v>
      </c>
      <c r="X27" t="str">
        <f>_xlfn.IFNA((VLOOKUP(G47,'Swimmer Details'!$A$2:$M$1048576,13,FALSE)),"")</f>
        <v>M</v>
      </c>
      <c r="Y27" t="str">
        <f t="shared" si="25"/>
        <v>50m</v>
      </c>
      <c r="Z27" t="str">
        <f t="shared" si="25"/>
        <v>Butterfly</v>
      </c>
      <c r="AA27" t="str">
        <f t="shared" si="16"/>
        <v>50mButterfly</v>
      </c>
      <c r="AB27">
        <f t="shared" si="26"/>
        <v>32</v>
      </c>
      <c r="AC27" t="str">
        <f t="shared" si="18"/>
        <v>M</v>
      </c>
      <c r="AD27" t="str">
        <f t="shared" si="19"/>
        <v>Mccarthy</v>
      </c>
      <c r="AE27" t="str">
        <f t="shared" si="20"/>
        <v>Matthew</v>
      </c>
      <c r="AF27" t="str">
        <f t="shared" si="6"/>
        <v>ESTE</v>
      </c>
      <c r="AG27" t="str">
        <f t="shared" si="21"/>
        <v>220102</v>
      </c>
      <c r="AH27" t="str">
        <f t="shared" si="27"/>
        <v>003167</v>
      </c>
      <c r="AI27" t="str">
        <f>_xlfn.IFNA((VLOOKUP(AA27,'Swim England Lookup'!$C$2:$E$5,3,FALSE)),"")</f>
        <v>10</v>
      </c>
      <c r="AJ27" t="s">
        <v>336</v>
      </c>
      <c r="AK27" t="str">
        <f t="shared" si="23"/>
        <v>M,Mccarthy,Matthew,ESTE,220102,003167,10,H</v>
      </c>
    </row>
    <row r="28" spans="1:37" ht="19.5" customHeight="1" x14ac:dyDescent="0.35">
      <c r="A28" s="61">
        <v>19</v>
      </c>
      <c r="B28" s="106" t="s">
        <v>293</v>
      </c>
      <c r="C28" s="106" t="s">
        <v>295</v>
      </c>
      <c r="D28" s="106" t="s">
        <v>302</v>
      </c>
      <c r="E28" s="107" t="s">
        <v>299</v>
      </c>
      <c r="F28" s="318"/>
      <c r="G28" s="239">
        <v>1408564</v>
      </c>
      <c r="H28" s="128" t="str">
        <f>_xlfn.IFNA((VLOOKUP(G28,'Swimmer Details'!$A$2:$H$1048576,6,FALSE)),"")</f>
        <v>Brodie</v>
      </c>
      <c r="I28" s="128" t="str">
        <f>_xlfn.IFNA((VLOOKUP(G28,'Swimmer Details'!$A$2:$H$1048576,4,FALSE)),"")</f>
        <v>Ruby</v>
      </c>
      <c r="J28" s="312"/>
      <c r="K28" s="313"/>
      <c r="L28" s="313"/>
      <c r="M28" s="314"/>
      <c r="N28" s="97">
        <f>'Moors League'!G27</f>
        <v>4</v>
      </c>
      <c r="O28" s="98" t="str">
        <f>'Moors League'!H27</f>
        <v>003496</v>
      </c>
      <c r="P28" s="98">
        <f>'Moors League'!I27</f>
        <v>1</v>
      </c>
      <c r="Q28" s="116"/>
      <c r="R28" s="222"/>
      <c r="S28" s="118" t="str">
        <f>_xlfn.IFNA((VLOOKUP(Q28,'DQ Lookup'!$A$2:$B$99,2,FALSE)),"")</f>
        <v/>
      </c>
      <c r="T28">
        <f t="shared" si="24"/>
        <v>1505992</v>
      </c>
      <c r="U28" t="str">
        <f>_xlfn.IFNA((VLOOKUP(G48,'Swimmer Details'!$A$2:$H$1048576,6,FALSE)),"")</f>
        <v>Webster</v>
      </c>
      <c r="V28" t="str">
        <f>_xlfn.IFNA((VLOOKUP(G48,'Swimmer Details'!$A$2:$H$1048576,4,FALSE)),"")</f>
        <v>Isobelle</v>
      </c>
      <c r="W28" t="str">
        <f>_xlfn.IFNA((VLOOKUP(G48,'Swimmer Details'!$A$2:$M$1048576,12,FALSE)),"")</f>
        <v>130412</v>
      </c>
      <c r="X28" t="str">
        <f>_xlfn.IFNA((VLOOKUP(G48,'Swimmer Details'!$A$2:$M$1048576,13,FALSE)),"")</f>
        <v>F</v>
      </c>
      <c r="Y28" t="str">
        <f t="shared" si="25"/>
        <v>50m</v>
      </c>
      <c r="Z28" t="str">
        <f t="shared" si="25"/>
        <v>Backstroke</v>
      </c>
      <c r="AA28" t="str">
        <f t="shared" si="16"/>
        <v>50mBackstroke</v>
      </c>
      <c r="AB28">
        <f t="shared" si="26"/>
        <v>33</v>
      </c>
      <c r="AC28" t="str">
        <f t="shared" si="18"/>
        <v>F</v>
      </c>
      <c r="AD28" t="str">
        <f t="shared" si="19"/>
        <v>Webster</v>
      </c>
      <c r="AE28" t="str">
        <f t="shared" si="20"/>
        <v>Isobelle</v>
      </c>
      <c r="AF28" t="str">
        <f t="shared" si="6"/>
        <v>ESTE</v>
      </c>
      <c r="AG28" t="str">
        <f t="shared" si="21"/>
        <v>130412</v>
      </c>
      <c r="AH28" t="str">
        <f t="shared" si="27"/>
        <v>003939</v>
      </c>
      <c r="AI28" t="str">
        <f>_xlfn.IFNA((VLOOKUP(AA28,'Swim England Lookup'!$C$2:$E$5,3,FALSE)),"")</f>
        <v>13</v>
      </c>
      <c r="AJ28" t="s">
        <v>336</v>
      </c>
      <c r="AK28" t="str">
        <f t="shared" si="23"/>
        <v>F,Webster,Isobelle,ESTE,130412,003939,13,H</v>
      </c>
    </row>
    <row r="29" spans="1:37" ht="19.5" customHeight="1" x14ac:dyDescent="0.35">
      <c r="A29" s="61">
        <v>20</v>
      </c>
      <c r="B29" s="106" t="s">
        <v>294</v>
      </c>
      <c r="C29" s="106" t="s">
        <v>295</v>
      </c>
      <c r="D29" s="106" t="s">
        <v>302</v>
      </c>
      <c r="E29" s="107" t="s">
        <v>299</v>
      </c>
      <c r="F29" s="318"/>
      <c r="G29" s="239">
        <v>1480052</v>
      </c>
      <c r="H29" s="128" t="str">
        <f>_xlfn.IFNA((VLOOKUP(G29,'Swimmer Details'!$A$2:$H$1048576,6,FALSE)),"")</f>
        <v>Stephenson-Mangan</v>
      </c>
      <c r="I29" s="128" t="str">
        <f>_xlfn.IFNA((VLOOKUP(G29,'Swimmer Details'!$A$2:$H$1048576,4,FALSE)),"")</f>
        <v>Peter</v>
      </c>
      <c r="J29" s="312"/>
      <c r="K29" s="313"/>
      <c r="L29" s="313"/>
      <c r="M29" s="314"/>
      <c r="N29" s="97">
        <f>'Moors League'!G28</f>
        <v>1</v>
      </c>
      <c r="O29" s="98" t="str">
        <f>'Moors League'!H28</f>
        <v>003036</v>
      </c>
      <c r="P29" s="98">
        <f>'Moors League'!I28</f>
        <v>4</v>
      </c>
      <c r="Q29" s="116"/>
      <c r="R29" s="222"/>
      <c r="S29" s="118" t="str">
        <f>_xlfn.IFNA((VLOOKUP(Q29,'DQ Lookup'!$A$2:$B$99,2,FALSE)),"")</f>
        <v/>
      </c>
      <c r="T29">
        <f t="shared" si="24"/>
        <v>1689519</v>
      </c>
      <c r="U29" t="str">
        <f>_xlfn.IFNA((VLOOKUP(G49,'Swimmer Details'!$A$2:$H$1048576,6,FALSE)),"")</f>
        <v>Wojcik</v>
      </c>
      <c r="V29" t="str">
        <f>_xlfn.IFNA((VLOOKUP(G49,'Swimmer Details'!$A$2:$H$1048576,4,FALSE)),"")</f>
        <v>Noah</v>
      </c>
      <c r="W29" t="str">
        <f>_xlfn.IFNA((VLOOKUP(G49,'Swimmer Details'!$A$2:$M$1048576,12,FALSE)),"")</f>
        <v>240912</v>
      </c>
      <c r="X29" t="str">
        <f>_xlfn.IFNA((VLOOKUP(G49,'Swimmer Details'!$A$2:$M$1048576,13,FALSE)),"")</f>
        <v>M</v>
      </c>
      <c r="Y29" t="str">
        <f t="shared" si="25"/>
        <v>50m</v>
      </c>
      <c r="Z29" t="str">
        <f t="shared" si="25"/>
        <v>Backstroke</v>
      </c>
      <c r="AA29" t="str">
        <f t="shared" si="16"/>
        <v>50mBackstroke</v>
      </c>
      <c r="AB29">
        <f t="shared" si="26"/>
        <v>34</v>
      </c>
      <c r="AC29" t="str">
        <f t="shared" si="18"/>
        <v>M</v>
      </c>
      <c r="AD29" t="str">
        <f t="shared" si="19"/>
        <v>Wojcik</v>
      </c>
      <c r="AE29" t="str">
        <f t="shared" si="20"/>
        <v>Noah</v>
      </c>
      <c r="AF29" t="str">
        <f t="shared" si="6"/>
        <v>ESTE</v>
      </c>
      <c r="AG29" t="str">
        <f t="shared" si="21"/>
        <v>240912</v>
      </c>
      <c r="AH29" t="str">
        <f t="shared" si="27"/>
        <v>004018</v>
      </c>
      <c r="AI29" t="str">
        <f>_xlfn.IFNA((VLOOKUP(AA29,'Swim England Lookup'!$C$2:$E$5,3,FALSE)),"")</f>
        <v>13</v>
      </c>
      <c r="AJ29" t="s">
        <v>336</v>
      </c>
      <c r="AK29" t="str">
        <f t="shared" si="23"/>
        <v>M,Wojcik,Noah,ESTE,240912,004018,13,H</v>
      </c>
    </row>
    <row r="30" spans="1:37" ht="19.5" customHeight="1" x14ac:dyDescent="0.35">
      <c r="A30" s="61">
        <v>21</v>
      </c>
      <c r="B30" s="106" t="s">
        <v>293</v>
      </c>
      <c r="C30" s="106" t="s">
        <v>292</v>
      </c>
      <c r="D30" s="106" t="s">
        <v>302</v>
      </c>
      <c r="E30" s="107" t="s">
        <v>301</v>
      </c>
      <c r="F30" s="318"/>
      <c r="G30" s="239">
        <v>1505992</v>
      </c>
      <c r="H30" s="128" t="str">
        <f>_xlfn.IFNA((VLOOKUP(G30,'Swimmer Details'!$A$2:$H$1048576,6,FALSE)),"")</f>
        <v>Webster</v>
      </c>
      <c r="I30" s="128" t="str">
        <f>_xlfn.IFNA((VLOOKUP(G30,'Swimmer Details'!$A$2:$H$1048576,4,FALSE)),"")</f>
        <v>Isobelle</v>
      </c>
      <c r="J30" s="312"/>
      <c r="K30" s="313"/>
      <c r="L30" s="313"/>
      <c r="M30" s="314"/>
      <c r="N30" s="97">
        <f>'Moors League'!G29</f>
        <v>2</v>
      </c>
      <c r="O30" s="98" t="str">
        <f>'Moors League'!H29</f>
        <v>003242</v>
      </c>
      <c r="P30" s="98">
        <f>'Moors League'!I29</f>
        <v>3</v>
      </c>
      <c r="Q30" s="116"/>
      <c r="R30" s="222"/>
      <c r="S30" s="118" t="str">
        <f>_xlfn.IFNA((VLOOKUP(Q30,'DQ Lookup'!$A$2:$B$99,2,FALSE)),"")</f>
        <v/>
      </c>
      <c r="T30">
        <f t="shared" si="24"/>
        <v>1258186</v>
      </c>
      <c r="U30" t="str">
        <f>_xlfn.IFNA((VLOOKUP(G50,'Swimmer Details'!$A$2:$H$1048576,6,FALSE)),"")</f>
        <v>Coulter</v>
      </c>
      <c r="V30" t="str">
        <f>_xlfn.IFNA((VLOOKUP(G50,'Swimmer Details'!$A$2:$H$1048576,4,FALSE)),"")</f>
        <v>Annie</v>
      </c>
      <c r="W30" t="str">
        <f>_xlfn.IFNA((VLOOKUP(G50,'Swimmer Details'!$A$2:$M$1048576,12,FALSE)),"")</f>
        <v>010708</v>
      </c>
      <c r="X30" t="str">
        <f>_xlfn.IFNA((VLOOKUP(G50,'Swimmer Details'!$A$2:$M$1048576,13,FALSE)),"")</f>
        <v>F</v>
      </c>
      <c r="Y30" t="str">
        <f t="shared" si="25"/>
        <v>50m</v>
      </c>
      <c r="Z30" t="str">
        <f t="shared" si="25"/>
        <v>Freestyle</v>
      </c>
      <c r="AA30" t="str">
        <f t="shared" si="16"/>
        <v>50mFreestyle</v>
      </c>
      <c r="AB30">
        <f t="shared" si="26"/>
        <v>35</v>
      </c>
      <c r="AC30" t="str">
        <f t="shared" si="18"/>
        <v>F</v>
      </c>
      <c r="AD30" t="str">
        <f t="shared" si="19"/>
        <v>Coulter</v>
      </c>
      <c r="AE30" t="str">
        <f t="shared" si="20"/>
        <v>Annie</v>
      </c>
      <c r="AF30" t="str">
        <f t="shared" si="6"/>
        <v>ESTE</v>
      </c>
      <c r="AG30" t="str">
        <f t="shared" si="21"/>
        <v>010708</v>
      </c>
      <c r="AH30" t="str">
        <f t="shared" si="27"/>
        <v>003049</v>
      </c>
      <c r="AI30" t="str">
        <f>_xlfn.IFNA((VLOOKUP(AA30,'Swim England Lookup'!$C$2:$E$5,3,FALSE)),"")</f>
        <v>01</v>
      </c>
      <c r="AJ30" t="s">
        <v>336</v>
      </c>
      <c r="AK30" t="str">
        <f t="shared" si="23"/>
        <v>F,Coulter,Annie,ESTE,010708,003049,01,H</v>
      </c>
    </row>
    <row r="31" spans="1:37" ht="19.5" customHeight="1" x14ac:dyDescent="0.35">
      <c r="A31" s="61">
        <v>22</v>
      </c>
      <c r="B31" s="106" t="s">
        <v>294</v>
      </c>
      <c r="C31" s="106" t="s">
        <v>292</v>
      </c>
      <c r="D31" s="106" t="s">
        <v>302</v>
      </c>
      <c r="E31" s="107" t="s">
        <v>301</v>
      </c>
      <c r="F31" s="318"/>
      <c r="G31" s="239">
        <v>1689519</v>
      </c>
      <c r="H31" s="128" t="str">
        <f>_xlfn.IFNA((VLOOKUP(G31,'Swimmer Details'!$A$2:$H$1048576,6,FALSE)),"")</f>
        <v>Wojcik</v>
      </c>
      <c r="I31" s="128" t="str">
        <f>_xlfn.IFNA((VLOOKUP(G31,'Swimmer Details'!$A$2:$H$1048576,4,FALSE)),"")</f>
        <v>Noah</v>
      </c>
      <c r="J31" s="312"/>
      <c r="K31" s="313"/>
      <c r="L31" s="313"/>
      <c r="M31" s="314"/>
      <c r="N31" s="97">
        <f>'Moors League'!G30</f>
        <v>2</v>
      </c>
      <c r="O31" s="98" t="str">
        <f>'Moors League'!H30</f>
        <v>003244</v>
      </c>
      <c r="P31" s="98">
        <f>'Moors League'!I30</f>
        <v>3</v>
      </c>
      <c r="Q31" s="116"/>
      <c r="R31" s="222"/>
      <c r="S31" s="118" t="str">
        <f>_xlfn.IFNA((VLOOKUP(Q31,'DQ Lookup'!$A$2:$B$99,2,FALSE)),"")</f>
        <v/>
      </c>
      <c r="T31">
        <f t="shared" si="24"/>
        <v>1271952</v>
      </c>
      <c r="U31" t="str">
        <f>_xlfn.IFNA((VLOOKUP(G51,'Swimmer Details'!$A$2:$H$1048576,6,FALSE)),"")</f>
        <v>Taylor</v>
      </c>
      <c r="V31" t="str">
        <f>_xlfn.IFNA((VLOOKUP(G51,'Swimmer Details'!$A$2:$H$1048576,4,FALSE)),"")</f>
        <v>Lewis</v>
      </c>
      <c r="W31" t="str">
        <f>_xlfn.IFNA((VLOOKUP(G51,'Swimmer Details'!$A$2:$M$1048576,12,FALSE)),"")</f>
        <v>220208</v>
      </c>
      <c r="X31" t="str">
        <f>_xlfn.IFNA((VLOOKUP(G51,'Swimmer Details'!$A$2:$M$1048576,13,FALSE)),"")</f>
        <v>M</v>
      </c>
      <c r="Y31" t="str">
        <f t="shared" si="25"/>
        <v>50m</v>
      </c>
      <c r="Z31" t="str">
        <f t="shared" si="25"/>
        <v>Freestyle</v>
      </c>
      <c r="AA31" t="str">
        <f t="shared" si="16"/>
        <v>50mFreestyle</v>
      </c>
      <c r="AB31">
        <f t="shared" si="26"/>
        <v>36</v>
      </c>
      <c r="AC31" t="str">
        <f t="shared" si="18"/>
        <v>M</v>
      </c>
      <c r="AD31" t="str">
        <f t="shared" si="19"/>
        <v>Taylor</v>
      </c>
      <c r="AE31" t="str">
        <f t="shared" si="20"/>
        <v>Lewis</v>
      </c>
      <c r="AF31" t="str">
        <f t="shared" si="6"/>
        <v>ESTE</v>
      </c>
      <c r="AG31" t="str">
        <f t="shared" si="21"/>
        <v>220208</v>
      </c>
      <c r="AH31" t="str">
        <f t="shared" si="27"/>
        <v>002783</v>
      </c>
      <c r="AI31" t="str">
        <f>_xlfn.IFNA((VLOOKUP(AA31,'Swim England Lookup'!$C$2:$E$5,3,FALSE)),"")</f>
        <v>01</v>
      </c>
      <c r="AJ31" t="s">
        <v>336</v>
      </c>
      <c r="AK31" t="str">
        <f t="shared" si="23"/>
        <v>M,Taylor,Lewis,ESTE,220208,002783,01,H</v>
      </c>
    </row>
    <row r="32" spans="1:37" ht="19.5" customHeight="1" x14ac:dyDescent="0.35">
      <c r="A32" s="61">
        <v>23</v>
      </c>
      <c r="B32" s="106" t="s">
        <v>293</v>
      </c>
      <c r="C32" s="106" t="s">
        <v>81</v>
      </c>
      <c r="D32" s="106" t="s">
        <v>302</v>
      </c>
      <c r="E32" s="107" t="s">
        <v>300</v>
      </c>
      <c r="F32" s="318"/>
      <c r="G32" s="239">
        <v>1409788</v>
      </c>
      <c r="H32" s="128" t="str">
        <f>_xlfn.IFNA((VLOOKUP(G32,'Swimmer Details'!$A$2:$H$1048576,6,FALSE)),"")</f>
        <v>Stephenson-Mangan</v>
      </c>
      <c r="I32" s="128" t="str">
        <f>_xlfn.IFNA((VLOOKUP(G32,'Swimmer Details'!$A$2:$H$1048576,4,FALSE)),"")</f>
        <v>Erin</v>
      </c>
      <c r="J32" s="312"/>
      <c r="K32" s="313"/>
      <c r="L32" s="313"/>
      <c r="M32" s="314"/>
      <c r="N32" s="97">
        <f>'Moors League'!G31</f>
        <v>3</v>
      </c>
      <c r="O32" s="98" t="str">
        <f>'Moors League'!H31</f>
        <v>004361</v>
      </c>
      <c r="P32" s="98">
        <f>'Moors League'!I31</f>
        <v>2</v>
      </c>
      <c r="Q32" s="116"/>
      <c r="R32" s="222"/>
      <c r="S32" s="118" t="str">
        <f>_xlfn.IFNA((VLOOKUP(Q32,'DQ Lookup'!$A$2:$B$99,2,FALSE)),"")</f>
        <v/>
      </c>
      <c r="T32">
        <f t="shared" ref="T32:T33" si="28">G52</f>
        <v>1689521</v>
      </c>
      <c r="U32" t="str">
        <f>_xlfn.IFNA((VLOOKUP(G52,'Swimmer Details'!$A$2:$H$1048576,6,FALSE)),"")</f>
        <v>Hillerby</v>
      </c>
      <c r="V32" t="str">
        <f>_xlfn.IFNA((VLOOKUP(G52,'Swimmer Details'!$A$2:$H$1048576,4,FALSE)),"")</f>
        <v>Rosa</v>
      </c>
      <c r="W32" t="str">
        <f>_xlfn.IFNA((VLOOKUP(G52,'Swimmer Details'!$A$2:$M$1048576,12,FALSE)),"")</f>
        <v>231213</v>
      </c>
      <c r="X32" t="str">
        <f>_xlfn.IFNA((VLOOKUP(G52,'Swimmer Details'!$A$2:$M$1048576,13,FALSE)),"")</f>
        <v>F</v>
      </c>
      <c r="Y32" t="str">
        <f t="shared" ref="Y32:Z33" si="29">D52</f>
        <v>50m</v>
      </c>
      <c r="Z32" t="str">
        <f t="shared" si="29"/>
        <v>Breaststroke</v>
      </c>
      <c r="AA32" t="str">
        <f t="shared" ref="AA32:AA33" si="30">Y32&amp;Z32</f>
        <v>50mBreaststroke</v>
      </c>
      <c r="AB32">
        <f t="shared" ref="AB32:AB33" si="31">A52</f>
        <v>37</v>
      </c>
      <c r="AC32" t="str">
        <f t="shared" ref="AC32:AC33" si="32">X32</f>
        <v>F</v>
      </c>
      <c r="AD32" t="str">
        <f t="shared" ref="AD32:AE33" si="33">U32</f>
        <v>Hillerby</v>
      </c>
      <c r="AE32" t="str">
        <f t="shared" si="33"/>
        <v>Rosa</v>
      </c>
      <c r="AF32" t="str">
        <f t="shared" si="6"/>
        <v>ESTE</v>
      </c>
      <c r="AG32" t="str">
        <f t="shared" ref="AG32:AG33" si="34">W32</f>
        <v>231213</v>
      </c>
      <c r="AH32" t="str">
        <f t="shared" ref="AH32:AH33" si="35">TEXT(O52,"000000")</f>
        <v xml:space="preserve">DQ SL     </v>
      </c>
      <c r="AI32" t="str">
        <f>_xlfn.IFNA((VLOOKUP(AA32,'Swim England Lookup'!$C$2:$E$5,3,FALSE)),"")</f>
        <v>07</v>
      </c>
      <c r="AJ32" t="s">
        <v>336</v>
      </c>
      <c r="AK32" t="str">
        <f t="shared" ref="AK32:AK33" si="36">AC32&amp;","&amp;AD32&amp;","&amp;AE32&amp;","&amp;AF32&amp;","&amp;AG32&amp;","&amp;AH32&amp;","&amp;AI32&amp;","&amp;AJ32</f>
        <v>F,Hillerby,Rosa,ESTE,231213,DQ SL     ,07,H</v>
      </c>
    </row>
    <row r="33" spans="1:37" ht="19.5" customHeight="1" x14ac:dyDescent="0.35">
      <c r="A33" s="61">
        <v>24</v>
      </c>
      <c r="B33" s="106" t="s">
        <v>294</v>
      </c>
      <c r="C33" s="106" t="s">
        <v>81</v>
      </c>
      <c r="D33" s="106" t="s">
        <v>302</v>
      </c>
      <c r="E33" s="107" t="s">
        <v>300</v>
      </c>
      <c r="F33" s="319"/>
      <c r="G33" s="239">
        <v>1271952</v>
      </c>
      <c r="H33" s="128" t="str">
        <f>_xlfn.IFNA((VLOOKUP(G33,'Swimmer Details'!$A$2:$H$1048576,6,FALSE)),"")</f>
        <v>Taylor</v>
      </c>
      <c r="I33" s="128" t="str">
        <f>_xlfn.IFNA((VLOOKUP(G33,'Swimmer Details'!$A$2:$H$1048576,4,FALSE)),"")</f>
        <v>Lewis</v>
      </c>
      <c r="J33" s="315"/>
      <c r="K33" s="316"/>
      <c r="L33" s="316"/>
      <c r="M33" s="317"/>
      <c r="N33" s="97">
        <f>'Moors League'!G32</f>
        <v>2</v>
      </c>
      <c r="O33" s="98" t="str">
        <f>'Moors League'!H32</f>
        <v>003330</v>
      </c>
      <c r="P33" s="98">
        <f>'Moors League'!I32</f>
        <v>3</v>
      </c>
      <c r="Q33" s="116"/>
      <c r="R33" s="222"/>
      <c r="S33" s="118" t="str">
        <f>_xlfn.IFNA((VLOOKUP(Q33,'DQ Lookup'!$A$2:$B$99,2,FALSE)),"")</f>
        <v/>
      </c>
      <c r="T33">
        <f t="shared" si="28"/>
        <v>1689520</v>
      </c>
      <c r="U33" t="str">
        <f>_xlfn.IFNA((VLOOKUP(G53,'Swimmer Details'!$A$2:$H$1048576,6,FALSE)),"")</f>
        <v>Moore</v>
      </c>
      <c r="V33" t="str">
        <f>_xlfn.IFNA((VLOOKUP(G53,'Swimmer Details'!$A$2:$H$1048576,4,FALSE)),"")</f>
        <v>William</v>
      </c>
      <c r="W33" t="str">
        <f>_xlfn.IFNA((VLOOKUP(G53,'Swimmer Details'!$A$2:$M$1048576,12,FALSE)),"")</f>
        <v>230714</v>
      </c>
      <c r="X33" t="str">
        <f>_xlfn.IFNA((VLOOKUP(G53,'Swimmer Details'!$A$2:$M$1048576,13,FALSE)),"")</f>
        <v>M</v>
      </c>
      <c r="Y33" t="str">
        <f t="shared" si="29"/>
        <v>50m</v>
      </c>
      <c r="Z33" t="str">
        <f t="shared" si="29"/>
        <v>Breaststroke</v>
      </c>
      <c r="AA33" t="str">
        <f t="shared" si="30"/>
        <v>50mBreaststroke</v>
      </c>
      <c r="AB33">
        <f t="shared" si="31"/>
        <v>38</v>
      </c>
      <c r="AC33" t="str">
        <f t="shared" si="32"/>
        <v>M</v>
      </c>
      <c r="AD33" t="str">
        <f t="shared" si="33"/>
        <v>Moore</v>
      </c>
      <c r="AE33" t="str">
        <f t="shared" si="33"/>
        <v>William</v>
      </c>
      <c r="AF33" t="str">
        <f t="shared" si="6"/>
        <v>ESTE</v>
      </c>
      <c r="AG33" t="str">
        <f t="shared" si="34"/>
        <v>230714</v>
      </c>
      <c r="AH33" t="str">
        <f t="shared" si="35"/>
        <v>005291</v>
      </c>
      <c r="AI33" t="str">
        <f>_xlfn.IFNA((VLOOKUP(AA33,'Swim England Lookup'!$C$2:$E$5,3,FALSE)),"")</f>
        <v>07</v>
      </c>
      <c r="AJ33" t="s">
        <v>336</v>
      </c>
      <c r="AK33" t="str">
        <f t="shared" si="36"/>
        <v>M,Moore,William,ESTE,230714,005291,07,H</v>
      </c>
    </row>
    <row r="34" spans="1:37" ht="19.5" customHeight="1" x14ac:dyDescent="0.35">
      <c r="A34" s="61">
        <v>25</v>
      </c>
      <c r="B34" s="106" t="s">
        <v>293</v>
      </c>
      <c r="C34" s="106" t="s">
        <v>296</v>
      </c>
      <c r="D34" s="106" t="s">
        <v>304</v>
      </c>
      <c r="E34" s="107" t="s">
        <v>99</v>
      </c>
      <c r="F34" s="218" t="s">
        <v>308</v>
      </c>
      <c r="G34" s="240">
        <v>1507985</v>
      </c>
      <c r="H34" s="128" t="str">
        <f>_xlfn.IFNA((VLOOKUP(G34,'Swimmer Details'!$A$2:$H$1048576,6,FALSE)),"")</f>
        <v>Slatter</v>
      </c>
      <c r="I34" s="128" t="str">
        <f>_xlfn.IFNA((VLOOKUP(G34,'Swimmer Details'!$A$2:$H$1048576,4,FALSE)),"")</f>
        <v>Edie</v>
      </c>
      <c r="J34" s="109" t="s">
        <v>310</v>
      </c>
      <c r="K34" s="240">
        <v>1447121</v>
      </c>
      <c r="L34" s="128" t="str">
        <f>_xlfn.IFNA((VLOOKUP(K34,'Swimmer Details'!$A$2:$H$1048576,6,FALSE)),"")</f>
        <v>Mazhambe</v>
      </c>
      <c r="M34" s="128" t="str">
        <f>_xlfn.IFNA((VLOOKUP(K34,'Swimmer Details'!$A$2:$H$1048576,4,FALSE)),"")</f>
        <v>Abigail</v>
      </c>
      <c r="N34" s="301"/>
      <c r="O34" s="302"/>
      <c r="P34" s="302"/>
      <c r="Q34" s="116"/>
      <c r="R34" s="222"/>
      <c r="S34" s="118" t="str">
        <f>_xlfn.IFNA((VLOOKUP(Q34,'DQ Lookup'!$A$2:$B$99,2,FALSE)),"")</f>
        <v/>
      </c>
      <c r="T34">
        <f>G54</f>
        <v>1507985</v>
      </c>
      <c r="U34" t="str">
        <f>_xlfn.IFNA((VLOOKUP(G54,'Swimmer Details'!$A$2:$H$1048576,6,FALSE)),"")</f>
        <v>Slatter</v>
      </c>
      <c r="V34" t="str">
        <f>_xlfn.IFNA((VLOOKUP(G54,'Swimmer Details'!$A$2:$H$1048576,4,FALSE)),"")</f>
        <v>Edie</v>
      </c>
      <c r="W34" t="str">
        <f>_xlfn.IFNA((VLOOKUP(G54,'Swimmer Details'!$A$2:$M$1048576,12,FALSE)),"")</f>
        <v>100910</v>
      </c>
      <c r="X34" t="str">
        <f>_xlfn.IFNA((VLOOKUP(G54,'Swimmer Details'!$A$2:$M$1048576,13,FALSE)),"")</f>
        <v>F</v>
      </c>
      <c r="Y34" t="str">
        <f>D54</f>
        <v>50m</v>
      </c>
      <c r="Z34" t="str">
        <f>E54</f>
        <v>Butterfly</v>
      </c>
      <c r="AA34" t="str">
        <f>Y34&amp;Z34</f>
        <v>50mButterfly</v>
      </c>
      <c r="AB34">
        <f>A54</f>
        <v>39</v>
      </c>
      <c r="AC34" t="str">
        <f>X34</f>
        <v>F</v>
      </c>
      <c r="AD34" t="str">
        <f t="shared" ref="AD34:AE37" si="37">U34</f>
        <v>Slatter</v>
      </c>
      <c r="AE34" t="str">
        <f t="shared" si="37"/>
        <v>Edie</v>
      </c>
      <c r="AF34" t="str">
        <f t="shared" si="6"/>
        <v>ESTE</v>
      </c>
      <c r="AG34" t="str">
        <f>W34</f>
        <v>100910</v>
      </c>
      <c r="AH34" t="str">
        <f>TEXT(O54,"000000")</f>
        <v>003657</v>
      </c>
      <c r="AI34" t="str">
        <f>_xlfn.IFNA((VLOOKUP(AA34,'Swim England Lookup'!$C$2:$E$5,3,FALSE)),"")</f>
        <v>10</v>
      </c>
      <c r="AJ34" t="s">
        <v>336</v>
      </c>
      <c r="AK34" t="str">
        <f>AC34&amp;","&amp;AD34&amp;","&amp;AE34&amp;","&amp;AF34&amp;","&amp;AG34&amp;","&amp;AH34&amp;","&amp;AI34&amp;","&amp;AJ34</f>
        <v>F,Slatter,Edie,ESTE,100910,003657,10,H</v>
      </c>
    </row>
    <row r="35" spans="1:37" ht="19.5" customHeight="1" x14ac:dyDescent="0.35">
      <c r="A35" s="326"/>
      <c r="B35" s="327"/>
      <c r="C35" s="327"/>
      <c r="D35" s="327"/>
      <c r="E35" s="328"/>
      <c r="F35" s="218" t="s">
        <v>309</v>
      </c>
      <c r="G35" s="240">
        <v>1496919</v>
      </c>
      <c r="H35" s="128" t="str">
        <f>_xlfn.IFNA((VLOOKUP(G35,'Swimmer Details'!$A$2:$H$1048576,6,FALSE)),"")</f>
        <v>Brydon</v>
      </c>
      <c r="I35" s="128" t="str">
        <f>_xlfn.IFNA((VLOOKUP(G35,'Swimmer Details'!$A$2:$H$1048576,4,FALSE)),"")</f>
        <v>Isabelle</v>
      </c>
      <c r="J35" s="109" t="s">
        <v>311</v>
      </c>
      <c r="K35" s="240">
        <v>1597174</v>
      </c>
      <c r="L35" s="128" t="str">
        <f>_xlfn.IFNA((VLOOKUP(K35,'Swimmer Details'!$A$2:$H$1048576,6,FALSE)),"")</f>
        <v>Cholmondeley</v>
      </c>
      <c r="M35" s="128" t="str">
        <f>_xlfn.IFNA((VLOOKUP(K35,'Swimmer Details'!$A$2:$H$1048576,4,FALSE)),"")</f>
        <v>Grace</v>
      </c>
      <c r="N35" s="100">
        <f>'Moors League'!G33</f>
        <v>2</v>
      </c>
      <c r="O35" s="98" t="str">
        <f>'Moors League'!H33</f>
        <v>023277</v>
      </c>
      <c r="P35" s="98">
        <f>'Moors League'!I33</f>
        <v>3</v>
      </c>
      <c r="Q35" s="116"/>
      <c r="R35" s="222"/>
      <c r="S35" s="118" t="str">
        <f>_xlfn.IFNA((VLOOKUP(Q35,'DQ Lookup'!$A$2:$B$99,2,FALSE)),"")</f>
        <v/>
      </c>
      <c r="T35">
        <f>G55</f>
        <v>1597175</v>
      </c>
      <c r="U35" t="str">
        <f>_xlfn.IFNA((VLOOKUP(G55,'Swimmer Details'!$A$2:$H$1048576,6,FALSE)),"")</f>
        <v>Ozdemir</v>
      </c>
      <c r="V35" t="str">
        <f>_xlfn.IFNA((VLOOKUP(G55,'Swimmer Details'!$A$2:$H$1048576,4,FALSE)),"")</f>
        <v>Ashton</v>
      </c>
      <c r="W35" t="str">
        <f>_xlfn.IFNA((VLOOKUP(G55,'Swimmer Details'!$A$2:$M$1048576,12,FALSE)),"")</f>
        <v>100811</v>
      </c>
      <c r="X35" t="str">
        <f>_xlfn.IFNA((VLOOKUP(G55,'Swimmer Details'!$A$2:$M$1048576,13,FALSE)),"")</f>
        <v>M</v>
      </c>
      <c r="Y35" t="str">
        <f>D55</f>
        <v>50m</v>
      </c>
      <c r="Z35" t="str">
        <f>E55</f>
        <v>Butterfly</v>
      </c>
      <c r="AA35" t="str">
        <f>Y35&amp;Z35</f>
        <v>50mButterfly</v>
      </c>
      <c r="AB35">
        <f>A55</f>
        <v>40</v>
      </c>
      <c r="AC35" t="str">
        <f>X35</f>
        <v>M</v>
      </c>
      <c r="AD35" t="str">
        <f t="shared" si="37"/>
        <v>Ozdemir</v>
      </c>
      <c r="AE35" t="str">
        <f t="shared" si="37"/>
        <v>Ashton</v>
      </c>
      <c r="AF35" t="str">
        <f t="shared" si="6"/>
        <v>ESTE</v>
      </c>
      <c r="AG35" t="str">
        <f>W35</f>
        <v>100811</v>
      </c>
      <c r="AH35" t="str">
        <f>TEXT(O55,"000000")</f>
        <v>003516</v>
      </c>
      <c r="AI35" t="str">
        <f>_xlfn.IFNA((VLOOKUP(AA35,'Swim England Lookup'!$C$2:$E$5,3,FALSE)),"")</f>
        <v>10</v>
      </c>
      <c r="AJ35" t="s">
        <v>336</v>
      </c>
      <c r="AK35" t="str">
        <f>AC35&amp;","&amp;AD35&amp;","&amp;AE35&amp;","&amp;AF35&amp;","&amp;AG35&amp;","&amp;AH35&amp;","&amp;AI35&amp;","&amp;AJ35</f>
        <v>M,Ozdemir,Ashton,ESTE,100811,003516,10,H</v>
      </c>
    </row>
    <row r="36" spans="1:37" ht="19.5" customHeight="1" x14ac:dyDescent="0.35">
      <c r="A36" s="61">
        <v>26</v>
      </c>
      <c r="B36" s="106" t="s">
        <v>294</v>
      </c>
      <c r="C36" s="106" t="s">
        <v>296</v>
      </c>
      <c r="D36" s="106" t="s">
        <v>304</v>
      </c>
      <c r="E36" s="107" t="s">
        <v>99</v>
      </c>
      <c r="F36" s="219" t="s">
        <v>308</v>
      </c>
      <c r="G36" s="246">
        <v>1442066</v>
      </c>
      <c r="H36" s="128" t="str">
        <f>_xlfn.IFNA((VLOOKUP(G36,'Swimmer Details'!$A$2:$H$1048576,6,FALSE)),"")</f>
        <v>Horner</v>
      </c>
      <c r="I36" s="128" t="str">
        <f>_xlfn.IFNA((VLOOKUP(G36,'Swimmer Details'!$A$2:$H$1048576,4,FALSE)),"")</f>
        <v>Joe</v>
      </c>
      <c r="J36" s="109" t="s">
        <v>310</v>
      </c>
      <c r="K36" s="246">
        <v>1689519</v>
      </c>
      <c r="L36" s="128" t="str">
        <f>_xlfn.IFNA((VLOOKUP(K36,'Swimmer Details'!$A$2:$H$1048576,6,FALSE)),"")</f>
        <v>Wojcik</v>
      </c>
      <c r="M36" s="128" t="str">
        <f>_xlfn.IFNA((VLOOKUP(K36,'Swimmer Details'!$A$2:$H$1048576,4,FALSE)),"")</f>
        <v>Noah</v>
      </c>
      <c r="N36" s="301"/>
      <c r="O36" s="302"/>
      <c r="P36" s="302"/>
      <c r="Q36" s="116"/>
      <c r="R36" s="222"/>
      <c r="S36" s="118" t="str">
        <f>_xlfn.IFNA((VLOOKUP(Q36,'DQ Lookup'!$A$2:$B$99,2,FALSE)),"")</f>
        <v/>
      </c>
      <c r="T36">
        <f>G64</f>
        <v>1507985</v>
      </c>
      <c r="U36" t="str">
        <f>_xlfn.IFNA((VLOOKUP(G64,'Swimmer Details'!$A$2:$H$1048576,6,FALSE)),"")</f>
        <v>Slatter</v>
      </c>
      <c r="V36" t="str">
        <f>_xlfn.IFNA((VLOOKUP(G64,'Swimmer Details'!$A$2:$H$1048576,4,FALSE)),"")</f>
        <v>Edie</v>
      </c>
      <c r="W36" t="str">
        <f>_xlfn.IFNA((VLOOKUP(G64,'Swimmer Details'!$A$2:$M$1048576,12,FALSE)),"")</f>
        <v>100910</v>
      </c>
      <c r="X36" t="str">
        <f>_xlfn.IFNA((VLOOKUP(G64,'Swimmer Details'!$A$2:$M$1048576,13,FALSE)),"")</f>
        <v>F</v>
      </c>
      <c r="Y36" t="str">
        <f>D64</f>
        <v>50m</v>
      </c>
      <c r="Z36" t="str">
        <f>E64</f>
        <v>Freestyle</v>
      </c>
      <c r="AA36" t="str">
        <f>Y36&amp;Z36</f>
        <v>50mFreestyle</v>
      </c>
      <c r="AB36">
        <f>A64</f>
        <v>45</v>
      </c>
      <c r="AC36" t="str">
        <f>X36</f>
        <v>F</v>
      </c>
      <c r="AD36" t="str">
        <f t="shared" si="37"/>
        <v>Slatter</v>
      </c>
      <c r="AE36" t="str">
        <f t="shared" si="37"/>
        <v>Edie</v>
      </c>
      <c r="AF36" t="str">
        <f t="shared" si="6"/>
        <v>ESTE</v>
      </c>
      <c r="AG36" t="str">
        <f>W36</f>
        <v>100910</v>
      </c>
      <c r="AH36" t="str">
        <f>TEXT(O64,"000000")</f>
        <v>003190</v>
      </c>
      <c r="AI36" t="str">
        <f>_xlfn.IFNA((VLOOKUP(AA36,'Swim England Lookup'!$C$2:$E$5,3,FALSE)),"")</f>
        <v>01</v>
      </c>
      <c r="AJ36" t="s">
        <v>336</v>
      </c>
      <c r="AK36" t="str">
        <f>AC36&amp;","&amp;AD36&amp;","&amp;AE36&amp;","&amp;AF36&amp;","&amp;AG36&amp;","&amp;AH36&amp;","&amp;AI36&amp;","&amp;AJ36</f>
        <v>F,Slatter,Edie,ESTE,100910,003190,01,H</v>
      </c>
    </row>
    <row r="37" spans="1:37" ht="19.5" customHeight="1" x14ac:dyDescent="0.35">
      <c r="A37" s="326"/>
      <c r="B37" s="327"/>
      <c r="C37" s="327"/>
      <c r="D37" s="327"/>
      <c r="E37" s="328"/>
      <c r="F37" s="218" t="s">
        <v>309</v>
      </c>
      <c r="G37" s="240">
        <v>1597175</v>
      </c>
      <c r="H37" s="128" t="str">
        <f>_xlfn.IFNA((VLOOKUP(G37,'Swimmer Details'!$A$2:$H$1048576,6,FALSE)),"")</f>
        <v>Ozdemir</v>
      </c>
      <c r="I37" s="128" t="str">
        <f>_xlfn.IFNA((VLOOKUP(G37,'Swimmer Details'!$A$2:$H$1048576,4,FALSE)),"")</f>
        <v>Ashton</v>
      </c>
      <c r="J37" s="109" t="s">
        <v>311</v>
      </c>
      <c r="K37" s="240">
        <v>1689520</v>
      </c>
      <c r="L37" s="128" t="str">
        <f>_xlfn.IFNA((VLOOKUP(K37,'Swimmer Details'!$A$2:$H$1048576,6,FALSE)),"")</f>
        <v>Moore</v>
      </c>
      <c r="M37" s="128" t="str">
        <f>_xlfn.IFNA((VLOOKUP(K37,'Swimmer Details'!$A$2:$H$1048576,4,FALSE)),"")</f>
        <v>William</v>
      </c>
      <c r="N37" s="100">
        <f>'Moors League'!G34</f>
        <v>3</v>
      </c>
      <c r="O37" s="98" t="str">
        <f>'Moors League'!H34</f>
        <v>023810</v>
      </c>
      <c r="P37" s="98">
        <f>'Moors League'!I34</f>
        <v>2</v>
      </c>
      <c r="Q37" s="116"/>
      <c r="R37" s="222"/>
      <c r="S37" s="118" t="str">
        <f>_xlfn.IFNA((VLOOKUP(Q37,'DQ Lookup'!$A$2:$B$99,2,FALSE)),"")</f>
        <v/>
      </c>
      <c r="T37">
        <f>G65</f>
        <v>1597175</v>
      </c>
      <c r="U37" t="str">
        <f>_xlfn.IFNA((VLOOKUP(G65,'Swimmer Details'!$A$2:$H$1048576,6,FALSE)),"")</f>
        <v>Ozdemir</v>
      </c>
      <c r="V37" t="str">
        <f>_xlfn.IFNA((VLOOKUP(G65,'Swimmer Details'!$A$2:$H$1048576,4,FALSE)),"")</f>
        <v>Ashton</v>
      </c>
      <c r="W37" t="str">
        <f>_xlfn.IFNA((VLOOKUP(G65,'Swimmer Details'!$A$2:$M$1048576,12,FALSE)),"")</f>
        <v>100811</v>
      </c>
      <c r="X37" t="str">
        <f>_xlfn.IFNA((VLOOKUP(G65,'Swimmer Details'!$A$2:$M$1048576,13,FALSE)),"")</f>
        <v>M</v>
      </c>
      <c r="Y37" t="str">
        <f>D65</f>
        <v>50m</v>
      </c>
      <c r="Z37" t="str">
        <f>E65</f>
        <v>Freestyle</v>
      </c>
      <c r="AA37" t="str">
        <f>Y37&amp;Z37</f>
        <v>50mFreestyle</v>
      </c>
      <c r="AB37">
        <f>A65</f>
        <v>46</v>
      </c>
      <c r="AC37" t="str">
        <f>X37</f>
        <v>M</v>
      </c>
      <c r="AD37" t="str">
        <f t="shared" si="37"/>
        <v>Ozdemir</v>
      </c>
      <c r="AE37" t="str">
        <f t="shared" si="37"/>
        <v>Ashton</v>
      </c>
      <c r="AF37" t="str">
        <f t="shared" si="6"/>
        <v>ESTE</v>
      </c>
      <c r="AG37" t="str">
        <f>W37</f>
        <v>100811</v>
      </c>
      <c r="AH37" t="str">
        <f>TEXT(O65,"000000")</f>
        <v>003225</v>
      </c>
      <c r="AI37" t="str">
        <f>_xlfn.IFNA((VLOOKUP(AA37,'Swim England Lookup'!$C$2:$E$5,3,FALSE)),"")</f>
        <v>01</v>
      </c>
      <c r="AJ37" t="s">
        <v>336</v>
      </c>
      <c r="AK37" t="str">
        <f>AC37&amp;","&amp;AD37&amp;","&amp;AE37&amp;","&amp;AF37&amp;","&amp;AG37&amp;","&amp;AH37&amp;","&amp;AI37&amp;","&amp;AJ37</f>
        <v>M,Ozdemir,Ashton,ESTE,100811,003225,01,H</v>
      </c>
    </row>
    <row r="38" spans="1:37" ht="19.5" customHeight="1" x14ac:dyDescent="0.35">
      <c r="A38" s="61">
        <v>27</v>
      </c>
      <c r="B38" s="106" t="s">
        <v>293</v>
      </c>
      <c r="C38" s="106" t="s">
        <v>297</v>
      </c>
      <c r="D38" s="106" t="s">
        <v>305</v>
      </c>
      <c r="E38" s="107" t="s">
        <v>101</v>
      </c>
      <c r="F38" s="220">
        <v>1</v>
      </c>
      <c r="G38" s="231">
        <v>1739431</v>
      </c>
      <c r="H38" s="128" t="str">
        <f>_xlfn.IFNA((VLOOKUP(G38,'Swimmer Details'!$A$2:$H$1048576,6,FALSE)),"")</f>
        <v>Hillerby</v>
      </c>
      <c r="I38" s="128" t="str">
        <f>_xlfn.IFNA((VLOOKUP(G38,'Swimmer Details'!$A$2:$H$1048576,4,FALSE)),"")</f>
        <v>Emilia</v>
      </c>
      <c r="J38" s="101">
        <v>2</v>
      </c>
      <c r="K38" s="231">
        <v>1689521</v>
      </c>
      <c r="L38" s="128" t="str">
        <f>_xlfn.IFNA((VLOOKUP(K38,'Swimmer Details'!$A$2:$H$1048576,6,FALSE)),"")</f>
        <v>Hillerby</v>
      </c>
      <c r="M38" s="128" t="str">
        <f>_xlfn.IFNA((VLOOKUP(K38,'Swimmer Details'!$A$2:$H$1048576,4,FALSE)),"")</f>
        <v>Rosa</v>
      </c>
      <c r="N38" s="301"/>
      <c r="O38" s="302"/>
      <c r="P38" s="302"/>
      <c r="Q38" s="116"/>
      <c r="R38" s="222"/>
      <c r="S38" s="118" t="str">
        <f>_xlfn.IFNA((VLOOKUP(Q38,'DQ Lookup'!$A$2:$B$99,2,FALSE)),"")</f>
        <v/>
      </c>
      <c r="T38">
        <f t="shared" ref="T38:T39" si="38">G66</f>
        <v>1739431</v>
      </c>
      <c r="U38" t="str">
        <f>_xlfn.IFNA((VLOOKUP(G66,'Swimmer Details'!$A$2:$H$1048576,6,FALSE)),"")</f>
        <v>Hillerby</v>
      </c>
      <c r="V38" t="str">
        <f>_xlfn.IFNA((VLOOKUP(G66,'Swimmer Details'!$A$2:$H$1048576,4,FALSE)),"")</f>
        <v>Emilia</v>
      </c>
      <c r="W38" t="str">
        <f>_xlfn.IFNA((VLOOKUP(G66,'Swimmer Details'!$A$2:$M$1048576,12,FALSE)),"")</f>
        <v>130515</v>
      </c>
      <c r="X38" t="str">
        <f>_xlfn.IFNA((VLOOKUP(G66,'Swimmer Details'!$A$2:$M$1048576,13,FALSE)),"")</f>
        <v>F</v>
      </c>
      <c r="Y38" t="str">
        <f t="shared" ref="Y38:Z39" si="39">D66</f>
        <v>50m</v>
      </c>
      <c r="Z38" t="str">
        <f t="shared" si="39"/>
        <v>Butterfly</v>
      </c>
      <c r="AA38" t="str">
        <f t="shared" ref="AA38:AA39" si="40">Y38&amp;Z38</f>
        <v>50mButterfly</v>
      </c>
      <c r="AB38">
        <f t="shared" ref="AB38:AB39" si="41">A66</f>
        <v>47</v>
      </c>
      <c r="AC38" t="str">
        <f t="shared" ref="AC38:AC39" si="42">X38</f>
        <v>F</v>
      </c>
      <c r="AD38" t="str">
        <f t="shared" ref="AD38:AE39" si="43">U38</f>
        <v>Hillerby</v>
      </c>
      <c r="AE38" t="str">
        <f t="shared" si="43"/>
        <v>Emilia</v>
      </c>
      <c r="AF38" t="str">
        <f t="shared" si="6"/>
        <v>ESTE</v>
      </c>
      <c r="AG38" t="str">
        <f t="shared" ref="AG38:AG39" si="44">W38</f>
        <v>130515</v>
      </c>
      <c r="AH38" t="str">
        <f t="shared" ref="AH38:AH39" si="45">TEXT(O66,"000000")</f>
        <v xml:space="preserve">DQ SA     </v>
      </c>
      <c r="AI38" t="str">
        <f>_xlfn.IFNA((VLOOKUP(AA38,'Swim England Lookup'!$C$2:$E$5,3,FALSE)),"")</f>
        <v>10</v>
      </c>
      <c r="AJ38" t="s">
        <v>336</v>
      </c>
      <c r="AK38" t="str">
        <f t="shared" ref="AK38:AK39" si="46">AC38&amp;","&amp;AD38&amp;","&amp;AE38&amp;","&amp;AF38&amp;","&amp;AG38&amp;","&amp;AH38&amp;","&amp;AI38&amp;","&amp;AJ38</f>
        <v>F,Hillerby,Emilia,ESTE,130515,DQ SA     ,10,H</v>
      </c>
    </row>
    <row r="39" spans="1:37" ht="19.5" customHeight="1" x14ac:dyDescent="0.35">
      <c r="A39" s="326"/>
      <c r="B39" s="327"/>
      <c r="C39" s="327"/>
      <c r="D39" s="327"/>
      <c r="E39" s="328"/>
      <c r="F39" s="220">
        <v>3</v>
      </c>
      <c r="G39" s="231">
        <v>1499949</v>
      </c>
      <c r="H39" s="128" t="str">
        <f>_xlfn.IFNA((VLOOKUP(G39,'Swimmer Details'!$A$2:$H$1048576,6,FALSE)),"")</f>
        <v>Lobbe</v>
      </c>
      <c r="I39" s="128" t="str">
        <f>_xlfn.IFNA((VLOOKUP(G39,'Swimmer Details'!$A$2:$H$1048576,4,FALSE)),"")</f>
        <v>Kiziah</v>
      </c>
      <c r="J39" s="101">
        <v>4</v>
      </c>
      <c r="K39" s="231">
        <v>1674596</v>
      </c>
      <c r="L39" s="128" t="str">
        <f>_xlfn.IFNA((VLOOKUP(K39,'Swimmer Details'!$A$2:$H$1048576,6,FALSE)),"")</f>
        <v>Burns</v>
      </c>
      <c r="M39" s="128" t="str">
        <f>_xlfn.IFNA((VLOOKUP(K39,'Swimmer Details'!$A$2:$H$1048576,4,FALSE)),"")</f>
        <v>Martha</v>
      </c>
      <c r="N39" s="100">
        <f>'Moors League'!G35</f>
        <v>2</v>
      </c>
      <c r="O39" s="98" t="str">
        <f>'Moors League'!H35</f>
        <v>012005</v>
      </c>
      <c r="P39" s="98">
        <f>'Moors League'!I35</f>
        <v>3</v>
      </c>
      <c r="Q39" s="116"/>
      <c r="R39" s="222"/>
      <c r="S39" s="118" t="str">
        <f>_xlfn.IFNA((VLOOKUP(Q39,'DQ Lookup'!$A$2:$B$99,2,FALSE)),"")</f>
        <v/>
      </c>
      <c r="T39">
        <f t="shared" si="38"/>
        <v>1523505</v>
      </c>
      <c r="U39" t="str">
        <f>_xlfn.IFNA((VLOOKUP(G67,'Swimmer Details'!$A$2:$H$1048576,6,FALSE)),"")</f>
        <v>Webster</v>
      </c>
      <c r="V39" t="str">
        <f>_xlfn.IFNA((VLOOKUP(G67,'Swimmer Details'!$A$2:$H$1048576,4,FALSE)),"")</f>
        <v>Oscar</v>
      </c>
      <c r="W39" t="str">
        <f>_xlfn.IFNA((VLOOKUP(G67,'Swimmer Details'!$A$2:$M$1048576,12,FALSE)),"")</f>
        <v>190614</v>
      </c>
      <c r="X39" t="str">
        <f>_xlfn.IFNA((VLOOKUP(G67,'Swimmer Details'!$A$2:$M$1048576,13,FALSE)),"")</f>
        <v>M</v>
      </c>
      <c r="Y39" t="str">
        <f t="shared" si="39"/>
        <v>50m</v>
      </c>
      <c r="Z39" t="str">
        <f t="shared" si="39"/>
        <v>Butterfly</v>
      </c>
      <c r="AA39" t="str">
        <f t="shared" si="40"/>
        <v>50mButterfly</v>
      </c>
      <c r="AB39">
        <f t="shared" si="41"/>
        <v>48</v>
      </c>
      <c r="AC39" t="str">
        <f t="shared" si="42"/>
        <v>M</v>
      </c>
      <c r="AD39" t="str">
        <f t="shared" si="43"/>
        <v>Webster</v>
      </c>
      <c r="AE39" t="str">
        <f t="shared" si="43"/>
        <v>Oscar</v>
      </c>
      <c r="AF39" t="str">
        <f t="shared" si="6"/>
        <v>ESTE</v>
      </c>
      <c r="AG39" t="str">
        <f t="shared" si="44"/>
        <v>190614</v>
      </c>
      <c r="AH39" t="str">
        <f t="shared" si="45"/>
        <v>004622</v>
      </c>
      <c r="AI39" t="str">
        <f>_xlfn.IFNA((VLOOKUP(AA39,'Swim England Lookup'!$C$2:$E$5,3,FALSE)),"")</f>
        <v>10</v>
      </c>
      <c r="AJ39" t="s">
        <v>336</v>
      </c>
      <c r="AK39" t="str">
        <f t="shared" si="46"/>
        <v>M,Webster,Oscar,ESTE,190614,004622,10,H</v>
      </c>
    </row>
    <row r="40" spans="1:37" ht="19.5" customHeight="1" x14ac:dyDescent="0.35">
      <c r="A40" s="61">
        <v>28</v>
      </c>
      <c r="B40" s="106" t="s">
        <v>294</v>
      </c>
      <c r="C40" s="106" t="s">
        <v>297</v>
      </c>
      <c r="D40" s="106" t="s">
        <v>305</v>
      </c>
      <c r="E40" s="107" t="s">
        <v>101</v>
      </c>
      <c r="F40" s="219">
        <v>1</v>
      </c>
      <c r="G40" s="246">
        <v>1724792</v>
      </c>
      <c r="H40" s="128" t="str">
        <f>_xlfn.IFNA((VLOOKUP(G40,'Swimmer Details'!$A$2:$H$1048576,6,FALSE)),"")</f>
        <v>Moore</v>
      </c>
      <c r="I40" s="128" t="str">
        <f>_xlfn.IFNA((VLOOKUP(G40,'Swimmer Details'!$A$2:$H$1048576,4,FALSE)),"")</f>
        <v>James</v>
      </c>
      <c r="J40" s="99">
        <v>2</v>
      </c>
      <c r="K40" s="246">
        <v>1523505</v>
      </c>
      <c r="L40" s="128" t="str">
        <f>_xlfn.IFNA((VLOOKUP(K40,'Swimmer Details'!$A$2:$H$1048576,6,FALSE)),"")</f>
        <v>Webster</v>
      </c>
      <c r="M40" s="128" t="str">
        <f>_xlfn.IFNA((VLOOKUP(K40,'Swimmer Details'!$A$2:$H$1048576,4,FALSE)),"")</f>
        <v>Oscar</v>
      </c>
      <c r="N40" s="301"/>
      <c r="O40" s="302"/>
      <c r="P40" s="302"/>
      <c r="Q40" s="116"/>
      <c r="R40" s="222"/>
      <c r="S40" s="118" t="str">
        <f>_xlfn.IFNA((VLOOKUP(Q40,'DQ Lookup'!$A$2:$B$99,2,FALSE)),"")</f>
        <v/>
      </c>
      <c r="T40">
        <f t="shared" ref="T40:T45" si="47">G68</f>
        <v>1408564</v>
      </c>
      <c r="U40" t="str">
        <f>_xlfn.IFNA((VLOOKUP(G68,'Swimmer Details'!$A$2:$H$1048576,6,FALSE)),"")</f>
        <v>Brodie</v>
      </c>
      <c r="V40" t="str">
        <f>_xlfn.IFNA((VLOOKUP(G68,'Swimmer Details'!$A$2:$H$1048576,4,FALSE)),"")</f>
        <v>Ruby</v>
      </c>
      <c r="W40" t="str">
        <f>_xlfn.IFNA((VLOOKUP(G68,'Swimmer Details'!$A$2:$M$1048576,12,FALSE)),"")</f>
        <v>110609</v>
      </c>
      <c r="X40" t="str">
        <f>_xlfn.IFNA((VLOOKUP(G68,'Swimmer Details'!$A$2:$M$1048576,13,FALSE)),"")</f>
        <v>F</v>
      </c>
      <c r="Y40" t="str">
        <f t="shared" ref="Y40:Z45" si="48">D68</f>
        <v>50m</v>
      </c>
      <c r="Z40" t="str">
        <f t="shared" si="48"/>
        <v>Backstroke</v>
      </c>
      <c r="AA40" t="str">
        <f t="shared" ref="AA40:AA45" si="49">Y40&amp;Z40</f>
        <v>50mBackstroke</v>
      </c>
      <c r="AB40">
        <f t="shared" ref="AB40:AB45" si="50">A68</f>
        <v>49</v>
      </c>
      <c r="AC40" t="str">
        <f t="shared" ref="AC40:AC45" si="51">X40</f>
        <v>F</v>
      </c>
      <c r="AD40" t="str">
        <f t="shared" ref="AD40:AE45" si="52">U40</f>
        <v>Brodie</v>
      </c>
      <c r="AE40" t="str">
        <f t="shared" si="52"/>
        <v>Ruby</v>
      </c>
      <c r="AF40" t="str">
        <f t="shared" si="6"/>
        <v>ESTE</v>
      </c>
      <c r="AG40" t="str">
        <f t="shared" ref="AG40:AG45" si="53">W40</f>
        <v>110609</v>
      </c>
      <c r="AH40" t="str">
        <f t="shared" ref="AH40:AH45" si="54">TEXT(O68,"000000")</f>
        <v>003788</v>
      </c>
      <c r="AI40" t="str">
        <f>_xlfn.IFNA((VLOOKUP(AA40,'Swim England Lookup'!$C$2:$E$5,3,FALSE)),"")</f>
        <v>13</v>
      </c>
      <c r="AJ40" t="s">
        <v>336</v>
      </c>
      <c r="AK40" t="str">
        <f t="shared" ref="AK40:AK45" si="55">AC40&amp;","&amp;AD40&amp;","&amp;AE40&amp;","&amp;AF40&amp;","&amp;AG40&amp;","&amp;AH40&amp;","&amp;AI40&amp;","&amp;AJ40</f>
        <v>F,Brodie,Ruby,ESTE,110609,003788,13,H</v>
      </c>
    </row>
    <row r="41" spans="1:37" ht="19.5" customHeight="1" x14ac:dyDescent="0.35">
      <c r="A41" s="326"/>
      <c r="B41" s="327"/>
      <c r="C41" s="327"/>
      <c r="D41" s="327"/>
      <c r="E41" s="328"/>
      <c r="F41" s="221">
        <v>3</v>
      </c>
      <c r="G41" s="242">
        <v>1617886</v>
      </c>
      <c r="H41" s="128" t="str">
        <f>_xlfn.IFNA((VLOOKUP(G41,'Swimmer Details'!$A$2:$H$1048576,6,FALSE)),"")</f>
        <v>Garner</v>
      </c>
      <c r="I41" s="128" t="str">
        <f>_xlfn.IFNA((VLOOKUP(G41,'Swimmer Details'!$A$2:$H$1048576,4,FALSE)),"")</f>
        <v>Jackson</v>
      </c>
      <c r="J41" s="102">
        <v>4</v>
      </c>
      <c r="K41" s="242">
        <v>1689520</v>
      </c>
      <c r="L41" s="128" t="str">
        <f>_xlfn.IFNA((VLOOKUP(K41,'Swimmer Details'!$A$2:$H$1048576,6,FALSE)),"")</f>
        <v>Moore</v>
      </c>
      <c r="M41" s="128" t="str">
        <f>_xlfn.IFNA((VLOOKUP(K41,'Swimmer Details'!$A$2:$H$1048576,4,FALSE)),"")</f>
        <v>William</v>
      </c>
      <c r="N41" s="100">
        <f>'Moors League'!G36</f>
        <v>2</v>
      </c>
      <c r="O41" s="98" t="str">
        <f>'Moors League'!H36</f>
        <v>011465</v>
      </c>
      <c r="P41" s="98">
        <f>'Moors League'!I36</f>
        <v>3</v>
      </c>
      <c r="Q41" s="116"/>
      <c r="R41" s="222"/>
      <c r="S41" s="118" t="str">
        <f>_xlfn.IFNA((VLOOKUP(Q41,'DQ Lookup'!$A$2:$B$99,2,FALSE)),"")</f>
        <v/>
      </c>
      <c r="T41">
        <f t="shared" si="47"/>
        <v>1480052</v>
      </c>
      <c r="U41" t="str">
        <f>_xlfn.IFNA((VLOOKUP(G69,'Swimmer Details'!$A$2:$H$1048576,6,FALSE)),"")</f>
        <v>Stephenson-Mangan</v>
      </c>
      <c r="V41" t="str">
        <f>_xlfn.IFNA((VLOOKUP(G69,'Swimmer Details'!$A$2:$H$1048576,4,FALSE)),"")</f>
        <v>Peter</v>
      </c>
      <c r="W41" t="str">
        <f>_xlfn.IFNA((VLOOKUP(G69,'Swimmer Details'!$A$2:$M$1048576,12,FALSE)),"")</f>
        <v>181008</v>
      </c>
      <c r="X41" t="str">
        <f>_xlfn.IFNA((VLOOKUP(G69,'Swimmer Details'!$A$2:$M$1048576,13,FALSE)),"")</f>
        <v>M</v>
      </c>
      <c r="Y41" t="str">
        <f t="shared" si="48"/>
        <v>50m</v>
      </c>
      <c r="Z41" t="str">
        <f t="shared" si="48"/>
        <v>Backstroke</v>
      </c>
      <c r="AA41" t="str">
        <f t="shared" si="49"/>
        <v>50mBackstroke</v>
      </c>
      <c r="AB41">
        <f t="shared" si="50"/>
        <v>50</v>
      </c>
      <c r="AC41" t="str">
        <f t="shared" si="51"/>
        <v>M</v>
      </c>
      <c r="AD41" t="str">
        <f t="shared" si="52"/>
        <v>Stephenson-Mangan</v>
      </c>
      <c r="AE41" t="str">
        <f t="shared" si="52"/>
        <v>Peter</v>
      </c>
      <c r="AF41" t="str">
        <f t="shared" si="6"/>
        <v>ESTE</v>
      </c>
      <c r="AG41" t="str">
        <f t="shared" si="53"/>
        <v>181008</v>
      </c>
      <c r="AH41" t="str">
        <f t="shared" si="54"/>
        <v>003362</v>
      </c>
      <c r="AI41" t="str">
        <f>_xlfn.IFNA((VLOOKUP(AA41,'Swim England Lookup'!$C$2:$E$5,3,FALSE)),"")</f>
        <v>13</v>
      </c>
      <c r="AJ41" t="s">
        <v>336</v>
      </c>
      <c r="AK41" t="str">
        <f t="shared" si="55"/>
        <v>M,Stephenson-Mangan,Peter,ESTE,181008,003362,13,H</v>
      </c>
    </row>
    <row r="42" spans="1:37" ht="19.5" customHeight="1" x14ac:dyDescent="0.35">
      <c r="A42" s="61">
        <v>29</v>
      </c>
      <c r="B42" s="106" t="s">
        <v>293</v>
      </c>
      <c r="C42" s="106" t="s">
        <v>295</v>
      </c>
      <c r="D42" s="106" t="s">
        <v>304</v>
      </c>
      <c r="E42" s="107" t="s">
        <v>99</v>
      </c>
      <c r="F42" s="218" t="s">
        <v>308</v>
      </c>
      <c r="G42" s="240">
        <v>1408564</v>
      </c>
      <c r="H42" s="128" t="str">
        <f>_xlfn.IFNA((VLOOKUP(G42,'Swimmer Details'!$A$2:$H$1048576,6,FALSE)),"")</f>
        <v>Brodie</v>
      </c>
      <c r="I42" s="128" t="str">
        <f>_xlfn.IFNA((VLOOKUP(G42,'Swimmer Details'!$A$2:$H$1048576,4,FALSE)),"")</f>
        <v>Ruby</v>
      </c>
      <c r="J42" s="109" t="s">
        <v>310</v>
      </c>
      <c r="K42" s="240">
        <v>1447121</v>
      </c>
      <c r="L42" s="128" t="str">
        <f>_xlfn.IFNA((VLOOKUP(K42,'Swimmer Details'!$A$2:$H$1048576,6,FALSE)),"")</f>
        <v>Mazhambe</v>
      </c>
      <c r="M42" s="128" t="str">
        <f>_xlfn.IFNA((VLOOKUP(K42,'Swimmer Details'!$A$2:$H$1048576,4,FALSE)),"")</f>
        <v>Abigail</v>
      </c>
      <c r="N42" s="301"/>
      <c r="O42" s="302"/>
      <c r="P42" s="302"/>
      <c r="Q42" s="116"/>
      <c r="R42" s="222"/>
      <c r="S42" s="118" t="str">
        <f>_xlfn.IFNA((VLOOKUP(Q42,'DQ Lookup'!$A$2:$B$99,2,FALSE)),"")</f>
        <v/>
      </c>
      <c r="T42">
        <f t="shared" si="47"/>
        <v>1505992</v>
      </c>
      <c r="U42" t="str">
        <f>_xlfn.IFNA((VLOOKUP(G70,'Swimmer Details'!$A$2:$H$1048576,6,FALSE)),"")</f>
        <v>Webster</v>
      </c>
      <c r="V42" t="str">
        <f>_xlfn.IFNA((VLOOKUP(G70,'Swimmer Details'!$A$2:$H$1048576,4,FALSE)),"")</f>
        <v>Isobelle</v>
      </c>
      <c r="W42" t="str">
        <f>_xlfn.IFNA((VLOOKUP(G70,'Swimmer Details'!$A$2:$M$1048576,12,FALSE)),"")</f>
        <v>130412</v>
      </c>
      <c r="X42" t="str">
        <f>_xlfn.IFNA((VLOOKUP(G70,'Swimmer Details'!$A$2:$M$1048576,13,FALSE)),"")</f>
        <v>F</v>
      </c>
      <c r="Y42" t="str">
        <f t="shared" si="48"/>
        <v>50m</v>
      </c>
      <c r="Z42" t="str">
        <f t="shared" si="48"/>
        <v>Breaststroke</v>
      </c>
      <c r="AA42" t="str">
        <f t="shared" si="49"/>
        <v>50mBreaststroke</v>
      </c>
      <c r="AB42">
        <f t="shared" si="50"/>
        <v>51</v>
      </c>
      <c r="AC42" t="str">
        <f t="shared" si="51"/>
        <v>F</v>
      </c>
      <c r="AD42" t="str">
        <f t="shared" si="52"/>
        <v>Webster</v>
      </c>
      <c r="AE42" t="str">
        <f t="shared" si="52"/>
        <v>Isobelle</v>
      </c>
      <c r="AF42" t="str">
        <f t="shared" si="6"/>
        <v>ESTE</v>
      </c>
      <c r="AG42" t="str">
        <f t="shared" si="53"/>
        <v>130412</v>
      </c>
      <c r="AH42" t="str">
        <f t="shared" si="54"/>
        <v>004227</v>
      </c>
      <c r="AI42" t="str">
        <f>_xlfn.IFNA((VLOOKUP(AA42,'Swim England Lookup'!$C$2:$E$5,3,FALSE)),"")</f>
        <v>07</v>
      </c>
      <c r="AJ42" t="s">
        <v>336</v>
      </c>
      <c r="AK42" t="str">
        <f t="shared" si="55"/>
        <v>F,Webster,Isobelle,ESTE,130412,004227,07,H</v>
      </c>
    </row>
    <row r="43" spans="1:37" ht="19.5" customHeight="1" x14ac:dyDescent="0.35">
      <c r="A43" s="326"/>
      <c r="B43" s="327"/>
      <c r="C43" s="327"/>
      <c r="D43" s="327"/>
      <c r="E43" s="328"/>
      <c r="F43" s="218" t="s">
        <v>309</v>
      </c>
      <c r="G43" s="240">
        <v>1505992</v>
      </c>
      <c r="H43" s="128" t="str">
        <f>_xlfn.IFNA((VLOOKUP(G43,'Swimmer Details'!$A$2:$H$1048576,6,FALSE)),"")</f>
        <v>Webster</v>
      </c>
      <c r="I43" s="128" t="str">
        <f>_xlfn.IFNA((VLOOKUP(G43,'Swimmer Details'!$A$2:$H$1048576,4,FALSE)),"")</f>
        <v>Isobelle</v>
      </c>
      <c r="J43" s="109" t="s">
        <v>311</v>
      </c>
      <c r="K43" s="240">
        <v>1258186</v>
      </c>
      <c r="L43" s="128" t="str">
        <f>_xlfn.IFNA((VLOOKUP(K43,'Swimmer Details'!$A$2:$H$1048576,6,FALSE)),"")</f>
        <v>Coulter</v>
      </c>
      <c r="M43" s="128" t="str">
        <f>_xlfn.IFNA((VLOOKUP(K43,'Swimmer Details'!$A$2:$H$1048576,4,FALSE)),"")</f>
        <v>Annie</v>
      </c>
      <c r="N43" s="100">
        <f>'Moors League'!G37</f>
        <v>3</v>
      </c>
      <c r="O43" s="98" t="str">
        <f>'Moors League'!H37</f>
        <v>023029</v>
      </c>
      <c r="P43" s="98">
        <f>'Moors League'!I37</f>
        <v>2</v>
      </c>
      <c r="Q43" s="116"/>
      <c r="R43" s="222"/>
      <c r="S43" s="118" t="str">
        <f>_xlfn.IFNA((VLOOKUP(Q43,'DQ Lookup'!$A$2:$B$99,2,FALSE)),"")</f>
        <v/>
      </c>
      <c r="T43">
        <f t="shared" si="47"/>
        <v>1689519</v>
      </c>
      <c r="U43" t="str">
        <f>_xlfn.IFNA((VLOOKUP(G71,'Swimmer Details'!$A$2:$H$1048576,6,FALSE)),"")</f>
        <v>Wojcik</v>
      </c>
      <c r="V43" t="str">
        <f>_xlfn.IFNA((VLOOKUP(G71,'Swimmer Details'!$A$2:$H$1048576,4,FALSE)),"")</f>
        <v>Noah</v>
      </c>
      <c r="W43" t="str">
        <f>_xlfn.IFNA((VLOOKUP(G71,'Swimmer Details'!$A$2:$M$1048576,12,FALSE)),"")</f>
        <v>240912</v>
      </c>
      <c r="X43" t="str">
        <f>_xlfn.IFNA((VLOOKUP(G71,'Swimmer Details'!$A$2:$M$1048576,13,FALSE)),"")</f>
        <v>M</v>
      </c>
      <c r="Y43" t="str">
        <f t="shared" si="48"/>
        <v>50m</v>
      </c>
      <c r="Z43" t="str">
        <f t="shared" si="48"/>
        <v>Breaststroke</v>
      </c>
      <c r="AA43" t="str">
        <f t="shared" si="49"/>
        <v>50mBreaststroke</v>
      </c>
      <c r="AB43">
        <f t="shared" si="50"/>
        <v>52</v>
      </c>
      <c r="AC43" t="str">
        <f t="shared" si="51"/>
        <v>M</v>
      </c>
      <c r="AD43" t="str">
        <f t="shared" si="52"/>
        <v>Wojcik</v>
      </c>
      <c r="AE43" t="str">
        <f t="shared" si="52"/>
        <v>Noah</v>
      </c>
      <c r="AF43" t="str">
        <f t="shared" si="6"/>
        <v>ESTE</v>
      </c>
      <c r="AG43" t="str">
        <f t="shared" si="53"/>
        <v>240912</v>
      </c>
      <c r="AH43" t="str">
        <f t="shared" si="54"/>
        <v>004233</v>
      </c>
      <c r="AI43" t="str">
        <f>_xlfn.IFNA((VLOOKUP(AA43,'Swim England Lookup'!$C$2:$E$5,3,FALSE)),"")</f>
        <v>07</v>
      </c>
      <c r="AJ43" t="s">
        <v>336</v>
      </c>
      <c r="AK43" t="str">
        <f t="shared" si="55"/>
        <v>M,Wojcik,Noah,ESTE,240912,004233,07,H</v>
      </c>
    </row>
    <row r="44" spans="1:37" ht="19.5" customHeight="1" x14ac:dyDescent="0.35">
      <c r="A44" s="61">
        <v>30</v>
      </c>
      <c r="B44" s="106" t="s">
        <v>294</v>
      </c>
      <c r="C44" s="106" t="s">
        <v>295</v>
      </c>
      <c r="D44" s="106" t="s">
        <v>304</v>
      </c>
      <c r="E44" s="107" t="s">
        <v>99</v>
      </c>
      <c r="F44" s="219" t="s">
        <v>308</v>
      </c>
      <c r="G44" s="246">
        <v>1480052</v>
      </c>
      <c r="H44" s="128" t="str">
        <f>_xlfn.IFNA((VLOOKUP(G44,'Swimmer Details'!$A$2:$H$1048576,6,FALSE)),"")</f>
        <v>Stephenson-Mangan</v>
      </c>
      <c r="I44" s="128" t="str">
        <f>_xlfn.IFNA((VLOOKUP(G44,'Swimmer Details'!$A$2:$H$1048576,4,FALSE)),"")</f>
        <v>Peter</v>
      </c>
      <c r="J44" s="109" t="s">
        <v>310</v>
      </c>
      <c r="K44" s="246">
        <v>1271952</v>
      </c>
      <c r="L44" s="128" t="str">
        <f>_xlfn.IFNA((VLOOKUP(K44,'Swimmer Details'!$A$2:$H$1048576,6,FALSE)),"")</f>
        <v>Taylor</v>
      </c>
      <c r="M44" s="128" t="str">
        <f>_xlfn.IFNA((VLOOKUP(K44,'Swimmer Details'!$A$2:$H$1048576,4,FALSE)),"")</f>
        <v>Lewis</v>
      </c>
      <c r="N44" s="301"/>
      <c r="O44" s="302"/>
      <c r="P44" s="302"/>
      <c r="Q44" s="116"/>
      <c r="R44" s="222"/>
      <c r="S44" s="118" t="str">
        <f>_xlfn.IFNA((VLOOKUP(Q44,'DQ Lookup'!$A$2:$B$99,2,FALSE)),"")</f>
        <v/>
      </c>
      <c r="T44">
        <f t="shared" si="47"/>
        <v>1409788</v>
      </c>
      <c r="U44" t="str">
        <f>_xlfn.IFNA((VLOOKUP(G72,'Swimmer Details'!$A$2:$H$1048576,6,FALSE)),"")</f>
        <v>Stephenson-Mangan</v>
      </c>
      <c r="V44" t="str">
        <f>_xlfn.IFNA((VLOOKUP(G72,'Swimmer Details'!$A$2:$H$1048576,4,FALSE)),"")</f>
        <v>Erin</v>
      </c>
      <c r="W44" t="str">
        <f>_xlfn.IFNA((VLOOKUP(G72,'Swimmer Details'!$A$2:$M$1048576,12,FALSE)),"")</f>
        <v>200906</v>
      </c>
      <c r="X44" t="str">
        <f>_xlfn.IFNA((VLOOKUP(G72,'Swimmer Details'!$A$2:$M$1048576,13,FALSE)),"")</f>
        <v>F</v>
      </c>
      <c r="Y44" t="str">
        <f t="shared" si="48"/>
        <v>50m</v>
      </c>
      <c r="Z44" t="str">
        <f t="shared" si="48"/>
        <v>Freestyle</v>
      </c>
      <c r="AA44" t="str">
        <f t="shared" si="49"/>
        <v>50mFreestyle</v>
      </c>
      <c r="AB44">
        <f t="shared" si="50"/>
        <v>53</v>
      </c>
      <c r="AC44" t="str">
        <f t="shared" si="51"/>
        <v>F</v>
      </c>
      <c r="AD44" t="str">
        <f t="shared" si="52"/>
        <v>Stephenson-Mangan</v>
      </c>
      <c r="AE44" t="str">
        <f t="shared" si="52"/>
        <v>Erin</v>
      </c>
      <c r="AF44" t="str">
        <f t="shared" si="6"/>
        <v>ESTE</v>
      </c>
      <c r="AG44" t="str">
        <f t="shared" si="53"/>
        <v>200906</v>
      </c>
      <c r="AH44" t="str">
        <f t="shared" si="54"/>
        <v>003137</v>
      </c>
      <c r="AI44" t="str">
        <f>_xlfn.IFNA((VLOOKUP(AA44,'Swim England Lookup'!$C$2:$E$5,3,FALSE)),"")</f>
        <v>01</v>
      </c>
      <c r="AJ44" t="s">
        <v>336</v>
      </c>
      <c r="AK44" t="str">
        <f t="shared" si="55"/>
        <v>F,Stephenson-Mangan,Erin,ESTE,200906,003137,01,H</v>
      </c>
    </row>
    <row r="45" spans="1:37" ht="19.5" customHeight="1" x14ac:dyDescent="0.35">
      <c r="A45" s="326"/>
      <c r="B45" s="327"/>
      <c r="C45" s="327"/>
      <c r="D45" s="327"/>
      <c r="E45" s="328"/>
      <c r="F45" s="218" t="s">
        <v>309</v>
      </c>
      <c r="G45" s="240">
        <v>1597175</v>
      </c>
      <c r="H45" s="128" t="str">
        <f>_xlfn.IFNA((VLOOKUP(G45,'Swimmer Details'!$A$2:$H$1048576,6,FALSE)),"")</f>
        <v>Ozdemir</v>
      </c>
      <c r="I45" s="128" t="str">
        <f>_xlfn.IFNA((VLOOKUP(G45,'Swimmer Details'!$A$2:$H$1048576,4,FALSE)),"")</f>
        <v>Ashton</v>
      </c>
      <c r="J45" s="109" t="s">
        <v>311</v>
      </c>
      <c r="K45" s="240">
        <v>1468143</v>
      </c>
      <c r="L45" s="128" t="str">
        <f>_xlfn.IFNA((VLOOKUP(K45,'Swimmer Details'!$A$2:$H$1048576,6,FALSE)),"")</f>
        <v>Colebrook</v>
      </c>
      <c r="M45" s="128" t="str">
        <f>_xlfn.IFNA((VLOOKUP(K45,'Swimmer Details'!$A$2:$H$1048576,4,FALSE)),"")</f>
        <v>William</v>
      </c>
      <c r="N45" s="100">
        <f>'Moors League'!G38</f>
        <v>1</v>
      </c>
      <c r="O45" s="98" t="str">
        <f>'Moors League'!H38</f>
        <v>021242</v>
      </c>
      <c r="P45" s="98">
        <f>'Moors League'!I38</f>
        <v>4</v>
      </c>
      <c r="Q45" s="116"/>
      <c r="R45" s="222"/>
      <c r="S45" s="118" t="str">
        <f>_xlfn.IFNA((VLOOKUP(Q45,'DQ Lookup'!$A$2:$B$99,2,FALSE)),"")</f>
        <v/>
      </c>
      <c r="T45">
        <f t="shared" si="47"/>
        <v>846398</v>
      </c>
      <c r="U45" t="str">
        <f>_xlfn.IFNA((VLOOKUP(G73,'Swimmer Details'!$A$2:$H$1048576,6,FALSE)),"")</f>
        <v>Mccarthy</v>
      </c>
      <c r="V45" t="str">
        <f>_xlfn.IFNA((VLOOKUP(G73,'Swimmer Details'!$A$2:$H$1048576,4,FALSE)),"")</f>
        <v>Matthew</v>
      </c>
      <c r="W45" t="str">
        <f>_xlfn.IFNA((VLOOKUP(G73,'Swimmer Details'!$A$2:$M$1048576,12,FALSE)),"")</f>
        <v>220102</v>
      </c>
      <c r="X45" t="str">
        <f>_xlfn.IFNA((VLOOKUP(G73,'Swimmer Details'!$A$2:$M$1048576,13,FALSE)),"")</f>
        <v>M</v>
      </c>
      <c r="Y45" t="str">
        <f t="shared" si="48"/>
        <v>50m</v>
      </c>
      <c r="Z45" t="str">
        <f t="shared" si="48"/>
        <v>Freestyle</v>
      </c>
      <c r="AA45" t="str">
        <f t="shared" si="49"/>
        <v>50mFreestyle</v>
      </c>
      <c r="AB45">
        <f t="shared" si="50"/>
        <v>54</v>
      </c>
      <c r="AC45" t="str">
        <f t="shared" si="51"/>
        <v>M</v>
      </c>
      <c r="AD45" t="str">
        <f t="shared" si="52"/>
        <v>Mccarthy</v>
      </c>
      <c r="AE45" t="str">
        <f t="shared" si="52"/>
        <v>Matthew</v>
      </c>
      <c r="AF45" t="str">
        <f t="shared" si="6"/>
        <v>ESTE</v>
      </c>
      <c r="AG45" t="str">
        <f t="shared" si="53"/>
        <v>220102</v>
      </c>
      <c r="AH45" t="str">
        <f t="shared" si="54"/>
        <v>002694</v>
      </c>
      <c r="AI45" t="str">
        <f>_xlfn.IFNA((VLOOKUP(AA45,'Swim England Lookup'!$C$2:$E$5,3,FALSE)),"")</f>
        <v>01</v>
      </c>
      <c r="AJ45" t="s">
        <v>336</v>
      </c>
      <c r="AK45" t="str">
        <f t="shared" si="55"/>
        <v>M,Mccarthy,Matthew,ESTE,220102,002694,01,H</v>
      </c>
    </row>
    <row r="46" spans="1:37" s="49" customFormat="1" ht="19.5" customHeight="1" x14ac:dyDescent="0.4">
      <c r="A46" s="61">
        <v>31</v>
      </c>
      <c r="B46" s="106" t="s">
        <v>293</v>
      </c>
      <c r="C46" s="106" t="s">
        <v>81</v>
      </c>
      <c r="D46" s="106" t="s">
        <v>302</v>
      </c>
      <c r="E46" s="107" t="s">
        <v>299</v>
      </c>
      <c r="F46" s="318"/>
      <c r="G46" s="239">
        <v>1409789</v>
      </c>
      <c r="H46" s="128" t="str">
        <f>_xlfn.IFNA((VLOOKUP(G46,'Swimmer Details'!$A$2:$H$1048576,6,FALSE)),"")</f>
        <v/>
      </c>
      <c r="I46" s="128" t="str">
        <f>_xlfn.IFNA((VLOOKUP(G46,'Swimmer Details'!$A$2:$H$1048576,4,FALSE)),"")</f>
        <v/>
      </c>
      <c r="J46" s="312"/>
      <c r="K46" s="313"/>
      <c r="L46" s="313"/>
      <c r="M46" s="314"/>
      <c r="N46" s="97">
        <f>'Moors League'!G39</f>
        <v>3</v>
      </c>
      <c r="O46" s="98" t="str">
        <f>'Moors League'!H39</f>
        <v>003572</v>
      </c>
      <c r="P46" s="98">
        <f>'Moors League'!I39</f>
        <v>2</v>
      </c>
      <c r="Q46" s="116"/>
      <c r="R46" s="117"/>
      <c r="S46" s="118" t="str">
        <f>_xlfn.IFNA((VLOOKUP(Q46,'DQ Lookup'!$A$2:$B$99,2,FALSE)),"")</f>
        <v/>
      </c>
    </row>
    <row r="47" spans="1:37" s="49" customFormat="1" ht="19.5" customHeight="1" x14ac:dyDescent="0.4">
      <c r="A47" s="61">
        <v>32</v>
      </c>
      <c r="B47" s="106" t="s">
        <v>294</v>
      </c>
      <c r="C47" s="106" t="s">
        <v>81</v>
      </c>
      <c r="D47" s="106" t="s">
        <v>302</v>
      </c>
      <c r="E47" s="107" t="s">
        <v>299</v>
      </c>
      <c r="F47" s="318"/>
      <c r="G47" s="244">
        <v>846398</v>
      </c>
      <c r="H47" s="128" t="str">
        <f>_xlfn.IFNA((VLOOKUP(G47,'Swimmer Details'!$A$2:$H$1048576,6,FALSE)),"")</f>
        <v>Mccarthy</v>
      </c>
      <c r="I47" s="128" t="str">
        <f>_xlfn.IFNA((VLOOKUP(G47,'Swimmer Details'!$A$2:$H$1048576,4,FALSE)),"")</f>
        <v>Matthew</v>
      </c>
      <c r="J47" s="312"/>
      <c r="K47" s="313"/>
      <c r="L47" s="313"/>
      <c r="M47" s="314"/>
      <c r="N47" s="97">
        <f>'Moors League'!G40</f>
        <v>2</v>
      </c>
      <c r="O47" s="98" t="str">
        <f>'Moors League'!H40</f>
        <v>003167</v>
      </c>
      <c r="P47" s="98">
        <f>'Moors League'!I40</f>
        <v>3</v>
      </c>
      <c r="Q47" s="116"/>
      <c r="R47" s="117"/>
      <c r="S47" s="118" t="str">
        <f>_xlfn.IFNA((VLOOKUP(Q47,'DQ Lookup'!$A$2:$B$99,2,FALSE)),"")</f>
        <v/>
      </c>
    </row>
    <row r="48" spans="1:37" s="49" customFormat="1" ht="19.5" customHeight="1" x14ac:dyDescent="0.4">
      <c r="A48" s="61">
        <v>33</v>
      </c>
      <c r="B48" s="106" t="s">
        <v>293</v>
      </c>
      <c r="C48" s="106" t="s">
        <v>292</v>
      </c>
      <c r="D48" s="106" t="s">
        <v>302</v>
      </c>
      <c r="E48" s="107" t="s">
        <v>298</v>
      </c>
      <c r="F48" s="318"/>
      <c r="G48" s="239">
        <v>1505992</v>
      </c>
      <c r="H48" s="128" t="str">
        <f>_xlfn.IFNA((VLOOKUP(G48,'Swimmer Details'!$A$2:$H$1048576,6,FALSE)),"")</f>
        <v>Webster</v>
      </c>
      <c r="I48" s="128" t="str">
        <f>_xlfn.IFNA((VLOOKUP(G48,'Swimmer Details'!$A$2:$H$1048576,4,FALSE)),"")</f>
        <v>Isobelle</v>
      </c>
      <c r="J48" s="312"/>
      <c r="K48" s="313"/>
      <c r="L48" s="313"/>
      <c r="M48" s="314"/>
      <c r="N48" s="97">
        <f>'Moors League'!G41</f>
        <v>2</v>
      </c>
      <c r="O48" s="98" t="str">
        <f>'Moors League'!H41</f>
        <v>003939</v>
      </c>
      <c r="P48" s="98">
        <f>'Moors League'!I41</f>
        <v>3</v>
      </c>
      <c r="Q48" s="116"/>
      <c r="R48" s="117"/>
      <c r="S48" s="118" t="str">
        <f>_xlfn.IFNA((VLOOKUP(Q48,'DQ Lookup'!$A$2:$B$99,2,FALSE)),"")</f>
        <v/>
      </c>
    </row>
    <row r="49" spans="1:37" s="49" customFormat="1" ht="19.5" customHeight="1" x14ac:dyDescent="0.4">
      <c r="A49" s="61">
        <v>34</v>
      </c>
      <c r="B49" s="106" t="s">
        <v>294</v>
      </c>
      <c r="C49" s="106" t="s">
        <v>292</v>
      </c>
      <c r="D49" s="106" t="s">
        <v>302</v>
      </c>
      <c r="E49" s="107" t="s">
        <v>298</v>
      </c>
      <c r="F49" s="318"/>
      <c r="G49" s="239">
        <v>1689519</v>
      </c>
      <c r="H49" s="128" t="str">
        <f>_xlfn.IFNA((VLOOKUP(G49,'Swimmer Details'!$A$2:$H$1048576,6,FALSE)),"")</f>
        <v>Wojcik</v>
      </c>
      <c r="I49" s="128" t="str">
        <f>_xlfn.IFNA((VLOOKUP(G49,'Swimmer Details'!$A$2:$H$1048576,4,FALSE)),"")</f>
        <v>Noah</v>
      </c>
      <c r="J49" s="312"/>
      <c r="K49" s="313"/>
      <c r="L49" s="313"/>
      <c r="M49" s="314"/>
      <c r="N49" s="97">
        <f>'Moors League'!G42</f>
        <v>3</v>
      </c>
      <c r="O49" s="98" t="str">
        <f>'Moors League'!H42</f>
        <v>004018</v>
      </c>
      <c r="P49" s="98">
        <f>'Moors League'!I42</f>
        <v>2</v>
      </c>
      <c r="Q49" s="116"/>
      <c r="R49" s="117"/>
      <c r="S49" s="118" t="str">
        <f>_xlfn.IFNA((VLOOKUP(Q49,'DQ Lookup'!$A$2:$B$99,2,FALSE)),"")</f>
        <v/>
      </c>
    </row>
    <row r="50" spans="1:37" s="49" customFormat="1" ht="19.5" customHeight="1" x14ac:dyDescent="0.4">
      <c r="A50" s="61">
        <v>35</v>
      </c>
      <c r="B50" s="106" t="s">
        <v>293</v>
      </c>
      <c r="C50" s="106" t="s">
        <v>295</v>
      </c>
      <c r="D50" s="106" t="s">
        <v>302</v>
      </c>
      <c r="E50" s="107" t="s">
        <v>301</v>
      </c>
      <c r="F50" s="318"/>
      <c r="G50" s="239">
        <v>1258186</v>
      </c>
      <c r="H50" s="128" t="str">
        <f>_xlfn.IFNA((VLOOKUP(G50,'Swimmer Details'!$A$2:$H$1048576,6,FALSE)),"")</f>
        <v>Coulter</v>
      </c>
      <c r="I50" s="128" t="str">
        <f>_xlfn.IFNA((VLOOKUP(G50,'Swimmer Details'!$A$2:$H$1048576,4,FALSE)),"")</f>
        <v>Annie</v>
      </c>
      <c r="J50" s="312"/>
      <c r="K50" s="313"/>
      <c r="L50" s="313"/>
      <c r="M50" s="314"/>
      <c r="N50" s="97">
        <f>'Moors League'!G43</f>
        <v>2</v>
      </c>
      <c r="O50" s="98" t="str">
        <f>'Moors League'!H43</f>
        <v>003049</v>
      </c>
      <c r="P50" s="98">
        <f>'Moors League'!I43</f>
        <v>3</v>
      </c>
      <c r="Q50" s="116"/>
      <c r="R50" s="117"/>
      <c r="S50" s="118" t="str">
        <f>_xlfn.IFNA((VLOOKUP(Q50,'DQ Lookup'!$A$2:$B$99,2,FALSE)),"")</f>
        <v/>
      </c>
    </row>
    <row r="51" spans="1:37" s="49" customFormat="1" ht="19.5" customHeight="1" x14ac:dyDescent="0.4">
      <c r="A51" s="61">
        <v>36</v>
      </c>
      <c r="B51" s="106" t="s">
        <v>294</v>
      </c>
      <c r="C51" s="106" t="s">
        <v>295</v>
      </c>
      <c r="D51" s="106" t="s">
        <v>302</v>
      </c>
      <c r="E51" s="107" t="s">
        <v>301</v>
      </c>
      <c r="F51" s="318"/>
      <c r="G51" s="239">
        <v>1271952</v>
      </c>
      <c r="H51" s="128" t="str">
        <f>_xlfn.IFNA((VLOOKUP(G51,'Swimmer Details'!$A$2:$H$1048576,6,FALSE)),"")</f>
        <v>Taylor</v>
      </c>
      <c r="I51" s="128" t="str">
        <f>_xlfn.IFNA((VLOOKUP(G51,'Swimmer Details'!$A$2:$H$1048576,4,FALSE)),"")</f>
        <v>Lewis</v>
      </c>
      <c r="J51" s="312"/>
      <c r="K51" s="313"/>
      <c r="L51" s="313"/>
      <c r="M51" s="314"/>
      <c r="N51" s="97">
        <f>'Moors League'!G44</f>
        <v>1</v>
      </c>
      <c r="O51" s="98" t="str">
        <f>'Moors League'!H44</f>
        <v>002783</v>
      </c>
      <c r="P51" s="98">
        <f>'Moors League'!I44</f>
        <v>4</v>
      </c>
      <c r="Q51" s="116"/>
      <c r="R51" s="117"/>
      <c r="S51" s="118" t="str">
        <f>_xlfn.IFNA((VLOOKUP(Q51,'DQ Lookup'!$A$2:$B$99,2,FALSE)),"")</f>
        <v/>
      </c>
    </row>
    <row r="52" spans="1:37" s="49" customFormat="1" ht="19.5" customHeight="1" x14ac:dyDescent="0.4">
      <c r="A52" s="61">
        <v>37</v>
      </c>
      <c r="B52" s="106" t="s">
        <v>293</v>
      </c>
      <c r="C52" s="106" t="s">
        <v>297</v>
      </c>
      <c r="D52" s="106" t="s">
        <v>302</v>
      </c>
      <c r="E52" s="107" t="s">
        <v>300</v>
      </c>
      <c r="F52" s="318"/>
      <c r="G52" s="239">
        <v>1689521</v>
      </c>
      <c r="H52" s="128" t="str">
        <f>_xlfn.IFNA((VLOOKUP(G52,'Swimmer Details'!$A$2:$H$1048576,6,FALSE)),"")</f>
        <v>Hillerby</v>
      </c>
      <c r="I52" s="128" t="str">
        <f>_xlfn.IFNA((VLOOKUP(G52,'Swimmer Details'!$A$2:$H$1048576,4,FALSE)),"")</f>
        <v>Rosa</v>
      </c>
      <c r="J52" s="312"/>
      <c r="K52" s="313"/>
      <c r="L52" s="313"/>
      <c r="M52" s="314"/>
      <c r="N52" s="97" t="str">
        <f>'Moors League'!G45</f>
        <v>DQ</v>
      </c>
      <c r="O52" s="98" t="str">
        <f>'Moors League'!H45</f>
        <v xml:space="preserve">DQ SL     </v>
      </c>
      <c r="P52" s="98">
        <f>'Moors League'!I45</f>
        <v>0</v>
      </c>
      <c r="Q52" s="116"/>
      <c r="R52" s="117"/>
      <c r="S52" s="118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9" customFormat="1" ht="19.5" customHeight="1" x14ac:dyDescent="0.4">
      <c r="A53" s="61">
        <v>38</v>
      </c>
      <c r="B53" s="106" t="s">
        <v>294</v>
      </c>
      <c r="C53" s="106" t="s">
        <v>297</v>
      </c>
      <c r="D53" s="106" t="s">
        <v>302</v>
      </c>
      <c r="E53" s="107" t="s">
        <v>300</v>
      </c>
      <c r="F53" s="318"/>
      <c r="G53" s="239">
        <v>1689520</v>
      </c>
      <c r="H53" s="128" t="str">
        <f>_xlfn.IFNA((VLOOKUP(G53,'Swimmer Details'!$A$2:$H$1048576,6,FALSE)),"")</f>
        <v>Moore</v>
      </c>
      <c r="I53" s="128" t="str">
        <f>_xlfn.IFNA((VLOOKUP(G53,'Swimmer Details'!$A$2:$H$1048576,4,FALSE)),"")</f>
        <v>William</v>
      </c>
      <c r="J53" s="312"/>
      <c r="K53" s="313"/>
      <c r="L53" s="313"/>
      <c r="M53" s="314"/>
      <c r="N53" s="97">
        <f>'Moors League'!G46</f>
        <v>2</v>
      </c>
      <c r="O53" s="98" t="str">
        <f>'Moors League'!H46</f>
        <v>005291</v>
      </c>
      <c r="P53" s="98">
        <f>'Moors League'!I46</f>
        <v>3</v>
      </c>
      <c r="Q53" s="116"/>
      <c r="R53" s="117"/>
      <c r="S53" s="118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9" customFormat="1" ht="19.5" customHeight="1" x14ac:dyDescent="0.4">
      <c r="A54" s="61">
        <v>39</v>
      </c>
      <c r="B54" s="106" t="s">
        <v>293</v>
      </c>
      <c r="C54" s="106" t="s">
        <v>296</v>
      </c>
      <c r="D54" s="106" t="s">
        <v>302</v>
      </c>
      <c r="E54" s="107" t="s">
        <v>299</v>
      </c>
      <c r="F54" s="318"/>
      <c r="G54" s="239">
        <v>1507985</v>
      </c>
      <c r="H54" s="128" t="str">
        <f>_xlfn.IFNA((VLOOKUP(G54,'Swimmer Details'!$A$2:$H$1048576,6,FALSE)),"")</f>
        <v>Slatter</v>
      </c>
      <c r="I54" s="128" t="str">
        <f>_xlfn.IFNA((VLOOKUP(G54,'Swimmer Details'!$A$2:$H$1048576,4,FALSE)),"")</f>
        <v>Edie</v>
      </c>
      <c r="J54" s="312"/>
      <c r="K54" s="313"/>
      <c r="L54" s="313"/>
      <c r="M54" s="314"/>
      <c r="N54" s="97">
        <f>'Moors League'!G47</f>
        <v>3</v>
      </c>
      <c r="O54" s="98" t="str">
        <f>'Moors League'!H47</f>
        <v>003657</v>
      </c>
      <c r="P54" s="98">
        <f>'Moors League'!I47</f>
        <v>2</v>
      </c>
      <c r="Q54" s="116"/>
      <c r="R54" s="117"/>
      <c r="S54" s="118" t="str">
        <f>_xlfn.IFNA((VLOOKUP(Q54,'DQ Lookup'!$A$2:$B$99,2,FALSE)),"")</f>
        <v/>
      </c>
    </row>
    <row r="55" spans="1:37" s="49" customFormat="1" ht="19.5" customHeight="1" x14ac:dyDescent="0.4">
      <c r="A55" s="61">
        <v>40</v>
      </c>
      <c r="B55" s="106" t="s">
        <v>294</v>
      </c>
      <c r="C55" s="106" t="s">
        <v>296</v>
      </c>
      <c r="D55" s="106" t="s">
        <v>302</v>
      </c>
      <c r="E55" s="107" t="s">
        <v>299</v>
      </c>
      <c r="F55" s="319"/>
      <c r="G55" s="239">
        <v>1597175</v>
      </c>
      <c r="H55" s="128" t="str">
        <f>_xlfn.IFNA((VLOOKUP(G55,'Swimmer Details'!$A$2:$H$1048576,6,FALSE)),"")</f>
        <v>Ozdemir</v>
      </c>
      <c r="I55" s="128" t="str">
        <f>_xlfn.IFNA((VLOOKUP(G55,'Swimmer Details'!$A$2:$H$1048576,4,FALSE)),"")</f>
        <v>Ashton</v>
      </c>
      <c r="J55" s="315"/>
      <c r="K55" s="316"/>
      <c r="L55" s="316"/>
      <c r="M55" s="317"/>
      <c r="N55" s="97">
        <f>'Moors League'!G48</f>
        <v>2</v>
      </c>
      <c r="O55" s="98" t="str">
        <f>'Moors League'!H48</f>
        <v>003516</v>
      </c>
      <c r="P55" s="98">
        <f>'Moors League'!I48</f>
        <v>3</v>
      </c>
      <c r="Q55" s="116"/>
      <c r="R55" s="117"/>
      <c r="S55" s="118" t="str">
        <f>_xlfn.IFNA((VLOOKUP(Q55,'DQ Lookup'!$A$2:$B$99,2,FALSE)),"")</f>
        <v/>
      </c>
    </row>
    <row r="56" spans="1:37" s="49" customFormat="1" ht="19.5" customHeight="1" x14ac:dyDescent="0.4">
      <c r="A56" s="61">
        <v>41</v>
      </c>
      <c r="B56" s="106" t="s">
        <v>293</v>
      </c>
      <c r="C56" s="106" t="s">
        <v>81</v>
      </c>
      <c r="D56" s="106" t="s">
        <v>305</v>
      </c>
      <c r="E56" s="107" t="s">
        <v>101</v>
      </c>
      <c r="F56" s="220">
        <v>1</v>
      </c>
      <c r="G56" s="231">
        <v>1409788</v>
      </c>
      <c r="H56" s="128" t="str">
        <f>_xlfn.IFNA((VLOOKUP(G56,'Swimmer Details'!$A$2:$H$1048576,6,FALSE)),"")</f>
        <v>Stephenson-Mangan</v>
      </c>
      <c r="I56" s="128" t="str">
        <f>_xlfn.IFNA((VLOOKUP(G56,'Swimmer Details'!$A$2:$H$1048576,4,FALSE)),"")</f>
        <v>Erin</v>
      </c>
      <c r="J56" s="101">
        <v>2</v>
      </c>
      <c r="K56" s="240">
        <v>1408564</v>
      </c>
      <c r="L56" s="128" t="str">
        <f>_xlfn.IFNA((VLOOKUP(K56,'Swimmer Details'!$A$2:$H$1048576,6,FALSE)),"")</f>
        <v>Brodie</v>
      </c>
      <c r="M56" s="128" t="str">
        <f>_xlfn.IFNA((VLOOKUP(K56,'Swimmer Details'!$A$2:$H$1048576,4,FALSE)),"")</f>
        <v>Ruby</v>
      </c>
      <c r="N56" s="301"/>
      <c r="O56" s="302"/>
      <c r="P56" s="302"/>
      <c r="Q56" s="116"/>
      <c r="R56" s="117"/>
      <c r="S56" s="118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9" customFormat="1" ht="19.5" customHeight="1" x14ac:dyDescent="0.4">
      <c r="A57" s="326"/>
      <c r="B57" s="327"/>
      <c r="C57" s="327"/>
      <c r="D57" s="327"/>
      <c r="E57" s="328"/>
      <c r="F57" s="220">
        <v>3</v>
      </c>
      <c r="G57" s="231">
        <v>1258186</v>
      </c>
      <c r="H57" s="128" t="str">
        <f>_xlfn.IFNA((VLOOKUP(G57,'Swimmer Details'!$A$2:$H$1048576,6,FALSE)),"")</f>
        <v>Coulter</v>
      </c>
      <c r="I57" s="128" t="str">
        <f>_xlfn.IFNA((VLOOKUP(G57,'Swimmer Details'!$A$2:$H$1048576,4,FALSE)),"")</f>
        <v>Annie</v>
      </c>
      <c r="J57" s="101">
        <v>4</v>
      </c>
      <c r="K57" s="231">
        <v>1597985</v>
      </c>
      <c r="L57" s="128" t="str">
        <f>_xlfn.IFNA((VLOOKUP(K57,'Swimmer Details'!$A$2:$H$1048576,6,FALSE)),"")</f>
        <v/>
      </c>
      <c r="M57" s="128" t="str">
        <f>_xlfn.IFNA((VLOOKUP(K57,'Swimmer Details'!$A$2:$H$1048576,4,FALSE)),"")</f>
        <v/>
      </c>
      <c r="N57" s="100">
        <f>'Moors League'!G49</f>
        <v>3</v>
      </c>
      <c r="O57" s="98" t="str">
        <f>'Moors League'!H49</f>
        <v>020968</v>
      </c>
      <c r="P57" s="98">
        <f>'Moors League'!I49</f>
        <v>2</v>
      </c>
      <c r="Q57" s="116"/>
      <c r="R57" s="117"/>
      <c r="S57" s="118" t="str">
        <f>_xlfn.IFNA((VLOOKUP(Q57,'DQ Lookup'!$A$2:$B$99,2,FALSE)),"")</f>
        <v/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9" customFormat="1" ht="19.5" customHeight="1" x14ac:dyDescent="0.4">
      <c r="A58" s="61">
        <v>42</v>
      </c>
      <c r="B58" s="106" t="s">
        <v>294</v>
      </c>
      <c r="C58" s="106" t="s">
        <v>81</v>
      </c>
      <c r="D58" s="106" t="s">
        <v>305</v>
      </c>
      <c r="E58" s="107" t="s">
        <v>101</v>
      </c>
      <c r="F58" s="219">
        <v>1</v>
      </c>
      <c r="G58" s="246">
        <v>1480052</v>
      </c>
      <c r="H58" s="128" t="str">
        <f>_xlfn.IFNA((VLOOKUP(G58,'Swimmer Details'!$A$2:$H$1048576,6,FALSE)),"")</f>
        <v>Stephenson-Mangan</v>
      </c>
      <c r="I58" s="128" t="str">
        <f>_xlfn.IFNA((VLOOKUP(G58,'Swimmer Details'!$A$2:$H$1048576,4,FALSE)),"")</f>
        <v>Peter</v>
      </c>
      <c r="J58" s="99">
        <v>2</v>
      </c>
      <c r="K58" s="240">
        <v>858268</v>
      </c>
      <c r="L58" s="128" t="str">
        <f>_xlfn.IFNA((VLOOKUP(K58,'Swimmer Details'!$A$2:$H$1048576,6,FALSE)),"")</f>
        <v>Dunn</v>
      </c>
      <c r="M58" s="128" t="str">
        <f>_xlfn.IFNA((VLOOKUP(K58,'Swimmer Details'!$A$2:$H$1048576,4,FALSE)),"")</f>
        <v>Jaime</v>
      </c>
      <c r="N58" s="301"/>
      <c r="O58" s="302"/>
      <c r="P58" s="302"/>
      <c r="Q58" s="116"/>
      <c r="R58" s="117"/>
      <c r="S58" s="118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9" customFormat="1" ht="19.5" customHeight="1" x14ac:dyDescent="0.4">
      <c r="A59" s="326"/>
      <c r="B59" s="327"/>
      <c r="C59" s="327"/>
      <c r="D59" s="327"/>
      <c r="E59" s="328"/>
      <c r="F59" s="221">
        <v>3</v>
      </c>
      <c r="G59" s="242">
        <v>1271952</v>
      </c>
      <c r="H59" s="128" t="str">
        <f>_xlfn.IFNA((VLOOKUP(G59,'Swimmer Details'!$A$2:$H$1048576,6,FALSE)),"")</f>
        <v>Taylor</v>
      </c>
      <c r="I59" s="128" t="str">
        <f>_xlfn.IFNA((VLOOKUP(G59,'Swimmer Details'!$A$2:$H$1048576,4,FALSE)),"")</f>
        <v>Lewis</v>
      </c>
      <c r="J59" s="102">
        <v>4</v>
      </c>
      <c r="K59" s="242">
        <v>846398</v>
      </c>
      <c r="L59" s="128" t="str">
        <f>_xlfn.IFNA((VLOOKUP(K59,'Swimmer Details'!$A$2:$H$1048576,6,FALSE)),"")</f>
        <v>Mccarthy</v>
      </c>
      <c r="M59" s="128" t="str">
        <f>_xlfn.IFNA((VLOOKUP(K59,'Swimmer Details'!$A$2:$H$1048576,4,FALSE)),"")</f>
        <v>Matthew</v>
      </c>
      <c r="N59" s="100">
        <f>'Moors League'!G50</f>
        <v>2</v>
      </c>
      <c r="O59" s="98" t="str">
        <f>'Moors League'!H50</f>
        <v>014848</v>
      </c>
      <c r="P59" s="98">
        <f>'Moors League'!I50</f>
        <v>3</v>
      </c>
      <c r="Q59" s="116"/>
      <c r="R59" s="117"/>
      <c r="S59" s="118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9" customFormat="1" ht="19.5" customHeight="1" x14ac:dyDescent="0.4">
      <c r="A60" s="61">
        <v>43</v>
      </c>
      <c r="B60" s="106" t="s">
        <v>293</v>
      </c>
      <c r="C60" s="106" t="s">
        <v>292</v>
      </c>
      <c r="D60" s="106" t="s">
        <v>304</v>
      </c>
      <c r="E60" s="107" t="s">
        <v>99</v>
      </c>
      <c r="F60" s="218" t="s">
        <v>308</v>
      </c>
      <c r="G60" s="240">
        <v>1715653</v>
      </c>
      <c r="H60" s="128" t="str">
        <f>_xlfn.IFNA((VLOOKUP(G60,'Swimmer Details'!$A$2:$H$1048576,6,FALSE)),"")</f>
        <v>Shea</v>
      </c>
      <c r="I60" s="128" t="str">
        <f>_xlfn.IFNA((VLOOKUP(G60,'Swimmer Details'!$A$2:$H$1048576,4,FALSE)),"")</f>
        <v>Gracie</v>
      </c>
      <c r="J60" s="109" t="s">
        <v>310</v>
      </c>
      <c r="K60" s="240">
        <v>1587280</v>
      </c>
      <c r="L60" s="128" t="str">
        <f>_xlfn.IFNA((VLOOKUP(K60,'Swimmer Details'!$A$2:$H$1048576,6,FALSE)),"")</f>
        <v>Windell</v>
      </c>
      <c r="M60" s="128" t="str">
        <f>_xlfn.IFNA((VLOOKUP(K60,'Swimmer Details'!$A$2:$H$1048576,4,FALSE)),"")</f>
        <v>Hattie</v>
      </c>
      <c r="N60" s="301"/>
      <c r="O60" s="302"/>
      <c r="P60" s="302"/>
      <c r="Q60" s="116"/>
      <c r="R60" s="117"/>
      <c r="S60" s="118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9" customFormat="1" ht="19.5" customHeight="1" x14ac:dyDescent="0.4">
      <c r="A61" s="326"/>
      <c r="B61" s="327"/>
      <c r="C61" s="327"/>
      <c r="D61" s="327"/>
      <c r="E61" s="328"/>
      <c r="F61" s="218" t="s">
        <v>309</v>
      </c>
      <c r="G61" s="240">
        <v>1505992</v>
      </c>
      <c r="H61" s="128" t="str">
        <f>_xlfn.IFNA((VLOOKUP(G61,'Swimmer Details'!$A$2:$H$1048576,6,FALSE)),"")</f>
        <v>Webster</v>
      </c>
      <c r="I61" s="128" t="str">
        <f>_xlfn.IFNA((VLOOKUP(G61,'Swimmer Details'!$A$2:$H$1048576,4,FALSE)),"")</f>
        <v>Isobelle</v>
      </c>
      <c r="J61" s="109" t="s">
        <v>311</v>
      </c>
      <c r="K61" s="240">
        <v>1480053</v>
      </c>
      <c r="L61" s="128" t="str">
        <f>_xlfn.IFNA((VLOOKUP(K61,'Swimmer Details'!$A$2:$H$1048576,6,FALSE)),"")</f>
        <v>Colebrook</v>
      </c>
      <c r="M61" s="128" t="str">
        <f>_xlfn.IFNA((VLOOKUP(K61,'Swimmer Details'!$A$2:$H$1048576,4,FALSE)),"")</f>
        <v>Charlotte</v>
      </c>
      <c r="N61" s="100">
        <f>'Moors League'!G51</f>
        <v>2</v>
      </c>
      <c r="O61" s="98" t="str">
        <f>'Moors League'!H51</f>
        <v>024235</v>
      </c>
      <c r="P61" s="98">
        <f>'Moors League'!I51</f>
        <v>3</v>
      </c>
      <c r="Q61" s="116"/>
      <c r="R61" s="117"/>
      <c r="S61" s="118" t="str">
        <f>_xlfn.IFNA((VLOOKUP(Q61,'DQ Lookup'!$A$2:$B$99,2,FALSE)),"")</f>
        <v/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9" customFormat="1" ht="19.5" customHeight="1" x14ac:dyDescent="0.4">
      <c r="A62" s="61">
        <v>44</v>
      </c>
      <c r="B62" s="106" t="s">
        <v>294</v>
      </c>
      <c r="C62" s="106" t="s">
        <v>292</v>
      </c>
      <c r="D62" s="106" t="s">
        <v>304</v>
      </c>
      <c r="E62" s="107" t="s">
        <v>99</v>
      </c>
      <c r="F62" s="219" t="s">
        <v>308</v>
      </c>
      <c r="G62" s="246">
        <v>1689520</v>
      </c>
      <c r="H62" s="128" t="str">
        <f>_xlfn.IFNA((VLOOKUP(G62,'Swimmer Details'!$A$2:$H$1048576,6,FALSE)),"")</f>
        <v>Moore</v>
      </c>
      <c r="I62" s="128" t="str">
        <f>_xlfn.IFNA((VLOOKUP(G62,'Swimmer Details'!$A$2:$H$1048576,4,FALSE)),"")</f>
        <v>William</v>
      </c>
      <c r="J62" s="109" t="s">
        <v>310</v>
      </c>
      <c r="K62" s="246">
        <v>1689519</v>
      </c>
      <c r="L62" s="128" t="str">
        <f>_xlfn.IFNA((VLOOKUP(K62,'Swimmer Details'!$A$2:$H$1048576,6,FALSE)),"")</f>
        <v>Wojcik</v>
      </c>
      <c r="M62" s="128" t="str">
        <f>_xlfn.IFNA((VLOOKUP(K62,'Swimmer Details'!$A$2:$H$1048576,4,FALSE)),"")</f>
        <v>Noah</v>
      </c>
      <c r="N62" s="301"/>
      <c r="O62" s="302"/>
      <c r="P62" s="302"/>
      <c r="Q62" s="116"/>
      <c r="R62" s="117"/>
      <c r="S62" s="118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9" customFormat="1" ht="19.5" customHeight="1" x14ac:dyDescent="0.4">
      <c r="A63" s="326"/>
      <c r="B63" s="327"/>
      <c r="C63" s="327"/>
      <c r="D63" s="327"/>
      <c r="E63" s="328"/>
      <c r="F63" s="218" t="s">
        <v>309</v>
      </c>
      <c r="G63" s="240">
        <v>1442066</v>
      </c>
      <c r="H63" s="128" t="str">
        <f>_xlfn.IFNA((VLOOKUP(G63,'Swimmer Details'!$A$2:$H$1048576,6,FALSE)),"")</f>
        <v>Horner</v>
      </c>
      <c r="I63" s="128" t="str">
        <f>_xlfn.IFNA((VLOOKUP(G63,'Swimmer Details'!$A$2:$H$1048576,4,FALSE)),"")</f>
        <v>Joe</v>
      </c>
      <c r="J63" s="109" t="s">
        <v>311</v>
      </c>
      <c r="K63" s="240">
        <v>1523505</v>
      </c>
      <c r="L63" s="128" t="str">
        <f>_xlfn.IFNA((VLOOKUP(K63,'Swimmer Details'!$A$2:$H$1048576,6,FALSE)),"")</f>
        <v>Webster</v>
      </c>
      <c r="M63" s="128" t="str">
        <f>_xlfn.IFNA((VLOOKUP(K63,'Swimmer Details'!$A$2:$H$1048576,4,FALSE)),"")</f>
        <v>Oscar</v>
      </c>
      <c r="N63" s="100">
        <f>'Moors League'!G52</f>
        <v>2</v>
      </c>
      <c r="O63" s="98" t="str">
        <f>'Moors League'!H52</f>
        <v>024710</v>
      </c>
      <c r="P63" s="98">
        <f>'Moors League'!I52</f>
        <v>3</v>
      </c>
      <c r="Q63" s="116"/>
      <c r="R63" s="117"/>
      <c r="S63" s="118" t="str">
        <f>_xlfn.IFNA((VLOOKUP(Q63,'DQ Lookup'!$A$2:$B$99,2,FALSE)),"")</f>
        <v/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9" customFormat="1" ht="19.5" customHeight="1" x14ac:dyDescent="0.4">
      <c r="A64" s="61">
        <v>45</v>
      </c>
      <c r="B64" s="106" t="s">
        <v>293</v>
      </c>
      <c r="C64" s="106" t="s">
        <v>296</v>
      </c>
      <c r="D64" s="106" t="s">
        <v>302</v>
      </c>
      <c r="E64" s="107" t="s">
        <v>301</v>
      </c>
      <c r="F64" s="318"/>
      <c r="G64" s="239">
        <v>1507985</v>
      </c>
      <c r="H64" s="128" t="str">
        <f>_xlfn.IFNA((VLOOKUP(G64,'Swimmer Details'!$A$2:$H$1048576,6,FALSE)),"")</f>
        <v>Slatter</v>
      </c>
      <c r="I64" s="128" t="str">
        <f>_xlfn.IFNA((VLOOKUP(G64,'Swimmer Details'!$A$2:$H$1048576,4,FALSE)),"")</f>
        <v>Edie</v>
      </c>
      <c r="J64" s="312"/>
      <c r="K64" s="313"/>
      <c r="L64" s="313"/>
      <c r="M64" s="314"/>
      <c r="N64" s="97">
        <f>'Moors League'!G53</f>
        <v>3</v>
      </c>
      <c r="O64" s="98" t="str">
        <f>'Moors League'!H53</f>
        <v>003190</v>
      </c>
      <c r="P64" s="98">
        <f>'Moors League'!I53</f>
        <v>2</v>
      </c>
      <c r="Q64" s="116"/>
      <c r="R64" s="248"/>
      <c r="S64" s="118" t="str">
        <f>_xlfn.IFNA((VLOOKUP(Q64,'DQ Lookup'!$A$2:$B$99,2,FALSE)),"")</f>
        <v/>
      </c>
    </row>
    <row r="65" spans="1:37" s="49" customFormat="1" ht="19.5" customHeight="1" x14ac:dyDescent="0.4">
      <c r="A65" s="61">
        <v>46</v>
      </c>
      <c r="B65" s="106" t="s">
        <v>294</v>
      </c>
      <c r="C65" s="106" t="s">
        <v>296</v>
      </c>
      <c r="D65" s="106" t="s">
        <v>302</v>
      </c>
      <c r="E65" s="107" t="s">
        <v>301</v>
      </c>
      <c r="F65" s="318"/>
      <c r="G65" s="243">
        <v>1597175</v>
      </c>
      <c r="H65" s="128" t="str">
        <f>_xlfn.IFNA((VLOOKUP(G65,'Swimmer Details'!$A$2:$H$1048576,6,FALSE)),"")</f>
        <v>Ozdemir</v>
      </c>
      <c r="I65" s="128" t="str">
        <f>_xlfn.IFNA((VLOOKUP(G65,'Swimmer Details'!$A$2:$H$1048576,4,FALSE)),"")</f>
        <v>Ashton</v>
      </c>
      <c r="J65" s="312"/>
      <c r="K65" s="313"/>
      <c r="L65" s="313"/>
      <c r="M65" s="314"/>
      <c r="N65" s="97">
        <f>'Moors League'!G54</f>
        <v>2</v>
      </c>
      <c r="O65" s="98" t="str">
        <f>'Moors League'!H54</f>
        <v>003225</v>
      </c>
      <c r="P65" s="98">
        <f>'Moors League'!I54</f>
        <v>3</v>
      </c>
      <c r="Q65" s="116"/>
      <c r="R65" s="117"/>
      <c r="S65" s="118" t="str">
        <f>_xlfn.IFNA((VLOOKUP(Q65,'DQ Lookup'!$A$2:$B$99,2,FALSE)),"")</f>
        <v/>
      </c>
    </row>
    <row r="66" spans="1:37" s="49" customFormat="1" ht="19.5" customHeight="1" x14ac:dyDescent="0.4">
      <c r="A66" s="61">
        <v>47</v>
      </c>
      <c r="B66" s="106" t="s">
        <v>293</v>
      </c>
      <c r="C66" s="106" t="s">
        <v>297</v>
      </c>
      <c r="D66" s="106" t="s">
        <v>302</v>
      </c>
      <c r="E66" s="107" t="s">
        <v>299</v>
      </c>
      <c r="F66" s="318"/>
      <c r="G66" s="243">
        <v>1739431</v>
      </c>
      <c r="H66" s="128" t="str">
        <f>_xlfn.IFNA((VLOOKUP(G66,'Swimmer Details'!$A$2:$H$1048576,6,FALSE)),"")</f>
        <v>Hillerby</v>
      </c>
      <c r="I66" s="128" t="str">
        <f>_xlfn.IFNA((VLOOKUP(G66,'Swimmer Details'!$A$2:$H$1048576,4,FALSE)),"")</f>
        <v>Emilia</v>
      </c>
      <c r="J66" s="312"/>
      <c r="K66" s="313"/>
      <c r="L66" s="313"/>
      <c r="M66" s="314"/>
      <c r="N66" s="97" t="str">
        <f>'Moors League'!G55</f>
        <v>DQ</v>
      </c>
      <c r="O66" s="98" t="str">
        <f>'Moors League'!H55</f>
        <v xml:space="preserve">DQ SA     </v>
      </c>
      <c r="P66" s="98">
        <f>'Moors League'!I55</f>
        <v>0</v>
      </c>
      <c r="Q66" s="116"/>
      <c r="R66" s="117"/>
      <c r="S66" s="118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9" customFormat="1" ht="19.5" customHeight="1" x14ac:dyDescent="0.4">
      <c r="A67" s="61">
        <v>48</v>
      </c>
      <c r="B67" s="106" t="s">
        <v>294</v>
      </c>
      <c r="C67" s="106" t="s">
        <v>297</v>
      </c>
      <c r="D67" s="106" t="s">
        <v>302</v>
      </c>
      <c r="E67" s="107" t="s">
        <v>299</v>
      </c>
      <c r="F67" s="318"/>
      <c r="G67" s="239">
        <v>1523505</v>
      </c>
      <c r="H67" s="128" t="str">
        <f>_xlfn.IFNA((VLOOKUP(G67,'Swimmer Details'!$A$2:$H$1048576,6,FALSE)),"")</f>
        <v>Webster</v>
      </c>
      <c r="I67" s="128" t="str">
        <f>_xlfn.IFNA((VLOOKUP(G67,'Swimmer Details'!$A$2:$H$1048576,4,FALSE)),"")</f>
        <v>Oscar</v>
      </c>
      <c r="J67" s="312"/>
      <c r="K67" s="313"/>
      <c r="L67" s="313"/>
      <c r="M67" s="314"/>
      <c r="N67" s="97">
        <f>'Moors League'!G56</f>
        <v>2</v>
      </c>
      <c r="O67" s="98" t="str">
        <f>'Moors League'!H56</f>
        <v>004622</v>
      </c>
      <c r="P67" s="98">
        <f>'Moors League'!I56</f>
        <v>3</v>
      </c>
      <c r="Q67" s="116"/>
      <c r="R67" s="117"/>
      <c r="S67" s="118" t="str">
        <f>_xlfn.IFNA((VLOOKUP(Q67,'DQ Lookup'!$A$2:$B$99,2,FALSE)),"")</f>
        <v/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9" customFormat="1" ht="19.5" customHeight="1" x14ac:dyDescent="0.4">
      <c r="A68" s="61">
        <v>49</v>
      </c>
      <c r="B68" s="106" t="s">
        <v>293</v>
      </c>
      <c r="C68" s="106" t="s">
        <v>295</v>
      </c>
      <c r="D68" s="106" t="s">
        <v>302</v>
      </c>
      <c r="E68" s="107" t="s">
        <v>298</v>
      </c>
      <c r="F68" s="318"/>
      <c r="G68" s="231">
        <v>1408564</v>
      </c>
      <c r="H68" s="128" t="str">
        <f>_xlfn.IFNA((VLOOKUP(G68,'Swimmer Details'!$A$2:$H$1048576,6,FALSE)),"")</f>
        <v>Brodie</v>
      </c>
      <c r="I68" s="128" t="str">
        <f>_xlfn.IFNA((VLOOKUP(G68,'Swimmer Details'!$A$2:$H$1048576,4,FALSE)),"")</f>
        <v>Ruby</v>
      </c>
      <c r="J68" s="312"/>
      <c r="K68" s="313"/>
      <c r="L68" s="313"/>
      <c r="M68" s="314"/>
      <c r="N68" s="97">
        <f>'Moors League'!G57</f>
        <v>1</v>
      </c>
      <c r="O68" s="98" t="str">
        <f>'Moors League'!H57</f>
        <v>003788</v>
      </c>
      <c r="P68" s="98">
        <f>'Moors League'!I57</f>
        <v>4</v>
      </c>
      <c r="Q68" s="116"/>
      <c r="R68" s="117"/>
      <c r="S68" s="118" t="str">
        <f>_xlfn.IFNA((VLOOKUP(Q68,'DQ Lookup'!$A$2:$B$99,2,FALSE)),"")</f>
        <v/>
      </c>
    </row>
    <row r="69" spans="1:37" s="49" customFormat="1" ht="19.5" customHeight="1" x14ac:dyDescent="0.4">
      <c r="A69" s="61">
        <v>50</v>
      </c>
      <c r="B69" s="106" t="s">
        <v>294</v>
      </c>
      <c r="C69" s="106" t="s">
        <v>295</v>
      </c>
      <c r="D69" s="106" t="s">
        <v>302</v>
      </c>
      <c r="E69" s="107" t="s">
        <v>298</v>
      </c>
      <c r="F69" s="318"/>
      <c r="G69" s="243">
        <v>1480052</v>
      </c>
      <c r="H69" s="128" t="str">
        <f>_xlfn.IFNA((VLOOKUP(G69,'Swimmer Details'!$A$2:$H$1048576,6,FALSE)),"")</f>
        <v>Stephenson-Mangan</v>
      </c>
      <c r="I69" s="128" t="str">
        <f>_xlfn.IFNA((VLOOKUP(G69,'Swimmer Details'!$A$2:$H$1048576,4,FALSE)),"")</f>
        <v>Peter</v>
      </c>
      <c r="J69" s="312"/>
      <c r="K69" s="313"/>
      <c r="L69" s="313"/>
      <c r="M69" s="314"/>
      <c r="N69" s="97">
        <f>'Moors League'!G58</f>
        <v>1</v>
      </c>
      <c r="O69" s="98" t="str">
        <f>'Moors League'!H58</f>
        <v>003362</v>
      </c>
      <c r="P69" s="98">
        <f>'Moors League'!I58</f>
        <v>4</v>
      </c>
      <c r="Q69" s="116"/>
      <c r="R69" s="117"/>
      <c r="S69" s="118" t="str">
        <f>_xlfn.IFNA((VLOOKUP(Q69,'DQ Lookup'!$A$2:$B$99,2,FALSE)),"")</f>
        <v/>
      </c>
    </row>
    <row r="70" spans="1:37" s="49" customFormat="1" ht="19.5" customHeight="1" x14ac:dyDescent="0.4">
      <c r="A70" s="61">
        <v>51</v>
      </c>
      <c r="B70" s="106" t="s">
        <v>293</v>
      </c>
      <c r="C70" s="106" t="s">
        <v>292</v>
      </c>
      <c r="D70" s="106" t="s">
        <v>302</v>
      </c>
      <c r="E70" s="107" t="s">
        <v>300</v>
      </c>
      <c r="F70" s="318"/>
      <c r="G70" s="243">
        <v>1505992</v>
      </c>
      <c r="H70" s="128" t="str">
        <f>_xlfn.IFNA((VLOOKUP(G70,'Swimmer Details'!$A$2:$H$1048576,6,FALSE)),"")</f>
        <v>Webster</v>
      </c>
      <c r="I70" s="128" t="str">
        <f>_xlfn.IFNA((VLOOKUP(G70,'Swimmer Details'!$A$2:$H$1048576,4,FALSE)),"")</f>
        <v>Isobelle</v>
      </c>
      <c r="J70" s="312"/>
      <c r="K70" s="313"/>
      <c r="L70" s="313"/>
      <c r="M70" s="314"/>
      <c r="N70" s="97">
        <f>'Moors League'!G59</f>
        <v>1</v>
      </c>
      <c r="O70" s="98" t="str">
        <f>'Moors League'!H59</f>
        <v>004227</v>
      </c>
      <c r="P70" s="98">
        <f>'Moors League'!I59</f>
        <v>4</v>
      </c>
      <c r="Q70" s="116"/>
      <c r="R70" s="117"/>
      <c r="S70" s="118" t="str">
        <f>_xlfn.IFNA((VLOOKUP(Q70,'DQ Lookup'!$A$2:$B$99,2,FALSE)),"")</f>
        <v/>
      </c>
    </row>
    <row r="71" spans="1:37" s="49" customFormat="1" ht="19.5" customHeight="1" x14ac:dyDescent="0.4">
      <c r="A71" s="61">
        <v>52</v>
      </c>
      <c r="B71" s="106" t="s">
        <v>294</v>
      </c>
      <c r="C71" s="106" t="s">
        <v>292</v>
      </c>
      <c r="D71" s="106" t="s">
        <v>302</v>
      </c>
      <c r="E71" s="107" t="s">
        <v>300</v>
      </c>
      <c r="F71" s="318"/>
      <c r="G71" s="243">
        <v>1689519</v>
      </c>
      <c r="H71" s="128" t="str">
        <f>_xlfn.IFNA((VLOOKUP(G71,'Swimmer Details'!$A$2:$H$1048576,6,FALSE)),"")</f>
        <v>Wojcik</v>
      </c>
      <c r="I71" s="128" t="str">
        <f>_xlfn.IFNA((VLOOKUP(G71,'Swimmer Details'!$A$2:$H$1048576,4,FALSE)),"")</f>
        <v>Noah</v>
      </c>
      <c r="J71" s="312"/>
      <c r="K71" s="313"/>
      <c r="L71" s="313"/>
      <c r="M71" s="314"/>
      <c r="N71" s="97">
        <f>'Moors League'!G60</f>
        <v>2</v>
      </c>
      <c r="O71" s="98" t="str">
        <f>'Moors League'!H60</f>
        <v>004233</v>
      </c>
      <c r="P71" s="98">
        <f>'Moors League'!I60</f>
        <v>3</v>
      </c>
      <c r="Q71" s="116"/>
      <c r="R71" s="117"/>
      <c r="S71" s="118" t="str">
        <f>_xlfn.IFNA((VLOOKUP(Q71,'DQ Lookup'!$A$2:$B$99,2,FALSE)),"")</f>
        <v/>
      </c>
    </row>
    <row r="72" spans="1:37" s="49" customFormat="1" ht="19.5" customHeight="1" x14ac:dyDescent="0.4">
      <c r="A72" s="61">
        <v>53</v>
      </c>
      <c r="B72" s="106" t="s">
        <v>293</v>
      </c>
      <c r="C72" s="106" t="s">
        <v>81</v>
      </c>
      <c r="D72" s="106" t="s">
        <v>302</v>
      </c>
      <c r="E72" s="107" t="s">
        <v>301</v>
      </c>
      <c r="F72" s="318"/>
      <c r="G72" s="243">
        <v>1409788</v>
      </c>
      <c r="H72" s="128" t="str">
        <f>_xlfn.IFNA((VLOOKUP(G72,'Swimmer Details'!$A$2:$H$1048576,6,FALSE)),"")</f>
        <v>Stephenson-Mangan</v>
      </c>
      <c r="I72" s="128" t="str">
        <f>_xlfn.IFNA((VLOOKUP(G72,'Swimmer Details'!$A$2:$H$1048576,4,FALSE)),"")</f>
        <v>Erin</v>
      </c>
      <c r="J72" s="312"/>
      <c r="K72" s="313"/>
      <c r="L72" s="313"/>
      <c r="M72" s="314"/>
      <c r="N72" s="97">
        <f>'Moors League'!G61</f>
        <v>2</v>
      </c>
      <c r="O72" s="98" t="str">
        <f>'Moors League'!H61</f>
        <v>003137</v>
      </c>
      <c r="P72" s="98">
        <f>'Moors League'!I61</f>
        <v>3</v>
      </c>
      <c r="Q72" s="116"/>
      <c r="R72" s="117"/>
      <c r="S72" s="118" t="str">
        <f>_xlfn.IFNA((VLOOKUP(Q72,'DQ Lookup'!$A$2:$B$99,2,FALSE)),"")</f>
        <v/>
      </c>
    </row>
    <row r="73" spans="1:37" s="49" customFormat="1" ht="19.5" customHeight="1" x14ac:dyDescent="0.4">
      <c r="A73" s="61">
        <v>54</v>
      </c>
      <c r="B73" s="106" t="s">
        <v>294</v>
      </c>
      <c r="C73" s="106" t="s">
        <v>81</v>
      </c>
      <c r="D73" s="106" t="s">
        <v>302</v>
      </c>
      <c r="E73" s="107" t="s">
        <v>301</v>
      </c>
      <c r="F73" s="319"/>
      <c r="G73" s="243">
        <v>846398</v>
      </c>
      <c r="H73" s="128" t="str">
        <f>_xlfn.IFNA((VLOOKUP(G73,'Swimmer Details'!$A$2:$H$1048576,6,FALSE)),"")</f>
        <v>Mccarthy</v>
      </c>
      <c r="I73" s="128" t="str">
        <f>_xlfn.IFNA((VLOOKUP(G73,'Swimmer Details'!$A$2:$H$1048576,4,FALSE)),"")</f>
        <v>Matthew</v>
      </c>
      <c r="J73" s="315"/>
      <c r="K73" s="316"/>
      <c r="L73" s="316"/>
      <c r="M73" s="317"/>
      <c r="N73" s="97">
        <f>'Moors League'!G62</f>
        <v>2</v>
      </c>
      <c r="O73" s="98" t="str">
        <f>'Moors League'!H62</f>
        <v>002694</v>
      </c>
      <c r="P73" s="98">
        <f>'Moors League'!I62</f>
        <v>3</v>
      </c>
      <c r="Q73" s="116"/>
      <c r="R73" s="117"/>
      <c r="S73" s="118" t="str">
        <f>_xlfn.IFNA((VLOOKUP(Q73,'DQ Lookup'!$A$2:$B$99,2,FALSE)),"")</f>
        <v/>
      </c>
    </row>
    <row r="74" spans="1:37" s="49" customFormat="1" ht="19.5" customHeight="1" x14ac:dyDescent="0.4">
      <c r="A74" s="61">
        <v>55</v>
      </c>
      <c r="B74" s="106" t="s">
        <v>293</v>
      </c>
      <c r="C74" s="106" t="s">
        <v>296</v>
      </c>
      <c r="D74" s="106" t="s">
        <v>305</v>
      </c>
      <c r="E74" s="107" t="s">
        <v>101</v>
      </c>
      <c r="F74" s="220">
        <v>1</v>
      </c>
      <c r="G74" s="231">
        <v>1447121</v>
      </c>
      <c r="H74" s="128" t="str">
        <f>_xlfn.IFNA((VLOOKUP(G74,'Swimmer Details'!$A$2:$H$1048576,6,FALSE)),"")</f>
        <v>Mazhambe</v>
      </c>
      <c r="I74" s="128" t="str">
        <f>_xlfn.IFNA((VLOOKUP(G74,'Swimmer Details'!$A$2:$H$1048576,4,FALSE)),"")</f>
        <v>Abigail</v>
      </c>
      <c r="J74" s="101">
        <v>2</v>
      </c>
      <c r="K74" s="232">
        <v>1507985</v>
      </c>
      <c r="L74" s="128" t="str">
        <f>_xlfn.IFNA((VLOOKUP(K74,'Swimmer Details'!$A$2:$H$1048576,6,FALSE)),"")</f>
        <v>Slatter</v>
      </c>
      <c r="M74" s="128" t="str">
        <f>_xlfn.IFNA((VLOOKUP(K74,'Swimmer Details'!$A$2:$H$1048576,4,FALSE)),"")</f>
        <v>Edie</v>
      </c>
      <c r="N74" s="301"/>
      <c r="O74" s="302"/>
      <c r="P74" s="302"/>
      <c r="Q74" s="116"/>
      <c r="R74" s="117"/>
      <c r="S74" s="118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9" customFormat="1" ht="19.5" customHeight="1" x14ac:dyDescent="0.4">
      <c r="A75" s="326"/>
      <c r="B75" s="327"/>
      <c r="C75" s="327"/>
      <c r="D75" s="327"/>
      <c r="E75" s="328"/>
      <c r="F75" s="220">
        <v>3</v>
      </c>
      <c r="G75" s="231">
        <v>1597174</v>
      </c>
      <c r="H75" s="128" t="str">
        <f>_xlfn.IFNA((VLOOKUP(G75,'Swimmer Details'!$A$2:$H$1048576,6,FALSE)),"")</f>
        <v>Cholmondeley</v>
      </c>
      <c r="I75" s="128" t="str">
        <f>_xlfn.IFNA((VLOOKUP(G75,'Swimmer Details'!$A$2:$H$1048576,4,FALSE)),"")</f>
        <v>Grace</v>
      </c>
      <c r="J75" s="101">
        <v>4</v>
      </c>
      <c r="K75" s="232">
        <v>1496919</v>
      </c>
      <c r="L75" s="128" t="str">
        <f>_xlfn.IFNA((VLOOKUP(K75,'Swimmer Details'!$A$2:$H$1048576,6,FALSE)),"")</f>
        <v>Brydon</v>
      </c>
      <c r="M75" s="128" t="str">
        <f>_xlfn.IFNA((VLOOKUP(K75,'Swimmer Details'!$A$2:$H$1048576,4,FALSE)),"")</f>
        <v>Isabelle</v>
      </c>
      <c r="N75" s="100">
        <f>'Moors League'!G63</f>
        <v>3</v>
      </c>
      <c r="O75" s="98" t="str">
        <f>'Moors League'!H63</f>
        <v>021501</v>
      </c>
      <c r="P75" s="98">
        <f>'Moors League'!I63</f>
        <v>2</v>
      </c>
      <c r="Q75" s="116"/>
      <c r="R75" s="117"/>
      <c r="S75" s="118" t="str">
        <f>_xlfn.IFNA((VLOOKUP(Q75,'DQ Lookup'!$A$2:$B$99,2,FALSE)),"")</f>
        <v/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9" customFormat="1" ht="19.5" customHeight="1" x14ac:dyDescent="0.4">
      <c r="A76" s="61">
        <v>56</v>
      </c>
      <c r="B76" s="106" t="s">
        <v>294</v>
      </c>
      <c r="C76" s="106" t="s">
        <v>296</v>
      </c>
      <c r="D76" s="106" t="s">
        <v>305</v>
      </c>
      <c r="E76" s="107" t="s">
        <v>101</v>
      </c>
      <c r="F76" s="219">
        <v>1</v>
      </c>
      <c r="G76" s="246">
        <v>1597175</v>
      </c>
      <c r="H76" s="128" t="str">
        <f>_xlfn.IFNA((VLOOKUP(G76,'Swimmer Details'!$A$2:$H$1048576,6,FALSE)),"")</f>
        <v>Ozdemir</v>
      </c>
      <c r="I76" s="128" t="str">
        <f>_xlfn.IFNA((VLOOKUP(G76,'Swimmer Details'!$A$2:$H$1048576,4,FALSE)),"")</f>
        <v>Ashton</v>
      </c>
      <c r="J76" s="99">
        <v>2</v>
      </c>
      <c r="K76" s="232">
        <v>1689519</v>
      </c>
      <c r="L76" s="128" t="str">
        <f>_xlfn.IFNA((VLOOKUP(K76,'Swimmer Details'!$A$2:$H$1048576,6,FALSE)),"")</f>
        <v>Wojcik</v>
      </c>
      <c r="M76" s="128" t="str">
        <f>_xlfn.IFNA((VLOOKUP(K76,'Swimmer Details'!$A$2:$H$1048576,4,FALSE)),"")</f>
        <v>Noah</v>
      </c>
      <c r="N76" s="301"/>
      <c r="O76" s="302"/>
      <c r="P76" s="302"/>
      <c r="Q76" s="116"/>
      <c r="R76" s="117"/>
      <c r="S76" s="118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9" customFormat="1" ht="19.5" customHeight="1" x14ac:dyDescent="0.4">
      <c r="A77" s="326"/>
      <c r="B77" s="327"/>
      <c r="C77" s="327"/>
      <c r="D77" s="327"/>
      <c r="E77" s="328"/>
      <c r="F77" s="221">
        <v>3</v>
      </c>
      <c r="G77" s="242">
        <v>1689580</v>
      </c>
      <c r="H77" s="128" t="str">
        <f>_xlfn.IFNA((VLOOKUP(G77,'Swimmer Details'!$A$2:$H$1048576,6,FALSE)),"")</f>
        <v/>
      </c>
      <c r="I77" s="128" t="str">
        <f>_xlfn.IFNA((VLOOKUP(G77,'Swimmer Details'!$A$2:$H$1048576,4,FALSE)),"")</f>
        <v/>
      </c>
      <c r="J77" s="102">
        <v>4</v>
      </c>
      <c r="K77" s="232">
        <v>1442066</v>
      </c>
      <c r="L77" s="128" t="str">
        <f>_xlfn.IFNA((VLOOKUP(K77,'Swimmer Details'!$A$2:$H$1048576,6,FALSE)),"")</f>
        <v>Horner</v>
      </c>
      <c r="M77" s="128" t="str">
        <f>_xlfn.IFNA((VLOOKUP(K77,'Swimmer Details'!$A$2:$H$1048576,4,FALSE)),"")</f>
        <v>Joe</v>
      </c>
      <c r="N77" s="100">
        <f>'Moors League'!G64</f>
        <v>3</v>
      </c>
      <c r="O77" s="98" t="str">
        <f>'Moors League'!H64</f>
        <v>021760</v>
      </c>
      <c r="P77" s="98">
        <f>'Moors League'!I64</f>
        <v>2</v>
      </c>
      <c r="Q77" s="116"/>
      <c r="R77" s="117"/>
      <c r="S77" s="118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9" customFormat="1" ht="19.5" customHeight="1" x14ac:dyDescent="0.4">
      <c r="A78" s="61">
        <v>57</v>
      </c>
      <c r="B78" s="106" t="s">
        <v>293</v>
      </c>
      <c r="C78" s="106" t="s">
        <v>297</v>
      </c>
      <c r="D78" s="106" t="s">
        <v>304</v>
      </c>
      <c r="E78" s="107" t="s">
        <v>99</v>
      </c>
      <c r="F78" s="218" t="s">
        <v>308</v>
      </c>
      <c r="G78" s="240">
        <v>1674596</v>
      </c>
      <c r="H78" s="128" t="str">
        <f>_xlfn.IFNA((VLOOKUP(G78,'Swimmer Details'!$A$2:$H$1048576,6,FALSE)),"")</f>
        <v>Burns</v>
      </c>
      <c r="I78" s="128" t="str">
        <f>_xlfn.IFNA((VLOOKUP(G78,'Swimmer Details'!$A$2:$H$1048576,4,FALSE)),"")</f>
        <v>Martha</v>
      </c>
      <c r="J78" s="109" t="s">
        <v>310</v>
      </c>
      <c r="K78" s="232">
        <v>1689521</v>
      </c>
      <c r="L78" s="128" t="str">
        <f>_xlfn.IFNA((VLOOKUP(K78,'Swimmer Details'!$A$2:$H$1048576,6,FALSE)),"")</f>
        <v>Hillerby</v>
      </c>
      <c r="M78" s="128" t="str">
        <f>_xlfn.IFNA((VLOOKUP(K78,'Swimmer Details'!$A$2:$H$1048576,4,FALSE)),"")</f>
        <v>Rosa</v>
      </c>
      <c r="N78" s="301"/>
      <c r="O78" s="302"/>
      <c r="P78" s="302"/>
      <c r="Q78" s="116"/>
      <c r="R78" s="117"/>
      <c r="S78" s="118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9" customFormat="1" ht="19.5" customHeight="1" x14ac:dyDescent="0.4">
      <c r="A79" s="326"/>
      <c r="B79" s="327"/>
      <c r="C79" s="327"/>
      <c r="D79" s="327"/>
      <c r="E79" s="328"/>
      <c r="F79" s="218" t="s">
        <v>309</v>
      </c>
      <c r="G79" s="240">
        <v>1739431</v>
      </c>
      <c r="H79" s="128" t="str">
        <f>_xlfn.IFNA((VLOOKUP(G79,'Swimmer Details'!$A$2:$H$1048576,6,FALSE)),"")</f>
        <v>Hillerby</v>
      </c>
      <c r="I79" s="128" t="str">
        <f>_xlfn.IFNA((VLOOKUP(G79,'Swimmer Details'!$A$2:$H$1048576,4,FALSE)),"")</f>
        <v>Emilia</v>
      </c>
      <c r="J79" s="109" t="s">
        <v>311</v>
      </c>
      <c r="K79" s="232">
        <v>1499949</v>
      </c>
      <c r="L79" s="128" t="str">
        <f>_xlfn.IFNA((VLOOKUP(K79,'Swimmer Details'!$A$2:$H$1048576,6,FALSE)),"")</f>
        <v>Lobbe</v>
      </c>
      <c r="M79" s="128" t="str">
        <f>_xlfn.IFNA((VLOOKUP(K79,'Swimmer Details'!$A$2:$H$1048576,4,FALSE)),"")</f>
        <v>Kiziah</v>
      </c>
      <c r="N79" s="100">
        <f>'Moors League'!G65</f>
        <v>2</v>
      </c>
      <c r="O79" s="98" t="str">
        <f>'Moors League'!H65</f>
        <v>013601</v>
      </c>
      <c r="P79" s="98">
        <f>'Moors League'!I65</f>
        <v>3</v>
      </c>
      <c r="Q79" s="116"/>
      <c r="R79" s="117"/>
      <c r="S79" s="118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9" customFormat="1" ht="19.5" customHeight="1" x14ac:dyDescent="0.4">
      <c r="A80" s="61">
        <v>58</v>
      </c>
      <c r="B80" s="106" t="s">
        <v>294</v>
      </c>
      <c r="C80" s="106" t="s">
        <v>297</v>
      </c>
      <c r="D80" s="106" t="s">
        <v>304</v>
      </c>
      <c r="E80" s="107" t="s">
        <v>99</v>
      </c>
      <c r="F80" s="219" t="s">
        <v>308</v>
      </c>
      <c r="G80" s="246">
        <v>1724792</v>
      </c>
      <c r="H80" s="128" t="str">
        <f>_xlfn.IFNA((VLOOKUP(G80,'Swimmer Details'!$A$2:$H$1048576,6,FALSE)),"")</f>
        <v>Moore</v>
      </c>
      <c r="I80" s="128" t="str">
        <f>_xlfn.IFNA((VLOOKUP(G80,'Swimmer Details'!$A$2:$H$1048576,4,FALSE)),"")</f>
        <v>James</v>
      </c>
      <c r="J80" s="109" t="s">
        <v>310</v>
      </c>
      <c r="K80" s="232">
        <v>1689520</v>
      </c>
      <c r="L80" s="128" t="str">
        <f>_xlfn.IFNA((VLOOKUP(K80,'Swimmer Details'!$A$2:$H$1048576,6,FALSE)),"")</f>
        <v>Moore</v>
      </c>
      <c r="M80" s="128" t="str">
        <f>_xlfn.IFNA((VLOOKUP(K80,'Swimmer Details'!$A$2:$H$1048576,4,FALSE)),"")</f>
        <v>William</v>
      </c>
      <c r="N80" s="301"/>
      <c r="O80" s="302"/>
      <c r="P80" s="302"/>
      <c r="Q80" s="116"/>
      <c r="R80" s="117"/>
      <c r="S80" s="118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9" customFormat="1" ht="19.5" customHeight="1" x14ac:dyDescent="0.4">
      <c r="A81" s="326"/>
      <c r="B81" s="327"/>
      <c r="C81" s="327"/>
      <c r="D81" s="327"/>
      <c r="E81" s="328"/>
      <c r="F81" s="218" t="s">
        <v>309</v>
      </c>
      <c r="G81" s="240">
        <v>1523505</v>
      </c>
      <c r="H81" s="128" t="str">
        <f>_xlfn.IFNA((VLOOKUP(G81,'Swimmer Details'!$A$2:$H$1048576,6,FALSE)),"")</f>
        <v>Webster</v>
      </c>
      <c r="I81" s="128" t="str">
        <f>_xlfn.IFNA((VLOOKUP(G81,'Swimmer Details'!$A$2:$H$1048576,4,FALSE)),"")</f>
        <v>Oscar</v>
      </c>
      <c r="J81" s="109" t="s">
        <v>311</v>
      </c>
      <c r="K81" s="232">
        <v>1617886</v>
      </c>
      <c r="L81" s="128" t="str">
        <f>_xlfn.IFNA((VLOOKUP(K81,'Swimmer Details'!$A$2:$H$1048576,6,FALSE)),"")</f>
        <v>Garner</v>
      </c>
      <c r="M81" s="128" t="str">
        <f>_xlfn.IFNA((VLOOKUP(K81,'Swimmer Details'!$A$2:$H$1048576,4,FALSE)),"")</f>
        <v>Jackson</v>
      </c>
      <c r="N81" s="100">
        <f>'Moors League'!G66</f>
        <v>2</v>
      </c>
      <c r="O81" s="98" t="str">
        <f>'Moors League'!H66</f>
        <v>013106</v>
      </c>
      <c r="P81" s="98">
        <f>'Moors League'!I66</f>
        <v>3</v>
      </c>
      <c r="Q81" s="116"/>
      <c r="R81" s="117"/>
      <c r="S81" s="118" t="str">
        <f>_xlfn.IFNA((VLOOKUP(Q81,'DQ Lookup'!$A$2:$B$99,2,FALSE)),"")</f>
        <v/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9" customFormat="1" ht="19.5" customHeight="1" x14ac:dyDescent="0.4">
      <c r="A82" s="61">
        <v>59</v>
      </c>
      <c r="B82" s="106" t="s">
        <v>293</v>
      </c>
      <c r="C82" s="106" t="s">
        <v>295</v>
      </c>
      <c r="D82" s="106" t="s">
        <v>305</v>
      </c>
      <c r="E82" s="107" t="s">
        <v>101</v>
      </c>
      <c r="F82" s="220">
        <v>1</v>
      </c>
      <c r="G82" s="231">
        <v>1258186</v>
      </c>
      <c r="H82" s="128" t="str">
        <f>_xlfn.IFNA((VLOOKUP(G82,'Swimmer Details'!$A$2:$H$1048576,6,FALSE)),"")</f>
        <v>Coulter</v>
      </c>
      <c r="I82" s="128" t="str">
        <f>_xlfn.IFNA((VLOOKUP(G82,'Swimmer Details'!$A$2:$H$1048576,4,FALSE)),"")</f>
        <v>Annie</v>
      </c>
      <c r="J82" s="101">
        <v>2</v>
      </c>
      <c r="K82" s="231">
        <v>1505992</v>
      </c>
      <c r="L82" s="128" t="str">
        <f>_xlfn.IFNA((VLOOKUP(K82,'Swimmer Details'!$A$2:$H$1048576,6,FALSE)),"")</f>
        <v>Webster</v>
      </c>
      <c r="M82" s="128" t="str">
        <f>_xlfn.IFNA((VLOOKUP(K82,'Swimmer Details'!$A$2:$H$1048576,4,FALSE)),"")</f>
        <v>Isobelle</v>
      </c>
      <c r="N82" s="301"/>
      <c r="O82" s="302"/>
      <c r="P82" s="302"/>
      <c r="Q82" s="116"/>
      <c r="R82" s="117"/>
      <c r="S82" s="118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9" customFormat="1" ht="19.5" customHeight="1" x14ac:dyDescent="0.4">
      <c r="A83" s="326"/>
      <c r="B83" s="327"/>
      <c r="C83" s="327"/>
      <c r="D83" s="327"/>
      <c r="E83" s="328"/>
      <c r="F83" s="220">
        <v>3</v>
      </c>
      <c r="G83" s="231">
        <v>1507985</v>
      </c>
      <c r="H83" s="128" t="str">
        <f>_xlfn.IFNA((VLOOKUP(G83,'Swimmer Details'!$A$2:$H$1048576,6,FALSE)),"")</f>
        <v>Slatter</v>
      </c>
      <c r="I83" s="128" t="str">
        <f>_xlfn.IFNA((VLOOKUP(G83,'Swimmer Details'!$A$2:$H$1048576,4,FALSE)),"")</f>
        <v>Edie</v>
      </c>
      <c r="J83" s="101">
        <v>4</v>
      </c>
      <c r="K83" s="232">
        <v>1408564</v>
      </c>
      <c r="L83" s="128" t="str">
        <f>_xlfn.IFNA((VLOOKUP(K83,'Swimmer Details'!$A$2:$H$1048576,6,FALSE)),"")</f>
        <v>Brodie</v>
      </c>
      <c r="M83" s="128" t="str">
        <f>_xlfn.IFNA((VLOOKUP(K83,'Swimmer Details'!$A$2:$H$1048576,4,FALSE)),"")</f>
        <v>Ruby</v>
      </c>
      <c r="N83" s="100">
        <f>'Moors League'!G67</f>
        <v>2</v>
      </c>
      <c r="O83" s="98" t="str">
        <f>'Moors League'!H67</f>
        <v>021354</v>
      </c>
      <c r="P83" s="98">
        <f>'Moors League'!I67</f>
        <v>3</v>
      </c>
      <c r="Q83" s="116"/>
      <c r="R83" s="117"/>
      <c r="S83" s="118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9" customFormat="1" ht="19.5" customHeight="1" x14ac:dyDescent="0.4">
      <c r="A84" s="61">
        <v>60</v>
      </c>
      <c r="B84" s="106" t="s">
        <v>294</v>
      </c>
      <c r="C84" s="106" t="s">
        <v>295</v>
      </c>
      <c r="D84" s="106" t="s">
        <v>305</v>
      </c>
      <c r="E84" s="107" t="s">
        <v>101</v>
      </c>
      <c r="F84" s="219">
        <v>1</v>
      </c>
      <c r="G84" s="246">
        <v>1271952</v>
      </c>
      <c r="H84" s="128" t="str">
        <f>_xlfn.IFNA((VLOOKUP(G84,'Swimmer Details'!$A$2:$H$1048576,6,FALSE)),"")</f>
        <v>Taylor</v>
      </c>
      <c r="I84" s="128" t="str">
        <f>_xlfn.IFNA((VLOOKUP(G84,'Swimmer Details'!$A$2:$H$1048576,4,FALSE)),"")</f>
        <v>Lewis</v>
      </c>
      <c r="J84" s="99">
        <v>2</v>
      </c>
      <c r="K84" s="232">
        <v>1597175</v>
      </c>
      <c r="L84" s="128" t="str">
        <f>_xlfn.IFNA((VLOOKUP(K84,'Swimmer Details'!$A$2:$H$1048576,6,FALSE)),"")</f>
        <v>Ozdemir</v>
      </c>
      <c r="M84" s="128" t="str">
        <f>_xlfn.IFNA((VLOOKUP(K84,'Swimmer Details'!$A$2:$H$1048576,4,FALSE)),"")</f>
        <v>Ashton</v>
      </c>
      <c r="N84" s="301"/>
      <c r="O84" s="302"/>
      <c r="P84" s="302"/>
      <c r="Q84" s="116"/>
      <c r="R84" s="117"/>
      <c r="S84" s="118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9" customFormat="1" ht="19.5" customHeight="1" x14ac:dyDescent="0.4">
      <c r="A85" s="326"/>
      <c r="B85" s="327"/>
      <c r="C85" s="327"/>
      <c r="D85" s="327"/>
      <c r="E85" s="328"/>
      <c r="F85" s="221">
        <v>3</v>
      </c>
      <c r="G85" s="242">
        <v>1468143</v>
      </c>
      <c r="H85" s="128" t="str">
        <f>_xlfn.IFNA((VLOOKUP(G85,'Swimmer Details'!$A$2:$H$1048576,6,FALSE)),"")</f>
        <v>Colebrook</v>
      </c>
      <c r="I85" s="128" t="str">
        <f>_xlfn.IFNA((VLOOKUP(G85,'Swimmer Details'!$A$2:$H$1048576,4,FALSE)),"")</f>
        <v>William</v>
      </c>
      <c r="J85" s="102">
        <v>4</v>
      </c>
      <c r="K85" s="232">
        <v>1480052</v>
      </c>
      <c r="L85" s="128" t="str">
        <f>_xlfn.IFNA((VLOOKUP(K85,'Swimmer Details'!$A$2:$H$1048576,6,FALSE)),"")</f>
        <v>Stephenson-Mangan</v>
      </c>
      <c r="M85" s="128" t="str">
        <f>_xlfn.IFNA((VLOOKUP(K85,'Swimmer Details'!$A$2:$H$1048576,4,FALSE)),"")</f>
        <v>Peter</v>
      </c>
      <c r="N85" s="100" t="str">
        <f>'Moors League'!G68</f>
        <v>DQ</v>
      </c>
      <c r="O85" s="98" t="str">
        <f>'Moors League'!H68</f>
        <v>DQ O  1L</v>
      </c>
      <c r="P85" s="98">
        <f>'Moors League'!I68</f>
        <v>0</v>
      </c>
      <c r="Q85" s="116"/>
      <c r="R85" s="117"/>
      <c r="S85" s="118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9" customFormat="1" ht="19.5" customHeight="1" x14ac:dyDescent="0.4">
      <c r="A86" s="61">
        <v>61</v>
      </c>
      <c r="B86" s="307" t="s">
        <v>115</v>
      </c>
      <c r="C86" s="308"/>
      <c r="D86" s="106" t="s">
        <v>306</v>
      </c>
      <c r="E86" s="107" t="s">
        <v>307</v>
      </c>
      <c r="F86" s="103">
        <v>1</v>
      </c>
      <c r="G86" s="231">
        <v>1689521</v>
      </c>
      <c r="H86" s="128" t="str">
        <f>_xlfn.IFNA((VLOOKUP(G86,'Swimmer Details'!$A$2:$H$1048576,6,FALSE)),"")</f>
        <v>Hillerby</v>
      </c>
      <c r="I86" s="128" t="str">
        <f>_xlfn.IFNA((VLOOKUP(G86,'Swimmer Details'!$A$2:$H$1048576,4,FALSE)),"")</f>
        <v>Rosa</v>
      </c>
      <c r="J86" s="99">
        <v>2</v>
      </c>
      <c r="K86" s="232">
        <v>1689520</v>
      </c>
      <c r="L86" s="128" t="str">
        <f>_xlfn.IFNA((VLOOKUP(K86,'Swimmer Details'!$A$2:$H$1048576,6,FALSE)),"")</f>
        <v>Moore</v>
      </c>
      <c r="M86" s="128" t="str">
        <f>_xlfn.IFNA((VLOOKUP(K86,'Swimmer Details'!$A$2:$H$1048576,4,FALSE)),"")</f>
        <v>William</v>
      </c>
      <c r="N86" s="320"/>
      <c r="O86" s="321"/>
      <c r="P86" s="321"/>
      <c r="Q86" s="116"/>
      <c r="R86" s="117"/>
      <c r="S86" s="118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9" customFormat="1" ht="19.5" customHeight="1" x14ac:dyDescent="0.4">
      <c r="A87" s="329" t="s">
        <v>73</v>
      </c>
      <c r="B87" s="330"/>
      <c r="C87" s="330"/>
      <c r="D87" s="330"/>
      <c r="E87" s="331"/>
      <c r="F87" s="103">
        <v>3</v>
      </c>
      <c r="G87" s="231">
        <v>1505992</v>
      </c>
      <c r="H87" s="128" t="str">
        <f>_xlfn.IFNA((VLOOKUP(G87,'Swimmer Details'!$A$2:$H$1048576,6,FALSE)),"")</f>
        <v>Webster</v>
      </c>
      <c r="I87" s="128" t="str">
        <f>_xlfn.IFNA((VLOOKUP(G87,'Swimmer Details'!$A$2:$H$1048576,4,FALSE)),"")</f>
        <v>Isobelle</v>
      </c>
      <c r="J87" s="102">
        <v>4</v>
      </c>
      <c r="K87" s="232">
        <v>1689519</v>
      </c>
      <c r="L87" s="128" t="str">
        <f>_xlfn.IFNA((VLOOKUP(K87,'Swimmer Details'!$A$2:$H$1048576,6,FALSE)),"")</f>
        <v>Wojcik</v>
      </c>
      <c r="M87" s="128" t="str">
        <f>_xlfn.IFNA((VLOOKUP(K87,'Swimmer Details'!$A$2:$H$1048576,4,FALSE)),"")</f>
        <v>Noah</v>
      </c>
      <c r="N87" s="322"/>
      <c r="O87" s="323"/>
      <c r="P87" s="323"/>
      <c r="Q87" s="116"/>
      <c r="R87" s="117"/>
      <c r="S87" s="118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9" customFormat="1" ht="19.5" customHeight="1" x14ac:dyDescent="0.4">
      <c r="A88" s="332"/>
      <c r="B88" s="333"/>
      <c r="C88" s="333"/>
      <c r="D88" s="333"/>
      <c r="E88" s="334"/>
      <c r="F88" s="103">
        <v>5</v>
      </c>
      <c r="G88" s="231">
        <v>1507985</v>
      </c>
      <c r="H88" s="128" t="str">
        <f>_xlfn.IFNA((VLOOKUP(G88,'Swimmer Details'!$A$2:$H$1048576,6,FALSE)),"")</f>
        <v>Slatter</v>
      </c>
      <c r="I88" s="128" t="str">
        <f>_xlfn.IFNA((VLOOKUP(G88,'Swimmer Details'!$A$2:$H$1048576,4,FALSE)),"")</f>
        <v>Edie</v>
      </c>
      <c r="J88" s="99">
        <v>6</v>
      </c>
      <c r="K88" s="232">
        <v>1597175</v>
      </c>
      <c r="L88" s="128" t="str">
        <f>_xlfn.IFNA((VLOOKUP(K88,'Swimmer Details'!$A$2:$H$1048576,6,FALSE)),"")</f>
        <v>Ozdemir</v>
      </c>
      <c r="M88" s="128" t="str">
        <f>_xlfn.IFNA((VLOOKUP(K88,'Swimmer Details'!$A$2:$H$1048576,4,FALSE)),"")</f>
        <v>Ashton</v>
      </c>
      <c r="N88" s="322"/>
      <c r="O88" s="323"/>
      <c r="P88" s="323"/>
      <c r="Q88" s="116"/>
      <c r="R88" s="117"/>
      <c r="S88" s="118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9" customFormat="1" ht="19.5" customHeight="1" x14ac:dyDescent="0.4">
      <c r="A89" s="332"/>
      <c r="B89" s="333"/>
      <c r="C89" s="333"/>
      <c r="D89" s="333"/>
      <c r="E89" s="334"/>
      <c r="F89" s="103">
        <v>7</v>
      </c>
      <c r="G89" s="231">
        <v>1258186</v>
      </c>
      <c r="H89" s="128" t="str">
        <f>_xlfn.IFNA((VLOOKUP(G89,'Swimmer Details'!$A$2:$H$1048576,6,FALSE)),"")</f>
        <v>Coulter</v>
      </c>
      <c r="I89" s="128" t="str">
        <f>_xlfn.IFNA((VLOOKUP(G89,'Swimmer Details'!$A$2:$H$1048576,4,FALSE)),"")</f>
        <v>Annie</v>
      </c>
      <c r="J89" s="102">
        <v>8</v>
      </c>
      <c r="K89" s="232">
        <v>1480052</v>
      </c>
      <c r="L89" s="128" t="str">
        <f>_xlfn.IFNA((VLOOKUP(K89,'Swimmer Details'!$A$2:$H$1048576,6,FALSE)),"")</f>
        <v>Stephenson-Mangan</v>
      </c>
      <c r="M89" s="128" t="str">
        <f>_xlfn.IFNA((VLOOKUP(K89,'Swimmer Details'!$A$2:$H$1048576,4,FALSE)),"")</f>
        <v>Peter</v>
      </c>
      <c r="N89" s="324"/>
      <c r="O89" s="325"/>
      <c r="P89" s="325"/>
      <c r="Q89" s="116"/>
      <c r="R89" s="117"/>
      <c r="S89" s="118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9" customFormat="1" ht="19.5" customHeight="1" thickBot="1" x14ac:dyDescent="0.45">
      <c r="A90" s="335"/>
      <c r="B90" s="336"/>
      <c r="C90" s="336"/>
      <c r="D90" s="336"/>
      <c r="E90" s="337"/>
      <c r="F90" s="103">
        <v>9</v>
      </c>
      <c r="G90" s="231">
        <v>1409788</v>
      </c>
      <c r="H90" s="128" t="str">
        <f>_xlfn.IFNA((VLOOKUP(G90,'Swimmer Details'!$A$2:$H$1048576,6,FALSE)),"")</f>
        <v>Stephenson-Mangan</v>
      </c>
      <c r="I90" s="128" t="str">
        <f>_xlfn.IFNA((VLOOKUP(G90,'Swimmer Details'!$A$2:$H$1048576,4,FALSE)),"")</f>
        <v>Erin</v>
      </c>
      <c r="J90" s="110">
        <v>10</v>
      </c>
      <c r="K90" s="232">
        <v>846398</v>
      </c>
      <c r="L90" s="128" t="str">
        <f>_xlfn.IFNA((VLOOKUP(K90,'Swimmer Details'!$A$2:$H$1048576,6,FALSE)),"")</f>
        <v>Mccarthy</v>
      </c>
      <c r="M90" s="128" t="str">
        <f>_xlfn.IFNA((VLOOKUP(K90,'Swimmer Details'!$A$2:$H$1048576,4,FALSE)),"")</f>
        <v>Matthew</v>
      </c>
      <c r="N90" s="104">
        <f>'Moors League'!G69</f>
        <v>2</v>
      </c>
      <c r="O90" s="105" t="str">
        <f>'Moors League'!H69</f>
        <v>043835</v>
      </c>
      <c r="P90" s="105">
        <f>'Moors League'!I69</f>
        <v>3</v>
      </c>
      <c r="Q90" s="116"/>
      <c r="R90" s="117"/>
      <c r="S90" s="118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 x14ac:dyDescent="0.4">
      <c r="A91" s="24"/>
      <c r="B91" s="1"/>
      <c r="C91" s="1"/>
      <c r="D91" s="1"/>
      <c r="E91" s="1"/>
      <c r="F91" s="24"/>
      <c r="G91" s="238"/>
      <c r="H91" s="24"/>
      <c r="I91" s="25"/>
      <c r="J91" s="304" t="s">
        <v>312</v>
      </c>
      <c r="K91" s="305"/>
      <c r="L91" s="305"/>
      <c r="M91" s="305"/>
      <c r="N91" s="306"/>
      <c r="O91" s="339">
        <f>SUM(P6:P90)</f>
        <v>164</v>
      </c>
      <c r="P91" s="340"/>
      <c r="Q91" s="226"/>
      <c r="S91" s="35"/>
    </row>
    <row r="92" spans="1:36" ht="12.75" x14ac:dyDescent="0.35">
      <c r="A92" s="24"/>
      <c r="B92" s="1"/>
      <c r="C92" s="1"/>
      <c r="D92" s="1"/>
      <c r="E92" s="1"/>
      <c r="F92" s="24"/>
      <c r="G92" s="238"/>
      <c r="H92" s="24"/>
      <c r="I92" s="21"/>
      <c r="J92" s="21"/>
      <c r="K92" s="23"/>
      <c r="L92" s="21"/>
      <c r="M92" s="25"/>
      <c r="N92" s="22"/>
      <c r="O92" s="22"/>
      <c r="P92" s="23"/>
      <c r="Q92" s="225"/>
      <c r="S92" s="35"/>
    </row>
    <row r="93" spans="1:36" ht="12.75" x14ac:dyDescent="0.35">
      <c r="A93" s="24"/>
      <c r="B93" s="1"/>
      <c r="C93" s="1"/>
      <c r="D93" s="1"/>
      <c r="E93" s="1"/>
      <c r="F93" s="24"/>
      <c r="G93" s="238"/>
      <c r="H93" s="24"/>
      <c r="I93" s="21"/>
      <c r="J93" s="21"/>
      <c r="K93" s="23"/>
      <c r="L93" s="21"/>
      <c r="M93" s="25"/>
      <c r="N93" s="22"/>
      <c r="O93" s="22"/>
      <c r="P93" s="23"/>
      <c r="Q93" s="225"/>
      <c r="S93" s="35"/>
    </row>
    <row r="94" spans="1:36" ht="12.75" x14ac:dyDescent="0.35">
      <c r="A94" s="24"/>
      <c r="B94" s="1"/>
      <c r="C94" s="1"/>
      <c r="D94" s="1"/>
      <c r="E94" s="1"/>
      <c r="F94" s="24"/>
      <c r="G94" s="238"/>
      <c r="H94" s="24"/>
      <c r="I94" s="21"/>
      <c r="J94" s="21"/>
      <c r="K94" s="23"/>
      <c r="L94" s="21"/>
      <c r="M94" s="25"/>
      <c r="N94" s="22"/>
      <c r="O94" s="22"/>
      <c r="P94" s="23"/>
      <c r="Q94" s="225"/>
      <c r="S94" s="35"/>
    </row>
    <row r="95" spans="1:36" ht="15" customHeight="1" x14ac:dyDescent="0.35">
      <c r="A95" s="24"/>
      <c r="B95" s="1"/>
      <c r="C95" s="1"/>
      <c r="D95" s="1"/>
      <c r="E95" s="1"/>
      <c r="F95" s="24"/>
      <c r="G95" s="238"/>
      <c r="H95" s="24"/>
      <c r="I95" s="21"/>
      <c r="J95" s="21"/>
      <c r="K95" s="23"/>
      <c r="L95" s="21"/>
      <c r="M95" s="25"/>
      <c r="N95" s="22"/>
      <c r="O95" s="22"/>
      <c r="P95" s="23"/>
      <c r="Q95" s="225"/>
      <c r="S95" s="35"/>
    </row>
    <row r="96" spans="1:36" ht="15" customHeight="1" x14ac:dyDescent="0.35">
      <c r="A96" s="24"/>
      <c r="B96" s="1"/>
      <c r="C96" s="1"/>
      <c r="D96" s="1"/>
      <c r="E96" s="1"/>
      <c r="F96" s="24"/>
      <c r="G96" s="238"/>
      <c r="H96" s="24"/>
      <c r="I96" s="21"/>
      <c r="J96" s="21"/>
      <c r="K96" s="23"/>
      <c r="L96" s="21"/>
      <c r="M96" s="25"/>
      <c r="N96" s="22"/>
      <c r="O96" s="22"/>
      <c r="P96" s="23"/>
      <c r="Q96" s="225"/>
      <c r="S96" s="35"/>
    </row>
    <row r="97" spans="1:19" ht="15" customHeight="1" x14ac:dyDescent="0.35">
      <c r="A97" s="24"/>
      <c r="B97" s="1"/>
      <c r="C97" s="1"/>
      <c r="D97" s="1"/>
      <c r="E97" s="1"/>
      <c r="F97" s="24"/>
      <c r="G97" s="238"/>
      <c r="H97" s="24"/>
      <c r="I97" s="21"/>
      <c r="J97" s="21"/>
      <c r="K97" s="23"/>
      <c r="L97" s="21"/>
      <c r="M97" s="25"/>
      <c r="N97" s="22"/>
      <c r="O97" s="22"/>
      <c r="P97" s="23"/>
      <c r="Q97" s="225"/>
      <c r="S97" s="35"/>
    </row>
    <row r="98" spans="1:19" ht="12.75" x14ac:dyDescent="0.35">
      <c r="A98" s="24"/>
      <c r="B98" s="1"/>
      <c r="C98" s="1"/>
      <c r="D98" s="1"/>
      <c r="E98" s="1"/>
      <c r="F98" s="24"/>
      <c r="G98" s="238"/>
      <c r="H98" s="24"/>
      <c r="I98" s="21"/>
      <c r="J98" s="21"/>
      <c r="K98" s="23"/>
      <c r="L98" s="21"/>
      <c r="M98" s="25"/>
      <c r="N98" s="22"/>
      <c r="O98" s="22"/>
      <c r="P98" s="23"/>
      <c r="Q98" s="225"/>
      <c r="S98" s="35"/>
    </row>
    <row r="99" spans="1:19" ht="12.75" x14ac:dyDescent="0.35">
      <c r="A99" s="24"/>
      <c r="B99" s="1"/>
      <c r="C99" s="1"/>
      <c r="D99" s="1"/>
      <c r="E99" s="1"/>
      <c r="F99" s="24"/>
      <c r="G99" s="238"/>
      <c r="H99" s="24"/>
      <c r="I99" s="21"/>
      <c r="J99" s="21"/>
      <c r="K99" s="23"/>
      <c r="L99" s="21"/>
      <c r="M99" s="25"/>
      <c r="N99" s="22"/>
      <c r="O99" s="22"/>
      <c r="P99" s="23"/>
      <c r="Q99" s="225"/>
      <c r="S99" s="35"/>
    </row>
    <row r="100" spans="1:19" ht="12.75" x14ac:dyDescent="0.35">
      <c r="A100" s="24"/>
      <c r="B100" s="1"/>
      <c r="C100" s="1"/>
      <c r="D100" s="1"/>
      <c r="E100" s="1"/>
      <c r="F100" s="24"/>
      <c r="G100" s="238"/>
      <c r="H100" s="24"/>
      <c r="I100" s="21"/>
      <c r="J100" s="21"/>
      <c r="K100" s="23"/>
      <c r="L100" s="21"/>
      <c r="M100" s="25"/>
      <c r="N100" s="22"/>
      <c r="O100" s="22"/>
      <c r="P100" s="23"/>
      <c r="Q100" s="225"/>
      <c r="S100" s="35"/>
    </row>
    <row r="101" spans="1:19" ht="12.75" x14ac:dyDescent="0.35">
      <c r="A101" s="24"/>
      <c r="B101" s="1"/>
      <c r="C101" s="1"/>
      <c r="D101" s="1"/>
      <c r="E101" s="1"/>
      <c r="F101" s="24"/>
      <c r="G101" s="238"/>
      <c r="H101" s="24"/>
      <c r="I101" s="21"/>
      <c r="J101" s="21"/>
      <c r="K101" s="23"/>
      <c r="L101" s="21"/>
      <c r="M101" s="25"/>
      <c r="N101" s="22"/>
      <c r="O101" s="22"/>
      <c r="P101" s="23"/>
      <c r="Q101" s="225"/>
      <c r="S101" s="35"/>
    </row>
    <row r="102" spans="1:19" ht="12.75" x14ac:dyDescent="0.35">
      <c r="A102" s="24"/>
      <c r="B102" s="1"/>
      <c r="C102" s="1"/>
      <c r="D102" s="1"/>
      <c r="E102" s="1"/>
      <c r="F102" s="24"/>
      <c r="G102" s="238"/>
      <c r="H102" s="24"/>
      <c r="I102" s="21"/>
      <c r="J102" s="21"/>
      <c r="K102" s="23"/>
      <c r="L102" s="21"/>
      <c r="M102" s="25"/>
      <c r="N102" s="22"/>
      <c r="O102" s="22"/>
      <c r="P102" s="23"/>
      <c r="Q102" s="225"/>
      <c r="S102" s="35"/>
    </row>
    <row r="103" spans="1:19" ht="12.75" x14ac:dyDescent="0.35">
      <c r="A103" s="24"/>
      <c r="B103" s="1"/>
      <c r="C103" s="1"/>
      <c r="D103" s="1"/>
      <c r="E103" s="1"/>
      <c r="F103" s="24"/>
      <c r="G103" s="238"/>
      <c r="H103" s="24"/>
      <c r="I103" s="21"/>
      <c r="J103" s="21"/>
      <c r="K103" s="23"/>
      <c r="L103" s="21"/>
      <c r="M103" s="25"/>
      <c r="N103" s="22"/>
      <c r="O103" s="22"/>
      <c r="P103" s="23"/>
      <c r="Q103" s="225"/>
      <c r="S103" s="35"/>
    </row>
    <row r="104" spans="1:19" ht="12.75" x14ac:dyDescent="0.35">
      <c r="A104" s="24"/>
      <c r="B104" s="1"/>
      <c r="C104" s="1"/>
      <c r="D104" s="1"/>
      <c r="E104" s="1"/>
      <c r="F104" s="24"/>
      <c r="G104" s="238"/>
      <c r="H104" s="24"/>
      <c r="I104" s="21"/>
      <c r="J104" s="21"/>
      <c r="K104" s="23"/>
      <c r="L104" s="21"/>
      <c r="M104" s="25"/>
      <c r="N104" s="22"/>
      <c r="O104" s="22"/>
      <c r="P104" s="23"/>
      <c r="Q104" s="225"/>
      <c r="S104" s="35"/>
    </row>
    <row r="105" spans="1:19" ht="12.75" x14ac:dyDescent="0.35">
      <c r="A105" s="24"/>
      <c r="B105" s="1"/>
      <c r="C105" s="1"/>
      <c r="D105" s="1"/>
      <c r="E105" s="1"/>
      <c r="F105" s="24"/>
      <c r="G105" s="238"/>
      <c r="H105" s="24"/>
      <c r="I105" s="21"/>
      <c r="J105" s="21"/>
      <c r="K105" s="23"/>
      <c r="L105" s="21"/>
      <c r="M105" s="25"/>
      <c r="N105" s="22"/>
      <c r="O105" s="22"/>
      <c r="P105" s="23"/>
      <c r="Q105" s="225"/>
      <c r="S105" s="35"/>
    </row>
    <row r="106" spans="1:19" ht="12.75" x14ac:dyDescent="0.35">
      <c r="A106" s="24"/>
      <c r="B106" s="1"/>
      <c r="C106" s="1"/>
      <c r="D106" s="1"/>
      <c r="E106" s="1"/>
      <c r="F106" s="24"/>
      <c r="G106" s="238"/>
      <c r="H106" s="24"/>
      <c r="I106" s="21"/>
      <c r="J106" s="21"/>
      <c r="K106" s="23"/>
      <c r="L106" s="21"/>
      <c r="M106" s="25"/>
      <c r="N106" s="22"/>
      <c r="O106" s="22"/>
      <c r="P106" s="23"/>
      <c r="Q106" s="225"/>
      <c r="S106" s="35"/>
    </row>
    <row r="107" spans="1:19" ht="12.75" x14ac:dyDescent="0.35">
      <c r="A107" s="24"/>
      <c r="B107" s="1"/>
      <c r="C107" s="1"/>
      <c r="D107" s="1"/>
      <c r="E107" s="1"/>
      <c r="F107" s="24"/>
      <c r="G107" s="238"/>
      <c r="H107" s="24"/>
      <c r="I107" s="21"/>
      <c r="J107" s="21"/>
      <c r="K107" s="23"/>
      <c r="L107" s="21"/>
      <c r="M107" s="25"/>
      <c r="N107" s="22"/>
      <c r="O107" s="22"/>
      <c r="P107" s="23"/>
      <c r="Q107" s="225"/>
      <c r="S107" s="35"/>
    </row>
    <row r="108" spans="1:19" ht="12.75" x14ac:dyDescent="0.35">
      <c r="A108" s="24"/>
      <c r="B108" s="1"/>
      <c r="C108" s="1"/>
      <c r="D108" s="1"/>
      <c r="E108" s="1"/>
      <c r="F108" s="24"/>
      <c r="G108" s="238"/>
      <c r="H108" s="24"/>
      <c r="I108" s="21"/>
      <c r="J108" s="21"/>
      <c r="K108" s="23"/>
      <c r="L108" s="21"/>
      <c r="M108" s="25"/>
      <c r="N108" s="22"/>
      <c r="O108" s="22"/>
      <c r="P108" s="23"/>
      <c r="Q108" s="225"/>
      <c r="S108" s="35"/>
    </row>
    <row r="109" spans="1:19" ht="12.75" x14ac:dyDescent="0.35">
      <c r="A109" s="24"/>
      <c r="B109" s="1"/>
      <c r="C109" s="1"/>
      <c r="D109" s="1"/>
      <c r="E109" s="1"/>
      <c r="F109" s="24"/>
      <c r="G109" s="238"/>
      <c r="H109" s="24"/>
      <c r="I109" s="21"/>
      <c r="J109" s="21"/>
      <c r="K109" s="23"/>
      <c r="L109" s="21"/>
      <c r="M109" s="25"/>
      <c r="N109" s="22"/>
      <c r="O109" s="22"/>
      <c r="P109" s="23"/>
      <c r="Q109" s="225"/>
      <c r="S109" s="35"/>
    </row>
    <row r="110" spans="1:19" ht="12.75" x14ac:dyDescent="0.35">
      <c r="A110" s="24"/>
      <c r="B110" s="1"/>
      <c r="C110" s="1"/>
      <c r="D110" s="1"/>
      <c r="E110" s="1"/>
      <c r="F110" s="24"/>
      <c r="G110" s="238"/>
      <c r="H110" s="24"/>
      <c r="I110" s="21"/>
      <c r="J110" s="21"/>
      <c r="K110" s="23"/>
      <c r="L110" s="21"/>
      <c r="M110" s="25"/>
      <c r="N110" s="22"/>
      <c r="O110" s="22"/>
      <c r="P110" s="23"/>
      <c r="Q110" s="225"/>
      <c r="S110" s="35"/>
    </row>
    <row r="111" spans="1:19" ht="12.75" x14ac:dyDescent="0.35">
      <c r="A111" s="24"/>
      <c r="B111" s="1"/>
      <c r="C111" s="1"/>
      <c r="D111" s="1"/>
      <c r="E111" s="1"/>
      <c r="F111" s="24"/>
      <c r="G111" s="238"/>
      <c r="H111" s="24"/>
      <c r="I111" s="21"/>
      <c r="J111" s="21"/>
      <c r="K111" s="23"/>
      <c r="L111" s="21"/>
      <c r="M111" s="25"/>
      <c r="N111" s="22"/>
      <c r="O111" s="22"/>
      <c r="P111" s="23"/>
      <c r="Q111" s="225"/>
      <c r="S111" s="35"/>
    </row>
    <row r="112" spans="1:19" ht="12.75" x14ac:dyDescent="0.35">
      <c r="A112" s="24"/>
      <c r="B112" s="1"/>
      <c r="C112" s="1"/>
      <c r="D112" s="1"/>
      <c r="E112" s="1"/>
      <c r="F112" s="24"/>
      <c r="G112" s="238"/>
      <c r="H112" s="24"/>
      <c r="I112" s="21"/>
      <c r="J112" s="21"/>
      <c r="K112" s="23"/>
      <c r="L112" s="21"/>
      <c r="M112" s="25"/>
      <c r="N112" s="22"/>
      <c r="O112" s="22"/>
      <c r="P112" s="23"/>
      <c r="Q112" s="225"/>
      <c r="S112" s="35"/>
    </row>
    <row r="113" spans="1:19" ht="12.75" x14ac:dyDescent="0.35">
      <c r="A113" s="24"/>
      <c r="B113" s="1"/>
      <c r="C113" s="1"/>
      <c r="D113" s="1"/>
      <c r="E113" s="1"/>
      <c r="F113" s="24"/>
      <c r="G113" s="238"/>
      <c r="H113" s="24"/>
      <c r="I113" s="21"/>
      <c r="J113" s="21"/>
      <c r="K113" s="23"/>
      <c r="L113" s="21"/>
      <c r="M113" s="25"/>
      <c r="N113" s="22"/>
      <c r="O113" s="22"/>
      <c r="P113" s="23"/>
      <c r="Q113" s="225"/>
      <c r="S113" s="35"/>
    </row>
    <row r="114" spans="1:19" ht="12.75" x14ac:dyDescent="0.35">
      <c r="A114" s="24"/>
      <c r="B114" s="1"/>
      <c r="C114" s="1"/>
      <c r="D114" s="1"/>
      <c r="E114" s="1"/>
      <c r="F114" s="24"/>
      <c r="G114" s="238"/>
      <c r="H114" s="24"/>
      <c r="I114" s="21"/>
      <c r="J114" s="21"/>
      <c r="K114" s="23"/>
      <c r="L114" s="21"/>
      <c r="M114" s="25"/>
      <c r="N114" s="22"/>
      <c r="O114" s="22"/>
      <c r="P114" s="23"/>
      <c r="Q114" s="225"/>
      <c r="S114" s="35"/>
    </row>
    <row r="115" spans="1:19" ht="12.75" x14ac:dyDescent="0.35">
      <c r="A115" s="24"/>
      <c r="B115" s="1"/>
      <c r="C115" s="1"/>
      <c r="D115" s="1"/>
      <c r="E115" s="1"/>
      <c r="F115" s="24"/>
      <c r="G115" s="238"/>
      <c r="H115" s="24"/>
      <c r="I115" s="21"/>
      <c r="J115" s="21"/>
      <c r="K115" s="23"/>
      <c r="L115" s="21"/>
      <c r="M115" s="25"/>
      <c r="N115" s="22"/>
      <c r="O115" s="22"/>
      <c r="P115" s="23"/>
      <c r="Q115" s="225"/>
      <c r="S115" s="35"/>
    </row>
    <row r="116" spans="1:19" ht="12.75" x14ac:dyDescent="0.35">
      <c r="A116" s="24"/>
      <c r="B116" s="1"/>
      <c r="C116" s="1"/>
      <c r="D116" s="1"/>
      <c r="E116" s="1"/>
      <c r="F116" s="24"/>
      <c r="G116" s="238"/>
      <c r="H116" s="24"/>
      <c r="I116" s="21"/>
      <c r="J116" s="21"/>
      <c r="K116" s="23"/>
      <c r="L116" s="21"/>
      <c r="M116" s="25"/>
      <c r="N116" s="22"/>
      <c r="O116" s="22"/>
      <c r="P116" s="23"/>
      <c r="Q116" s="225"/>
      <c r="S116" s="35"/>
    </row>
    <row r="117" spans="1:19" ht="12.75" x14ac:dyDescent="0.35">
      <c r="A117" s="24"/>
      <c r="B117" s="1"/>
      <c r="C117" s="1"/>
      <c r="D117" s="1"/>
      <c r="E117" s="1"/>
      <c r="F117" s="24"/>
      <c r="G117" s="238"/>
      <c r="H117" s="24"/>
      <c r="I117" s="21"/>
      <c r="J117" s="21"/>
      <c r="K117" s="23"/>
      <c r="L117" s="21"/>
      <c r="M117" s="25"/>
      <c r="N117" s="22"/>
      <c r="O117" s="22"/>
      <c r="P117" s="23"/>
      <c r="Q117" s="225"/>
      <c r="S117" s="35"/>
    </row>
    <row r="118" spans="1:19" ht="12.75" x14ac:dyDescent="0.35">
      <c r="A118" s="24"/>
      <c r="B118" s="1"/>
      <c r="C118" s="1"/>
      <c r="D118" s="1"/>
      <c r="E118" s="1"/>
      <c r="F118" s="24"/>
      <c r="G118" s="238"/>
      <c r="H118" s="24"/>
      <c r="I118" s="21"/>
      <c r="J118" s="21"/>
      <c r="K118" s="23"/>
      <c r="L118" s="21"/>
      <c r="M118" s="25"/>
      <c r="N118" s="22"/>
      <c r="O118" s="22"/>
      <c r="P118" s="23"/>
      <c r="Q118" s="225"/>
      <c r="S118" s="35"/>
    </row>
    <row r="119" spans="1:19" ht="12.75" x14ac:dyDescent="0.35">
      <c r="A119" s="24"/>
      <c r="B119" s="1"/>
      <c r="C119" s="1"/>
      <c r="D119" s="1"/>
      <c r="E119" s="1"/>
      <c r="F119" s="24"/>
      <c r="G119" s="238"/>
      <c r="H119" s="24"/>
      <c r="I119" s="21"/>
      <c r="J119" s="21"/>
      <c r="K119" s="23"/>
      <c r="L119" s="21"/>
      <c r="M119" s="25"/>
      <c r="N119" s="22"/>
      <c r="O119" s="22"/>
      <c r="P119" s="23"/>
      <c r="Q119" s="225"/>
      <c r="S119" s="35"/>
    </row>
    <row r="120" spans="1:19" ht="12.75" x14ac:dyDescent="0.35">
      <c r="A120" s="24"/>
      <c r="B120" s="1"/>
      <c r="C120" s="1"/>
      <c r="D120" s="1"/>
      <c r="E120" s="1"/>
      <c r="F120" s="24"/>
      <c r="G120" s="238"/>
      <c r="H120" s="24"/>
      <c r="I120" s="21"/>
      <c r="J120" s="21"/>
      <c r="K120" s="23"/>
      <c r="L120" s="21"/>
      <c r="M120" s="25"/>
      <c r="N120" s="22"/>
      <c r="O120" s="22"/>
      <c r="P120" s="23"/>
      <c r="Q120" s="225"/>
      <c r="S120" s="35"/>
    </row>
    <row r="121" spans="1:19" ht="12.75" x14ac:dyDescent="0.35">
      <c r="A121" s="24"/>
      <c r="B121" s="1"/>
      <c r="C121" s="1"/>
      <c r="D121" s="1"/>
      <c r="E121" s="1"/>
      <c r="F121" s="24"/>
      <c r="G121" s="238"/>
      <c r="H121" s="24"/>
      <c r="I121" s="21"/>
      <c r="J121" s="21"/>
      <c r="K121" s="23"/>
      <c r="L121" s="21"/>
      <c r="M121" s="25"/>
      <c r="N121" s="22"/>
      <c r="O121" s="22"/>
      <c r="P121" s="23"/>
      <c r="Q121" s="225"/>
      <c r="S121" s="35"/>
    </row>
    <row r="122" spans="1:19" ht="12.75" x14ac:dyDescent="0.35">
      <c r="A122" s="24"/>
      <c r="B122" s="1"/>
      <c r="C122" s="1"/>
      <c r="D122" s="1"/>
      <c r="E122" s="1"/>
      <c r="F122" s="24"/>
      <c r="G122" s="238"/>
      <c r="H122" s="24"/>
      <c r="I122" s="21"/>
      <c r="J122" s="21"/>
      <c r="K122" s="23"/>
      <c r="L122" s="21"/>
      <c r="M122" s="25"/>
      <c r="N122" s="22"/>
      <c r="O122" s="22"/>
      <c r="P122" s="23"/>
      <c r="Q122" s="225"/>
      <c r="S122" s="35"/>
    </row>
    <row r="123" spans="1:19" ht="12.75" x14ac:dyDescent="0.35">
      <c r="A123" s="24"/>
      <c r="B123" s="1"/>
      <c r="C123" s="1"/>
      <c r="D123" s="1"/>
      <c r="E123" s="1"/>
      <c r="F123" s="24"/>
      <c r="G123" s="238"/>
      <c r="H123" s="24"/>
      <c r="I123" s="21"/>
      <c r="J123" s="21"/>
      <c r="K123" s="23"/>
      <c r="L123" s="21"/>
      <c r="M123" s="25"/>
      <c r="N123" s="22"/>
      <c r="O123" s="22"/>
      <c r="P123" s="23"/>
      <c r="Q123" s="225"/>
      <c r="S123" s="35"/>
    </row>
    <row r="124" spans="1:19" ht="12.75" x14ac:dyDescent="0.35">
      <c r="A124" s="24"/>
      <c r="B124" s="1"/>
      <c r="C124" s="1"/>
      <c r="D124" s="1"/>
      <c r="E124" s="1"/>
      <c r="F124" s="24"/>
      <c r="G124" s="238"/>
      <c r="H124" s="24"/>
      <c r="I124" s="21"/>
      <c r="J124" s="21"/>
      <c r="K124" s="23"/>
      <c r="L124" s="21"/>
      <c r="M124" s="25"/>
      <c r="N124" s="22"/>
      <c r="O124" s="22"/>
      <c r="P124" s="23"/>
      <c r="Q124" s="225"/>
      <c r="S124" s="35"/>
    </row>
    <row r="125" spans="1:19" ht="12.75" x14ac:dyDescent="0.35">
      <c r="A125" s="24"/>
      <c r="B125" s="1"/>
      <c r="C125" s="1"/>
      <c r="D125" s="1"/>
      <c r="E125" s="1"/>
      <c r="F125" s="24"/>
      <c r="G125" s="238"/>
      <c r="H125" s="24"/>
      <c r="I125" s="21"/>
      <c r="J125" s="21"/>
      <c r="K125" s="23"/>
      <c r="L125" s="21"/>
      <c r="M125" s="25"/>
      <c r="N125" s="22"/>
      <c r="O125" s="22"/>
      <c r="P125" s="23"/>
      <c r="Q125" s="225"/>
      <c r="S125" s="35"/>
    </row>
    <row r="126" spans="1:19" ht="12.75" x14ac:dyDescent="0.35">
      <c r="A126" s="24"/>
      <c r="B126" s="1"/>
      <c r="C126" s="1"/>
      <c r="D126" s="1"/>
      <c r="E126" s="1"/>
      <c r="F126" s="24"/>
      <c r="G126" s="238"/>
      <c r="H126" s="24"/>
      <c r="I126" s="21"/>
      <c r="J126" s="21"/>
      <c r="K126" s="23"/>
      <c r="L126" s="21"/>
      <c r="M126" s="25"/>
      <c r="N126" s="22"/>
      <c r="O126" s="22"/>
      <c r="P126" s="23"/>
      <c r="Q126" s="225"/>
      <c r="S126" s="35"/>
    </row>
    <row r="127" spans="1:19" ht="12.75" x14ac:dyDescent="0.35">
      <c r="A127" s="24"/>
      <c r="B127" s="1"/>
      <c r="C127" s="1"/>
      <c r="D127" s="1"/>
      <c r="E127" s="1"/>
      <c r="F127" s="24"/>
      <c r="G127" s="238"/>
      <c r="H127" s="24"/>
      <c r="I127" s="21"/>
      <c r="J127" s="21"/>
      <c r="K127" s="23"/>
      <c r="L127" s="21"/>
      <c r="M127" s="25"/>
      <c r="N127" s="22"/>
      <c r="O127" s="22"/>
      <c r="P127" s="23"/>
      <c r="Q127" s="225"/>
      <c r="S127" s="35"/>
    </row>
    <row r="128" spans="1:19" ht="12.75" x14ac:dyDescent="0.35">
      <c r="A128" s="24"/>
      <c r="B128" s="1"/>
      <c r="C128" s="1"/>
      <c r="D128" s="1"/>
      <c r="E128" s="1"/>
      <c r="F128" s="24"/>
      <c r="G128" s="238"/>
      <c r="H128" s="24"/>
      <c r="I128" s="21"/>
      <c r="J128" s="21"/>
      <c r="K128" s="23"/>
      <c r="L128" s="21"/>
      <c r="M128" s="25"/>
      <c r="N128" s="22"/>
      <c r="O128" s="22"/>
      <c r="P128" s="23"/>
      <c r="Q128" s="225"/>
      <c r="S128" s="35"/>
    </row>
    <row r="129" spans="1:19" ht="12.75" x14ac:dyDescent="0.35">
      <c r="A129" s="24"/>
      <c r="B129" s="1"/>
      <c r="C129" s="1"/>
      <c r="D129" s="1"/>
      <c r="E129" s="1"/>
      <c r="F129" s="24"/>
      <c r="G129" s="238"/>
      <c r="H129" s="24"/>
      <c r="I129" s="21"/>
      <c r="J129" s="21"/>
      <c r="K129" s="23"/>
      <c r="L129" s="21"/>
      <c r="M129" s="25"/>
      <c r="N129" s="22"/>
      <c r="O129" s="22"/>
      <c r="P129" s="23"/>
      <c r="Q129" s="225"/>
      <c r="S129" s="35"/>
    </row>
    <row r="130" spans="1:19" ht="12.75" x14ac:dyDescent="0.35">
      <c r="A130" s="24"/>
      <c r="B130" s="1"/>
      <c r="C130" s="1"/>
      <c r="D130" s="1"/>
      <c r="E130" s="1"/>
      <c r="F130" s="24"/>
      <c r="G130" s="238"/>
      <c r="H130" s="24"/>
      <c r="I130" s="21"/>
      <c r="J130" s="21"/>
      <c r="K130" s="23"/>
      <c r="L130" s="21"/>
      <c r="M130" s="25"/>
      <c r="N130" s="22"/>
      <c r="O130" s="22"/>
      <c r="P130" s="23"/>
      <c r="Q130" s="225"/>
      <c r="S130" s="35"/>
    </row>
    <row r="131" spans="1:19" ht="12.75" x14ac:dyDescent="0.35">
      <c r="A131" s="24"/>
      <c r="B131" s="1"/>
      <c r="C131" s="1"/>
      <c r="D131" s="1"/>
      <c r="E131" s="1"/>
      <c r="F131" s="24"/>
      <c r="G131" s="238"/>
      <c r="H131" s="24"/>
      <c r="I131" s="21"/>
      <c r="J131" s="21"/>
      <c r="K131" s="23"/>
      <c r="L131" s="21"/>
      <c r="M131" s="25"/>
      <c r="N131" s="22"/>
      <c r="O131" s="22"/>
      <c r="P131" s="23"/>
      <c r="Q131" s="225"/>
      <c r="S131" s="35"/>
    </row>
    <row r="132" spans="1:19" ht="12.75" x14ac:dyDescent="0.35">
      <c r="A132" s="24"/>
      <c r="B132" s="1"/>
      <c r="C132" s="1"/>
      <c r="D132" s="1"/>
      <c r="E132" s="1"/>
      <c r="F132" s="24"/>
      <c r="G132" s="238"/>
      <c r="H132" s="24"/>
      <c r="I132" s="21"/>
      <c r="J132" s="21"/>
      <c r="K132" s="23"/>
      <c r="L132" s="21"/>
      <c r="M132" s="25"/>
      <c r="N132" s="22"/>
      <c r="O132" s="22"/>
      <c r="P132" s="23"/>
      <c r="Q132" s="225"/>
      <c r="S132" s="35"/>
    </row>
    <row r="133" spans="1:19" ht="12.75" x14ac:dyDescent="0.35">
      <c r="A133" s="24"/>
      <c r="B133" s="1"/>
      <c r="C133" s="1"/>
      <c r="D133" s="1"/>
      <c r="E133" s="1"/>
      <c r="F133" s="24"/>
      <c r="G133" s="238"/>
      <c r="H133" s="24"/>
      <c r="I133" s="21"/>
      <c r="J133" s="21"/>
      <c r="K133" s="23"/>
      <c r="L133" s="21"/>
      <c r="M133" s="25"/>
      <c r="N133" s="22"/>
      <c r="O133" s="22"/>
      <c r="P133" s="23"/>
      <c r="Q133" s="225"/>
      <c r="S133" s="35"/>
    </row>
    <row r="134" spans="1:19" ht="12.75" x14ac:dyDescent="0.35">
      <c r="A134" s="24"/>
      <c r="B134" s="1"/>
      <c r="C134" s="1"/>
      <c r="D134" s="1"/>
      <c r="E134" s="1"/>
      <c r="F134" s="24"/>
      <c r="G134" s="238"/>
      <c r="H134" s="24"/>
      <c r="I134" s="21"/>
      <c r="J134" s="21"/>
      <c r="K134" s="23"/>
      <c r="L134" s="21"/>
      <c r="M134" s="25"/>
      <c r="N134" s="22"/>
      <c r="O134" s="22"/>
      <c r="P134" s="23"/>
      <c r="Q134" s="225"/>
      <c r="S134" s="35"/>
    </row>
    <row r="135" spans="1:19" ht="12.75" x14ac:dyDescent="0.35">
      <c r="A135" s="24"/>
      <c r="B135" s="1"/>
      <c r="C135" s="1"/>
      <c r="D135" s="1"/>
      <c r="E135" s="1"/>
      <c r="F135" s="24"/>
      <c r="G135" s="238"/>
      <c r="H135" s="24"/>
      <c r="I135" s="21"/>
      <c r="J135" s="21"/>
      <c r="K135" s="23"/>
      <c r="L135" s="21"/>
      <c r="M135" s="25"/>
      <c r="N135" s="22"/>
      <c r="O135" s="22"/>
      <c r="P135" s="23"/>
      <c r="Q135" s="225"/>
      <c r="S135" s="35"/>
    </row>
    <row r="136" spans="1:19" ht="12.75" x14ac:dyDescent="0.35">
      <c r="A136" s="24"/>
      <c r="B136" s="1"/>
      <c r="C136" s="1"/>
      <c r="D136" s="1"/>
      <c r="E136" s="1"/>
      <c r="F136" s="24"/>
      <c r="G136" s="238"/>
      <c r="H136" s="24"/>
      <c r="I136" s="21"/>
      <c r="J136" s="21"/>
      <c r="K136" s="23"/>
      <c r="L136" s="21"/>
      <c r="M136" s="25"/>
      <c r="N136" s="22"/>
      <c r="O136" s="22"/>
      <c r="P136" s="23"/>
      <c r="Q136" s="225"/>
      <c r="S136" s="35"/>
    </row>
    <row r="137" spans="1:19" ht="12.75" x14ac:dyDescent="0.35">
      <c r="A137" s="24"/>
      <c r="B137" s="1"/>
      <c r="C137" s="1"/>
      <c r="D137" s="1"/>
      <c r="E137" s="1"/>
      <c r="F137" s="24"/>
      <c r="G137" s="238"/>
      <c r="H137" s="24"/>
      <c r="I137" s="21"/>
      <c r="J137" s="21"/>
      <c r="K137" s="23"/>
      <c r="L137" s="21"/>
      <c r="M137" s="25"/>
      <c r="N137" s="22"/>
      <c r="O137" s="22"/>
      <c r="P137" s="23"/>
      <c r="Q137" s="225"/>
      <c r="S137" s="35"/>
    </row>
    <row r="138" spans="1:19" ht="12.75" x14ac:dyDescent="0.35">
      <c r="A138" s="24"/>
      <c r="B138" s="1"/>
      <c r="C138" s="1"/>
      <c r="D138" s="1"/>
      <c r="E138" s="1"/>
      <c r="F138" s="24"/>
      <c r="G138" s="238"/>
      <c r="H138" s="24"/>
      <c r="I138" s="21"/>
      <c r="J138" s="21"/>
      <c r="K138" s="23"/>
      <c r="L138" s="21"/>
      <c r="M138" s="25"/>
      <c r="N138" s="22"/>
      <c r="O138" s="22"/>
      <c r="P138" s="23"/>
      <c r="Q138" s="225"/>
      <c r="S138" s="35"/>
    </row>
    <row r="139" spans="1:19" ht="12.75" x14ac:dyDescent="0.35">
      <c r="A139" s="24"/>
      <c r="B139" s="1"/>
      <c r="C139" s="1"/>
      <c r="D139" s="1"/>
      <c r="E139" s="1"/>
      <c r="F139" s="24"/>
      <c r="G139" s="238"/>
      <c r="H139" s="24"/>
      <c r="I139" s="21"/>
      <c r="J139" s="21"/>
      <c r="K139" s="23"/>
      <c r="L139" s="21"/>
      <c r="M139" s="25"/>
      <c r="N139" s="22"/>
      <c r="O139" s="22"/>
      <c r="P139" s="23"/>
      <c r="Q139" s="225"/>
      <c r="S139" s="35"/>
    </row>
  </sheetData>
  <sheetProtection selectLockedCells="1" selectUnlockedCells="1"/>
  <mergeCells count="60">
    <mergeCell ref="B86:C86"/>
    <mergeCell ref="N86:P89"/>
    <mergeCell ref="A87:E90"/>
    <mergeCell ref="J91:N91"/>
    <mergeCell ref="O91:P91"/>
    <mergeCell ref="N60:P60"/>
    <mergeCell ref="A61:E61"/>
    <mergeCell ref="N62:P62"/>
    <mergeCell ref="A63:E63"/>
    <mergeCell ref="F64:F73"/>
    <mergeCell ref="J64:M73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C2:AJ2"/>
    <mergeCell ref="F6:F15"/>
    <mergeCell ref="J6:M15"/>
    <mergeCell ref="N16:P16"/>
    <mergeCell ref="A17:E17"/>
    <mergeCell ref="N18:P18"/>
    <mergeCell ref="A1:I1"/>
    <mergeCell ref="P1:Q1"/>
    <mergeCell ref="A2:B2"/>
    <mergeCell ref="C2:I2"/>
    <mergeCell ref="M2:Q2"/>
    <mergeCell ref="M1:O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B0569C-4E84-4FA9-BB50-7DFCD1FB646B}">
          <x14:formula1>
            <xm:f>'DQ Lookup'!$A$1:$A$69</xm:f>
          </x14:formula1>
          <xm:sqref>Q6:Q90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D8B25-AB02-4E4A-8FB6-9B128AC78823}">
  <dimension ref="A1:AK139"/>
  <sheetViews>
    <sheetView workbookViewId="0">
      <pane ySplit="5" topLeftCell="A55" activePane="bottomLeft" state="frozen"/>
      <selection pane="bottomLeft" activeCell="K74" sqref="K74:K90"/>
    </sheetView>
  </sheetViews>
  <sheetFormatPr defaultColWidth="8.796875" defaultRowHeight="13.15" x14ac:dyDescent="0.4"/>
  <cols>
    <col min="1" max="1" width="3.6640625" style="16" customWidth="1"/>
    <col min="2" max="2" width="9.4648437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6484375" style="245" bestFit="1" customWidth="1"/>
    <col min="8" max="8" width="17.1328125" style="16" customWidth="1"/>
    <col min="9" max="9" width="12.46484375" style="17" customWidth="1"/>
    <col min="10" max="10" width="4.33203125" style="17" customWidth="1"/>
    <col min="11" max="11" width="10.46484375" style="111" bestFit="1" customWidth="1"/>
    <col min="12" max="12" width="12.46484375" style="17" customWidth="1"/>
    <col min="13" max="13" width="12.46484375" style="95" customWidth="1"/>
    <col min="14" max="15" width="8.46484375" style="56" customWidth="1"/>
    <col min="16" max="16" width="9.1328125" style="111"/>
    <col min="17" max="17" width="9.1328125" style="228"/>
    <col min="18" max="18" width="9.1328125" style="224"/>
    <col min="19" max="19" width="33.796875" style="47" customWidth="1"/>
    <col min="20" max="36" width="9.1328125" customWidth="1"/>
    <col min="37" max="37" width="41.1328125" customWidth="1"/>
  </cols>
  <sheetData>
    <row r="1" spans="1:37" ht="29.25" customHeight="1" x14ac:dyDescent="0.75">
      <c r="A1" s="303" t="s">
        <v>67</v>
      </c>
      <c r="B1" s="303"/>
      <c r="C1" s="303"/>
      <c r="D1" s="303"/>
      <c r="E1" s="303"/>
      <c r="F1" s="303"/>
      <c r="G1" s="303"/>
      <c r="H1" s="303"/>
      <c r="I1" s="303"/>
      <c r="L1" s="126" t="s">
        <v>122</v>
      </c>
      <c r="M1" s="310" t="str">
        <f>'Moors League'!K5</f>
        <v>Northallerton</v>
      </c>
      <c r="N1" s="310"/>
      <c r="O1" s="310"/>
      <c r="P1" s="310" t="s">
        <v>1926</v>
      </c>
      <c r="Q1" s="310"/>
    </row>
    <row r="2" spans="1:37" s="18" customFormat="1" ht="17.649999999999999" x14ac:dyDescent="0.5">
      <c r="A2" s="338" t="s">
        <v>1</v>
      </c>
      <c r="B2" s="338"/>
      <c r="C2" s="311" t="str">
        <f>'Moors League'!C3</f>
        <v>Redcar Leisure Centre (Saltburn Host)</v>
      </c>
      <c r="D2" s="311"/>
      <c r="E2" s="311"/>
      <c r="F2" s="311"/>
      <c r="G2" s="311"/>
      <c r="H2" s="311"/>
      <c r="I2" s="311"/>
      <c r="K2" s="20"/>
      <c r="L2" s="126" t="s">
        <v>2</v>
      </c>
      <c r="M2" s="309" t="str">
        <f>'Moors League'!L3</f>
        <v>5th October 2024</v>
      </c>
      <c r="N2" s="309"/>
      <c r="O2" s="309"/>
      <c r="P2" s="309"/>
      <c r="Q2" s="309"/>
      <c r="R2" s="223"/>
      <c r="S2" s="113"/>
      <c r="AC2" s="294" t="s">
        <v>335</v>
      </c>
      <c r="AD2" s="294"/>
      <c r="AE2" s="294"/>
      <c r="AF2" s="294"/>
      <c r="AG2" s="294"/>
      <c r="AH2" s="294"/>
      <c r="AI2" s="294"/>
      <c r="AJ2" s="294"/>
    </row>
    <row r="3" spans="1:37" s="18" customFormat="1" ht="6" customHeight="1" x14ac:dyDescent="0.45">
      <c r="A3" s="78"/>
      <c r="B3" s="78"/>
      <c r="C3" s="78"/>
      <c r="D3" s="112"/>
      <c r="E3" s="112"/>
      <c r="F3" s="112"/>
      <c r="G3" s="241"/>
      <c r="H3" s="112"/>
      <c r="I3" s="112"/>
      <c r="K3" s="20"/>
      <c r="N3" s="19"/>
      <c r="O3" s="19"/>
      <c r="P3" s="20"/>
      <c r="Q3" s="227"/>
      <c r="R3" s="223"/>
      <c r="S3" s="113"/>
    </row>
    <row r="4" spans="1:37" s="119" customFormat="1" ht="10.15" x14ac:dyDescent="0.3">
      <c r="A4" s="119" t="s">
        <v>323</v>
      </c>
      <c r="B4" s="119" t="s">
        <v>324</v>
      </c>
      <c r="C4" s="119" t="s">
        <v>325</v>
      </c>
      <c r="D4" s="119" t="s">
        <v>326</v>
      </c>
      <c r="E4" s="119" t="s">
        <v>327</v>
      </c>
      <c r="G4" s="122" t="s">
        <v>337</v>
      </c>
      <c r="H4" s="119" t="s">
        <v>321</v>
      </c>
      <c r="I4" s="120" t="s">
        <v>322</v>
      </c>
      <c r="J4" s="120"/>
      <c r="K4" s="122" t="s">
        <v>337</v>
      </c>
      <c r="L4" s="119" t="s">
        <v>321</v>
      </c>
      <c r="M4" s="120" t="s">
        <v>322</v>
      </c>
      <c r="N4" s="121" t="s">
        <v>15</v>
      </c>
      <c r="O4" s="121" t="s">
        <v>332</v>
      </c>
      <c r="P4" s="122" t="s">
        <v>16</v>
      </c>
      <c r="Q4" s="123" t="s">
        <v>204</v>
      </c>
      <c r="R4" s="124" t="s">
        <v>206</v>
      </c>
      <c r="S4" s="125" t="s">
        <v>205</v>
      </c>
      <c r="T4" s="119" t="s">
        <v>337</v>
      </c>
      <c r="U4" s="119" t="s">
        <v>321</v>
      </c>
      <c r="V4" s="119" t="s">
        <v>322</v>
      </c>
      <c r="W4" s="119" t="s">
        <v>900</v>
      </c>
      <c r="X4" s="119" t="s">
        <v>902</v>
      </c>
      <c r="Y4" s="119" t="s">
        <v>903</v>
      </c>
      <c r="Z4" s="119" t="s">
        <v>904</v>
      </c>
      <c r="AA4" s="119" t="s">
        <v>905</v>
      </c>
      <c r="AB4" s="119" t="s">
        <v>906</v>
      </c>
      <c r="AC4" s="119" t="s">
        <v>328</v>
      </c>
      <c r="AD4" s="119" t="s">
        <v>329</v>
      </c>
      <c r="AE4" s="119" t="s">
        <v>330</v>
      </c>
      <c r="AF4" s="119" t="s">
        <v>159</v>
      </c>
      <c r="AG4" s="119" t="s">
        <v>331</v>
      </c>
      <c r="AH4" s="119" t="s">
        <v>332</v>
      </c>
      <c r="AI4" s="119" t="s">
        <v>333</v>
      </c>
      <c r="AJ4" s="119" t="s">
        <v>334</v>
      </c>
      <c r="AK4" s="119" t="s">
        <v>907</v>
      </c>
    </row>
    <row r="5" spans="1:37" s="119" customFormat="1" ht="5.25" customHeight="1" x14ac:dyDescent="0.3">
      <c r="G5" s="122"/>
      <c r="I5" s="120"/>
      <c r="J5" s="120"/>
      <c r="K5" s="122"/>
      <c r="L5" s="120"/>
      <c r="M5" s="121"/>
      <c r="N5" s="121"/>
      <c r="O5" s="121"/>
      <c r="P5" s="122"/>
      <c r="Q5" s="123"/>
      <c r="R5" s="124"/>
      <c r="S5" s="125"/>
    </row>
    <row r="6" spans="1:37" ht="19.5" customHeight="1" x14ac:dyDescent="0.35">
      <c r="A6" s="61">
        <v>1</v>
      </c>
      <c r="B6" s="106" t="s">
        <v>293</v>
      </c>
      <c r="C6" s="106" t="s">
        <v>81</v>
      </c>
      <c r="D6" s="106" t="s">
        <v>302</v>
      </c>
      <c r="E6" s="107" t="s">
        <v>298</v>
      </c>
      <c r="F6" s="341"/>
      <c r="G6" s="239">
        <v>1164132</v>
      </c>
      <c r="H6" s="128" t="str">
        <f>_xlfn.IFNA((VLOOKUP(G6,'Swimmer Details'!$A$2:$H$1048576,6,FALSE)),"")</f>
        <v>Wilkin</v>
      </c>
      <c r="I6" s="128" t="str">
        <f>_xlfn.IFNA((VLOOKUP(G6,'Swimmer Details'!$A$2:$H$1048576,4,FALSE)),"")</f>
        <v>Rebecca</v>
      </c>
      <c r="J6" s="312"/>
      <c r="K6" s="313"/>
      <c r="L6" s="313"/>
      <c r="M6" s="314"/>
      <c r="N6" s="97">
        <f>'Moors League'!K9</f>
        <v>2</v>
      </c>
      <c r="O6" s="98" t="str">
        <f>'Moors League'!L9</f>
        <v>003479</v>
      </c>
      <c r="P6" s="98">
        <f>'Moors League'!M9</f>
        <v>3</v>
      </c>
      <c r="Q6" s="116"/>
      <c r="R6" s="222"/>
      <c r="S6" s="118" t="str">
        <f>_xlfn.IFNA((VLOOKUP(Q6,'DQ Lookup'!$A$2:$B$99,2,FALSE)),"")</f>
        <v/>
      </c>
      <c r="T6">
        <f>G6</f>
        <v>1164132</v>
      </c>
      <c r="U6" t="str">
        <f>_xlfn.IFNA((VLOOKUP(G6,'Swimmer Details'!$A$2:$H$1048576,6,FALSE)),"")</f>
        <v>Wilkin</v>
      </c>
      <c r="V6" t="str">
        <f>_xlfn.IFNA((VLOOKUP(G6,'Swimmer Details'!$A$2:$H$1048576,4,FALSE)),"")</f>
        <v>Rebecca</v>
      </c>
      <c r="W6" t="str">
        <f>_xlfn.IFNA((VLOOKUP(G6,'Swimmer Details'!$A$2:$M$1048576,12,FALSE)),"")</f>
        <v>151205</v>
      </c>
      <c r="X6" t="str">
        <f>_xlfn.IFNA((VLOOKUP(G6,'Swimmer Details'!$A$2:$M$1048576,13,FALSE)),"")</f>
        <v>F</v>
      </c>
      <c r="Y6" t="str">
        <f>D6</f>
        <v>50m</v>
      </c>
      <c r="Z6" t="str">
        <f>E6</f>
        <v>Backstroke</v>
      </c>
      <c r="AA6" t="str">
        <f>Y6&amp;Z6</f>
        <v>50mBackstroke</v>
      </c>
      <c r="AB6">
        <f>A6</f>
        <v>1</v>
      </c>
      <c r="AC6" t="str">
        <f>X6</f>
        <v>F</v>
      </c>
      <c r="AD6" t="str">
        <f>U6</f>
        <v>Wilkin</v>
      </c>
      <c r="AE6" t="str">
        <f>V6</f>
        <v>Rebecca</v>
      </c>
      <c r="AF6" t="str">
        <f>RIGHT(LEFT($P$1,5),4)</f>
        <v>NORE</v>
      </c>
      <c r="AG6" t="str">
        <f>W6</f>
        <v>151205</v>
      </c>
      <c r="AH6" t="str">
        <f>TEXT(O6,"000000")</f>
        <v>003479</v>
      </c>
      <c r="AI6" t="str">
        <f>_xlfn.IFNA((VLOOKUP(AA6,'Swim England Lookup'!$C$2:$E$5,3,FALSE)),"")</f>
        <v>13</v>
      </c>
      <c r="AJ6" t="s">
        <v>336</v>
      </c>
      <c r="AK6" t="str">
        <f>AC6&amp;","&amp;AD6&amp;","&amp;AE6&amp;","&amp;AF6&amp;","&amp;AG6&amp;","&amp;AH6&amp;","&amp;AI6&amp;","&amp;AJ6</f>
        <v>F,Wilkin,Rebecca,NORE,151205,003479,13,H</v>
      </c>
    </row>
    <row r="7" spans="1:37" ht="19.5" customHeight="1" x14ac:dyDescent="0.35">
      <c r="A7" s="61">
        <v>2</v>
      </c>
      <c r="B7" s="106" t="s">
        <v>294</v>
      </c>
      <c r="C7" s="106" t="s">
        <v>81</v>
      </c>
      <c r="D7" s="106" t="s">
        <v>302</v>
      </c>
      <c r="E7" s="107" t="s">
        <v>298</v>
      </c>
      <c r="F7" s="341"/>
      <c r="G7" s="244">
        <v>63486</v>
      </c>
      <c r="H7" s="128" t="str">
        <f>_xlfn.IFNA((VLOOKUP(G7,'Swimmer Details'!$A$2:$H$1048576,6,FALSE)),"")</f>
        <v>Ient</v>
      </c>
      <c r="I7" s="128" t="str">
        <f>_xlfn.IFNA((VLOOKUP(G7,'Swimmer Details'!$A$2:$H$1048576,4,FALSE)),"")</f>
        <v>Greg</v>
      </c>
      <c r="J7" s="312"/>
      <c r="K7" s="313"/>
      <c r="L7" s="313"/>
      <c r="M7" s="314"/>
      <c r="N7" s="97">
        <f>'Moors League'!K10</f>
        <v>4</v>
      </c>
      <c r="O7" s="98" t="str">
        <f>'Moors League'!L10</f>
        <v>003863</v>
      </c>
      <c r="P7" s="98">
        <f>'Moors League'!M10</f>
        <v>1</v>
      </c>
      <c r="Q7" s="116"/>
      <c r="R7" s="222"/>
      <c r="S7" s="118" t="str">
        <f>_xlfn.IFNA((VLOOKUP(Q7,'DQ Lookup'!$A$2:$B$99,2,FALSE)),"")</f>
        <v/>
      </c>
      <c r="T7">
        <f t="shared" ref="T7:T13" si="0">G7</f>
        <v>63486</v>
      </c>
      <c r="U7" t="str">
        <f>_xlfn.IFNA((VLOOKUP(G7,'Swimmer Details'!$A$2:$H$1048576,6,FALSE)),"")</f>
        <v>Ient</v>
      </c>
      <c r="V7" t="str">
        <f>_xlfn.IFNA((VLOOKUP(G7,'Swimmer Details'!$A$2:$H$1048576,4,FALSE)),"")</f>
        <v>Greg</v>
      </c>
      <c r="W7" t="str">
        <f>_xlfn.IFNA((VLOOKUP(G7,'Swimmer Details'!$A$2:$M$1048576,12,FALSE)),"")</f>
        <v>290693</v>
      </c>
      <c r="X7" t="str">
        <f>_xlfn.IFNA((VLOOKUP(G7,'Swimmer Details'!$A$2:$M$1048576,13,FALSE)),"")</f>
        <v>M</v>
      </c>
      <c r="Y7" t="str">
        <f t="shared" ref="Y7:Z13" si="1">D7</f>
        <v>50m</v>
      </c>
      <c r="Z7" t="str">
        <f t="shared" si="1"/>
        <v>Backstroke</v>
      </c>
      <c r="AA7" t="str">
        <f t="shared" ref="AA7:AA19" si="2">Y7&amp;Z7</f>
        <v>50mBackstroke</v>
      </c>
      <c r="AB7">
        <f t="shared" ref="AB7:AB13" si="3">A7</f>
        <v>2</v>
      </c>
      <c r="AC7" t="str">
        <f t="shared" ref="AC7:AC19" si="4">X7</f>
        <v>M</v>
      </c>
      <c r="AD7" t="str">
        <f t="shared" ref="AD7:AE19" si="5">U7</f>
        <v>Ient</v>
      </c>
      <c r="AE7" t="str">
        <f t="shared" si="5"/>
        <v>Greg</v>
      </c>
      <c r="AF7" t="str">
        <f t="shared" ref="AF7:AF45" si="6">RIGHT(LEFT($P$1,5),4)</f>
        <v>NORE</v>
      </c>
      <c r="AG7" t="str">
        <f t="shared" ref="AG7:AG19" si="7">W7</f>
        <v>290693</v>
      </c>
      <c r="AH7" t="str">
        <f t="shared" ref="AH7:AH13" si="8">TEXT(O7,"000000")</f>
        <v>003863</v>
      </c>
      <c r="AI7" t="str">
        <f>_xlfn.IFNA((VLOOKUP(AA7,'Swim England Lookup'!$C$2:$E$5,3,FALSE)),"")</f>
        <v>13</v>
      </c>
      <c r="AJ7" t="s">
        <v>336</v>
      </c>
      <c r="AK7" t="str">
        <f t="shared" ref="AK7:AK19" si="9">AC7&amp;","&amp;AD7&amp;","&amp;AE7&amp;","&amp;AF7&amp;","&amp;AG7&amp;","&amp;AH7&amp;","&amp;AI7&amp;","&amp;AJ7</f>
        <v>M,Ient,Greg,NORE,290693,003863,13,H</v>
      </c>
    </row>
    <row r="8" spans="1:37" ht="19.5" customHeight="1" x14ac:dyDescent="0.35">
      <c r="A8" s="61">
        <v>3</v>
      </c>
      <c r="B8" s="106" t="s">
        <v>293</v>
      </c>
      <c r="C8" s="108" t="s">
        <v>292</v>
      </c>
      <c r="D8" s="106" t="s">
        <v>302</v>
      </c>
      <c r="E8" s="107" t="s">
        <v>299</v>
      </c>
      <c r="F8" s="341"/>
      <c r="G8" s="239">
        <v>1633533</v>
      </c>
      <c r="H8" s="128" t="str">
        <f>_xlfn.IFNA((VLOOKUP(G8,'Swimmer Details'!$A$2:$H$1048576,6,FALSE)),"")</f>
        <v>Smith</v>
      </c>
      <c r="I8" s="128" t="str">
        <f>_xlfn.IFNA((VLOOKUP(G8,'Swimmer Details'!$A$2:$H$1048576,4,FALSE)),"")</f>
        <v>Isabelle</v>
      </c>
      <c r="J8" s="312"/>
      <c r="K8" s="313"/>
      <c r="L8" s="313"/>
      <c r="M8" s="314"/>
      <c r="N8" s="97">
        <f>'Moors League'!K11</f>
        <v>4</v>
      </c>
      <c r="O8" s="98" t="str">
        <f>'Moors League'!L11</f>
        <v>003948</v>
      </c>
      <c r="P8" s="98">
        <f>'Moors League'!M11</f>
        <v>1</v>
      </c>
      <c r="Q8" s="116"/>
      <c r="R8" s="222"/>
      <c r="S8" s="118" t="str">
        <f>_xlfn.IFNA((VLOOKUP(Q8,'DQ Lookup'!$A$2:$B$99,2,FALSE)),"")</f>
        <v/>
      </c>
      <c r="T8">
        <f t="shared" si="0"/>
        <v>1633533</v>
      </c>
      <c r="U8" t="str">
        <f>_xlfn.IFNA((VLOOKUP(G8,'Swimmer Details'!$A$2:$H$1048576,6,FALSE)),"")</f>
        <v>Smith</v>
      </c>
      <c r="V8" t="str">
        <f>_xlfn.IFNA((VLOOKUP(G8,'Swimmer Details'!$A$2:$H$1048576,4,FALSE)),"")</f>
        <v>Isabelle</v>
      </c>
      <c r="W8" t="str">
        <f>_xlfn.IFNA((VLOOKUP(G8,'Swimmer Details'!$A$2:$M$1048576,12,FALSE)),"")</f>
        <v>210512</v>
      </c>
      <c r="X8" t="str">
        <f>_xlfn.IFNA((VLOOKUP(G8,'Swimmer Details'!$A$2:$M$1048576,13,FALSE)),"")</f>
        <v>F</v>
      </c>
      <c r="Y8" t="str">
        <f t="shared" si="1"/>
        <v>50m</v>
      </c>
      <c r="Z8" t="str">
        <f t="shared" si="1"/>
        <v>Butterfly</v>
      </c>
      <c r="AA8" t="str">
        <f t="shared" si="2"/>
        <v>50mButterfly</v>
      </c>
      <c r="AB8">
        <f t="shared" si="3"/>
        <v>3</v>
      </c>
      <c r="AC8" t="str">
        <f t="shared" si="4"/>
        <v>F</v>
      </c>
      <c r="AD8" t="str">
        <f t="shared" si="5"/>
        <v>Smith</v>
      </c>
      <c r="AE8" t="str">
        <f t="shared" si="5"/>
        <v>Isabelle</v>
      </c>
      <c r="AF8" t="str">
        <f t="shared" si="6"/>
        <v>NORE</v>
      </c>
      <c r="AG8" t="str">
        <f t="shared" si="7"/>
        <v>210512</v>
      </c>
      <c r="AH8" t="str">
        <f t="shared" si="8"/>
        <v>003948</v>
      </c>
      <c r="AI8" t="str">
        <f>_xlfn.IFNA((VLOOKUP(AA8,'Swim England Lookup'!$C$2:$E$5,3,FALSE)),"")</f>
        <v>10</v>
      </c>
      <c r="AJ8" t="s">
        <v>336</v>
      </c>
      <c r="AK8" t="str">
        <f t="shared" si="9"/>
        <v>F,Smith,Isabelle,NORE,210512,003948,10,H</v>
      </c>
    </row>
    <row r="9" spans="1:37" ht="19.5" customHeight="1" x14ac:dyDescent="0.35">
      <c r="A9" s="61">
        <v>4</v>
      </c>
      <c r="B9" s="106" t="s">
        <v>294</v>
      </c>
      <c r="C9" s="106" t="s">
        <v>292</v>
      </c>
      <c r="D9" s="106" t="s">
        <v>302</v>
      </c>
      <c r="E9" s="107" t="s">
        <v>299</v>
      </c>
      <c r="F9" s="341"/>
      <c r="G9" s="239">
        <v>1576399</v>
      </c>
      <c r="H9" s="128" t="str">
        <f>_xlfn.IFNA((VLOOKUP(G9,'Swimmer Details'!$A$2:$H$1048576,6,FALSE)),"")</f>
        <v>Bowers</v>
      </c>
      <c r="I9" s="128" t="str">
        <f>_xlfn.IFNA((VLOOKUP(G9,'Swimmer Details'!$A$2:$H$1048576,4,FALSE)),"")</f>
        <v>Dylan</v>
      </c>
      <c r="J9" s="312"/>
      <c r="K9" s="313"/>
      <c r="L9" s="313"/>
      <c r="M9" s="314"/>
      <c r="N9" s="97">
        <f>'Moors League'!K12</f>
        <v>3</v>
      </c>
      <c r="O9" s="98" t="str">
        <f>'Moors League'!L12</f>
        <v>003887</v>
      </c>
      <c r="P9" s="98">
        <f>'Moors League'!M12</f>
        <v>2</v>
      </c>
      <c r="Q9" s="116"/>
      <c r="R9" s="222"/>
      <c r="S9" s="118" t="str">
        <f>_xlfn.IFNA((VLOOKUP(Q9,'DQ Lookup'!$A$2:$B$99,2,FALSE)),"")</f>
        <v/>
      </c>
      <c r="T9">
        <f t="shared" si="0"/>
        <v>1576399</v>
      </c>
      <c r="U9" t="str">
        <f>_xlfn.IFNA((VLOOKUP(G9,'Swimmer Details'!$A$2:$H$1048576,6,FALSE)),"")</f>
        <v>Bowers</v>
      </c>
      <c r="V9" t="str">
        <f>_xlfn.IFNA((VLOOKUP(G9,'Swimmer Details'!$A$2:$H$1048576,4,FALSE)),"")</f>
        <v>Dylan</v>
      </c>
      <c r="W9" t="str">
        <f>_xlfn.IFNA((VLOOKUP(G9,'Swimmer Details'!$A$2:$M$1048576,12,FALSE)),"")</f>
        <v>020812</v>
      </c>
      <c r="X9" t="str">
        <f>_xlfn.IFNA((VLOOKUP(G9,'Swimmer Details'!$A$2:$M$1048576,13,FALSE)),"")</f>
        <v>M</v>
      </c>
      <c r="Y9" t="str">
        <f t="shared" si="1"/>
        <v>50m</v>
      </c>
      <c r="Z9" t="str">
        <f t="shared" si="1"/>
        <v>Butterfly</v>
      </c>
      <c r="AA9" t="str">
        <f t="shared" si="2"/>
        <v>50mButterfly</v>
      </c>
      <c r="AB9">
        <f t="shared" si="3"/>
        <v>4</v>
      </c>
      <c r="AC9" t="str">
        <f t="shared" si="4"/>
        <v>M</v>
      </c>
      <c r="AD9" t="str">
        <f t="shared" si="5"/>
        <v>Bowers</v>
      </c>
      <c r="AE9" t="str">
        <f t="shared" si="5"/>
        <v>Dylan</v>
      </c>
      <c r="AF9" t="str">
        <f t="shared" si="6"/>
        <v>NORE</v>
      </c>
      <c r="AG9" t="str">
        <f t="shared" si="7"/>
        <v>020812</v>
      </c>
      <c r="AH9" t="str">
        <f t="shared" si="8"/>
        <v>003887</v>
      </c>
      <c r="AI9" t="str">
        <f>_xlfn.IFNA((VLOOKUP(AA9,'Swim England Lookup'!$C$2:$E$5,3,FALSE)),"")</f>
        <v>10</v>
      </c>
      <c r="AJ9" t="s">
        <v>336</v>
      </c>
      <c r="AK9" t="str">
        <f t="shared" si="9"/>
        <v>M,Bowers,Dylan,NORE,020812,003887,10,H</v>
      </c>
    </row>
    <row r="10" spans="1:37" ht="19.5" customHeight="1" x14ac:dyDescent="0.35">
      <c r="A10" s="61">
        <v>5</v>
      </c>
      <c r="B10" s="106" t="s">
        <v>293</v>
      </c>
      <c r="C10" s="106" t="s">
        <v>295</v>
      </c>
      <c r="D10" s="106" t="s">
        <v>302</v>
      </c>
      <c r="E10" s="107" t="s">
        <v>300</v>
      </c>
      <c r="F10" s="341"/>
      <c r="G10" s="239">
        <v>1260913</v>
      </c>
      <c r="H10" s="128" t="str">
        <f>_xlfn.IFNA((VLOOKUP(G10,'Swimmer Details'!$A$2:$H$1048576,6,FALSE)),"")</f>
        <v>Parker</v>
      </c>
      <c r="I10" s="128" t="str">
        <f>_xlfn.IFNA((VLOOKUP(G10,'Swimmer Details'!$A$2:$H$1048576,4,FALSE)),"")</f>
        <v>Alice</v>
      </c>
      <c r="J10" s="312"/>
      <c r="K10" s="313"/>
      <c r="L10" s="313"/>
      <c r="M10" s="314"/>
      <c r="N10" s="97">
        <f>'Moors League'!K13</f>
        <v>4</v>
      </c>
      <c r="O10" s="98" t="str">
        <f>'Moors League'!L13</f>
        <v>004313</v>
      </c>
      <c r="P10" s="98">
        <f>'Moors League'!M13</f>
        <v>1</v>
      </c>
      <c r="Q10" s="116"/>
      <c r="R10" s="222"/>
      <c r="S10" s="118" t="str">
        <f>_xlfn.IFNA((VLOOKUP(Q10,'DQ Lookup'!$A$2:$B$99,2,FALSE)),"")</f>
        <v/>
      </c>
      <c r="T10">
        <f t="shared" si="0"/>
        <v>1260913</v>
      </c>
      <c r="U10" t="str">
        <f>_xlfn.IFNA((VLOOKUP(G10,'Swimmer Details'!$A$2:$H$1048576,6,FALSE)),"")</f>
        <v>Parker</v>
      </c>
      <c r="V10" t="str">
        <f>_xlfn.IFNA((VLOOKUP(G10,'Swimmer Details'!$A$2:$H$1048576,4,FALSE)),"")</f>
        <v>Alice</v>
      </c>
      <c r="W10" t="str">
        <f>_xlfn.IFNA((VLOOKUP(G10,'Swimmer Details'!$A$2:$M$1048576,12,FALSE)),"")</f>
        <v>111107</v>
      </c>
      <c r="X10" t="str">
        <f>_xlfn.IFNA((VLOOKUP(G10,'Swimmer Details'!$A$2:$M$1048576,13,FALSE)),"")</f>
        <v>F</v>
      </c>
      <c r="Y10" t="str">
        <f t="shared" si="1"/>
        <v>50m</v>
      </c>
      <c r="Z10" t="str">
        <f t="shared" si="1"/>
        <v>Breaststroke</v>
      </c>
      <c r="AA10" t="str">
        <f t="shared" si="2"/>
        <v>50mBreaststroke</v>
      </c>
      <c r="AB10">
        <f t="shared" si="3"/>
        <v>5</v>
      </c>
      <c r="AC10" t="str">
        <f t="shared" si="4"/>
        <v>F</v>
      </c>
      <c r="AD10" t="str">
        <f t="shared" si="5"/>
        <v>Parker</v>
      </c>
      <c r="AE10" t="str">
        <f t="shared" si="5"/>
        <v>Alice</v>
      </c>
      <c r="AF10" t="str">
        <f t="shared" si="6"/>
        <v>NORE</v>
      </c>
      <c r="AG10" t="str">
        <f t="shared" si="7"/>
        <v>111107</v>
      </c>
      <c r="AH10" t="str">
        <f t="shared" si="8"/>
        <v>004313</v>
      </c>
      <c r="AI10" t="str">
        <f>_xlfn.IFNA((VLOOKUP(AA10,'Swim England Lookup'!$C$2:$E$5,3,FALSE)),"")</f>
        <v>07</v>
      </c>
      <c r="AJ10" t="s">
        <v>336</v>
      </c>
      <c r="AK10" t="str">
        <f t="shared" si="9"/>
        <v>F,Parker,Alice,NORE,111107,004313,07,H</v>
      </c>
    </row>
    <row r="11" spans="1:37" ht="19.5" customHeight="1" x14ac:dyDescent="0.35">
      <c r="A11" s="61">
        <v>6</v>
      </c>
      <c r="B11" s="106" t="s">
        <v>294</v>
      </c>
      <c r="C11" s="106" t="s">
        <v>295</v>
      </c>
      <c r="D11" s="106" t="s">
        <v>302</v>
      </c>
      <c r="E11" s="107" t="s">
        <v>300</v>
      </c>
      <c r="F11" s="341"/>
      <c r="G11" s="239">
        <v>1393777</v>
      </c>
      <c r="H11" s="128" t="str">
        <f>_xlfn.IFNA((VLOOKUP(G11,'Swimmer Details'!$A$2:$H$1048576,6,FALSE)),"")</f>
        <v>Margerson</v>
      </c>
      <c r="I11" s="128" t="str">
        <f>_xlfn.IFNA((VLOOKUP(G11,'Swimmer Details'!$A$2:$H$1048576,4,FALSE)),"")</f>
        <v>Alexander</v>
      </c>
      <c r="J11" s="312"/>
      <c r="K11" s="313"/>
      <c r="L11" s="313"/>
      <c r="M11" s="314"/>
      <c r="N11" s="97">
        <f>'Moors League'!K14</f>
        <v>4</v>
      </c>
      <c r="O11" s="98" t="str">
        <f>'Moors League'!L14</f>
        <v>004169</v>
      </c>
      <c r="P11" s="98">
        <f>'Moors League'!M14</f>
        <v>1</v>
      </c>
      <c r="Q11" s="116"/>
      <c r="R11" s="222"/>
      <c r="S11" s="118" t="str">
        <f>_xlfn.IFNA((VLOOKUP(Q11,'DQ Lookup'!$A$2:$B$99,2,FALSE)),"")</f>
        <v/>
      </c>
      <c r="T11">
        <f t="shared" si="0"/>
        <v>1393777</v>
      </c>
      <c r="U11" t="str">
        <f>_xlfn.IFNA((VLOOKUP(G11,'Swimmer Details'!$A$2:$H$1048576,6,FALSE)),"")</f>
        <v>Margerson</v>
      </c>
      <c r="V11" t="str">
        <f>_xlfn.IFNA((VLOOKUP(G11,'Swimmer Details'!$A$2:$H$1048576,4,FALSE)),"")</f>
        <v>Alexander</v>
      </c>
      <c r="W11" t="str">
        <f>_xlfn.IFNA((VLOOKUP(G11,'Swimmer Details'!$A$2:$M$1048576,12,FALSE)),"")</f>
        <v>230108</v>
      </c>
      <c r="X11" t="str">
        <f>_xlfn.IFNA((VLOOKUP(G11,'Swimmer Details'!$A$2:$M$1048576,13,FALSE)),"")</f>
        <v>M</v>
      </c>
      <c r="Y11" t="str">
        <f t="shared" si="1"/>
        <v>50m</v>
      </c>
      <c r="Z11" t="str">
        <f t="shared" si="1"/>
        <v>Breaststroke</v>
      </c>
      <c r="AA11" t="str">
        <f t="shared" si="2"/>
        <v>50mBreaststroke</v>
      </c>
      <c r="AB11">
        <f t="shared" si="3"/>
        <v>6</v>
      </c>
      <c r="AC11" t="str">
        <f t="shared" si="4"/>
        <v>M</v>
      </c>
      <c r="AD11" t="str">
        <f t="shared" si="5"/>
        <v>Margerson</v>
      </c>
      <c r="AE11" t="str">
        <f t="shared" si="5"/>
        <v>Alexander</v>
      </c>
      <c r="AF11" t="str">
        <f t="shared" si="6"/>
        <v>NORE</v>
      </c>
      <c r="AG11" t="str">
        <f t="shared" si="7"/>
        <v>230108</v>
      </c>
      <c r="AH11" t="str">
        <f t="shared" si="8"/>
        <v>004169</v>
      </c>
      <c r="AI11" t="str">
        <f>_xlfn.IFNA((VLOOKUP(AA11,'Swim England Lookup'!$C$2:$E$5,3,FALSE)),"")</f>
        <v>07</v>
      </c>
      <c r="AJ11" t="s">
        <v>336</v>
      </c>
      <c r="AK11" t="str">
        <f t="shared" si="9"/>
        <v>M,Margerson,Alexander,NORE,230108,004169,07,H</v>
      </c>
    </row>
    <row r="12" spans="1:37" ht="19.5" customHeight="1" x14ac:dyDescent="0.35">
      <c r="A12" s="61">
        <v>7</v>
      </c>
      <c r="B12" s="106" t="s">
        <v>293</v>
      </c>
      <c r="C12" s="106" t="s">
        <v>297</v>
      </c>
      <c r="D12" s="106" t="s">
        <v>302</v>
      </c>
      <c r="E12" s="107" t="s">
        <v>301</v>
      </c>
      <c r="F12" s="341"/>
      <c r="G12" s="239">
        <v>1762690</v>
      </c>
      <c r="H12" s="128" t="str">
        <f>_xlfn.IFNA((VLOOKUP(G12,'Swimmer Details'!$A$2:$H$1048576,6,FALSE)),"")</f>
        <v>Choules</v>
      </c>
      <c r="I12" s="128" t="str">
        <f>_xlfn.IFNA((VLOOKUP(G12,'Swimmer Details'!$A$2:$H$1048576,4,FALSE)),"")</f>
        <v>Izzy</v>
      </c>
      <c r="J12" s="312"/>
      <c r="K12" s="313"/>
      <c r="L12" s="313"/>
      <c r="M12" s="314"/>
      <c r="N12" s="97">
        <f>'Moors League'!K15</f>
        <v>4</v>
      </c>
      <c r="O12" s="98" t="str">
        <f>'Moors League'!L15</f>
        <v>004489</v>
      </c>
      <c r="P12" s="98">
        <f>'Moors League'!M15</f>
        <v>1</v>
      </c>
      <c r="Q12" s="116"/>
      <c r="R12" s="222"/>
      <c r="S12" s="118" t="str">
        <f>_xlfn.IFNA((VLOOKUP(Q12,'DQ Lookup'!$A$2:$B$99,2,FALSE)),"")</f>
        <v/>
      </c>
      <c r="T12">
        <f t="shared" si="0"/>
        <v>1762690</v>
      </c>
      <c r="U12" t="str">
        <f>_xlfn.IFNA((VLOOKUP(G12,'Swimmer Details'!$A$2:$H$1048576,6,FALSE)),"")</f>
        <v>Choules</v>
      </c>
      <c r="V12" t="str">
        <f>_xlfn.IFNA((VLOOKUP(G12,'Swimmer Details'!$A$2:$H$1048576,4,FALSE)),"")</f>
        <v>Izzy</v>
      </c>
      <c r="W12" t="str">
        <f>_xlfn.IFNA((VLOOKUP(G12,'Swimmer Details'!$A$2:$M$1048576,12,FALSE)),"")</f>
        <v>010214</v>
      </c>
      <c r="X12" t="str">
        <f>_xlfn.IFNA((VLOOKUP(G12,'Swimmer Details'!$A$2:$M$1048576,13,FALSE)),"")</f>
        <v>F</v>
      </c>
      <c r="Y12" t="str">
        <f t="shared" si="1"/>
        <v>50m</v>
      </c>
      <c r="Z12" t="str">
        <f t="shared" si="1"/>
        <v>Freestyle</v>
      </c>
      <c r="AA12" t="str">
        <f t="shared" si="2"/>
        <v>50mFreestyle</v>
      </c>
      <c r="AB12">
        <f t="shared" si="3"/>
        <v>7</v>
      </c>
      <c r="AC12" t="str">
        <f t="shared" si="4"/>
        <v>F</v>
      </c>
      <c r="AD12" t="str">
        <f t="shared" si="5"/>
        <v>Choules</v>
      </c>
      <c r="AE12" t="str">
        <f t="shared" si="5"/>
        <v>Izzy</v>
      </c>
      <c r="AF12" t="str">
        <f t="shared" si="6"/>
        <v>NORE</v>
      </c>
      <c r="AG12" t="str">
        <f t="shared" si="7"/>
        <v>010214</v>
      </c>
      <c r="AH12" t="str">
        <f t="shared" si="8"/>
        <v>004489</v>
      </c>
      <c r="AI12" t="str">
        <f>_xlfn.IFNA((VLOOKUP(AA12,'Swim England Lookup'!$C$2:$E$5,3,FALSE)),"")</f>
        <v>01</v>
      </c>
      <c r="AJ12" t="s">
        <v>336</v>
      </c>
      <c r="AK12" t="str">
        <f t="shared" si="9"/>
        <v>F,Choules,Izzy,NORE,010214,004489,01,H</v>
      </c>
    </row>
    <row r="13" spans="1:37" ht="19.5" customHeight="1" x14ac:dyDescent="0.35">
      <c r="A13" s="61">
        <v>8</v>
      </c>
      <c r="B13" s="106" t="s">
        <v>294</v>
      </c>
      <c r="C13" s="106" t="s">
        <v>297</v>
      </c>
      <c r="D13" s="106" t="s">
        <v>302</v>
      </c>
      <c r="E13" s="107" t="s">
        <v>301</v>
      </c>
      <c r="F13" s="341"/>
      <c r="G13" s="239">
        <v>1704290</v>
      </c>
      <c r="H13" s="128" t="str">
        <f>_xlfn.IFNA((VLOOKUP(G13,'Swimmer Details'!$A$2:$H$1048576,6,FALSE)),"")</f>
        <v>Lofthouse</v>
      </c>
      <c r="I13" s="128" t="str">
        <f>_xlfn.IFNA((VLOOKUP(G13,'Swimmer Details'!$A$2:$H$1048576,4,FALSE)),"")</f>
        <v>Nathan</v>
      </c>
      <c r="J13" s="312"/>
      <c r="K13" s="313"/>
      <c r="L13" s="313"/>
      <c r="M13" s="314"/>
      <c r="N13" s="97">
        <f>'Moors League'!K16</f>
        <v>2</v>
      </c>
      <c r="O13" s="98" t="str">
        <f>'Moors League'!L16</f>
        <v>003544</v>
      </c>
      <c r="P13" s="98">
        <f>'Moors League'!M16</f>
        <v>3</v>
      </c>
      <c r="Q13" s="116"/>
      <c r="R13" s="222"/>
      <c r="S13" s="118" t="str">
        <f>_xlfn.IFNA((VLOOKUP(Q13,'DQ Lookup'!$A$2:$B$99,2,FALSE)),"")</f>
        <v/>
      </c>
      <c r="T13">
        <f t="shared" si="0"/>
        <v>1704290</v>
      </c>
      <c r="U13" t="str">
        <f>_xlfn.IFNA((VLOOKUP(G13,'Swimmer Details'!$A$2:$H$1048576,6,FALSE)),"")</f>
        <v>Lofthouse</v>
      </c>
      <c r="V13" t="str">
        <f>_xlfn.IFNA((VLOOKUP(G13,'Swimmer Details'!$A$2:$H$1048576,4,FALSE)),"")</f>
        <v>Nathan</v>
      </c>
      <c r="W13" t="str">
        <f>_xlfn.IFNA((VLOOKUP(G13,'Swimmer Details'!$A$2:$M$1048576,12,FALSE)),"")</f>
        <v>130714</v>
      </c>
      <c r="X13" t="str">
        <f>_xlfn.IFNA((VLOOKUP(G13,'Swimmer Details'!$A$2:$M$1048576,13,FALSE)),"")</f>
        <v>M</v>
      </c>
      <c r="Y13" t="str">
        <f t="shared" si="1"/>
        <v>50m</v>
      </c>
      <c r="Z13" t="str">
        <f t="shared" si="1"/>
        <v>Freestyle</v>
      </c>
      <c r="AA13" t="str">
        <f t="shared" si="2"/>
        <v>50mFreestyle</v>
      </c>
      <c r="AB13">
        <f t="shared" si="3"/>
        <v>8</v>
      </c>
      <c r="AC13" t="str">
        <f t="shared" si="4"/>
        <v>M</v>
      </c>
      <c r="AD13" t="str">
        <f t="shared" si="5"/>
        <v>Lofthouse</v>
      </c>
      <c r="AE13" t="str">
        <f t="shared" si="5"/>
        <v>Nathan</v>
      </c>
      <c r="AF13" t="str">
        <f t="shared" si="6"/>
        <v>NORE</v>
      </c>
      <c r="AG13" t="str">
        <f t="shared" si="7"/>
        <v>130714</v>
      </c>
      <c r="AH13" t="str">
        <f t="shared" si="8"/>
        <v>003544</v>
      </c>
      <c r="AI13" t="str">
        <f>_xlfn.IFNA((VLOOKUP(AA13,'Swim England Lookup'!$C$2:$E$5,3,FALSE)),"")</f>
        <v>01</v>
      </c>
      <c r="AJ13" t="s">
        <v>336</v>
      </c>
      <c r="AK13" t="str">
        <f t="shared" si="9"/>
        <v>M,Lofthouse,Nathan,NORE,130714,003544,01,H</v>
      </c>
    </row>
    <row r="14" spans="1:37" ht="19.5" customHeight="1" x14ac:dyDescent="0.35">
      <c r="A14" s="61">
        <v>9</v>
      </c>
      <c r="B14" s="106" t="s">
        <v>293</v>
      </c>
      <c r="C14" s="106" t="s">
        <v>296</v>
      </c>
      <c r="D14" s="106" t="s">
        <v>302</v>
      </c>
      <c r="E14" s="107" t="s">
        <v>298</v>
      </c>
      <c r="F14" s="341"/>
      <c r="G14" s="239">
        <v>1468175</v>
      </c>
      <c r="H14" s="128" t="str">
        <f>_xlfn.IFNA((VLOOKUP(G14,'Swimmer Details'!$A$2:$H$1048576,6,FALSE)),"")</f>
        <v>Jones</v>
      </c>
      <c r="I14" s="128" t="str">
        <f>_xlfn.IFNA((VLOOKUP(G14,'Swimmer Details'!$A$2:$H$1048576,4,FALSE)),"")</f>
        <v>Emily</v>
      </c>
      <c r="J14" s="312"/>
      <c r="K14" s="313"/>
      <c r="L14" s="313"/>
      <c r="M14" s="314"/>
      <c r="N14" s="97">
        <f>'Moors League'!K17</f>
        <v>4</v>
      </c>
      <c r="O14" s="98" t="str">
        <f>'Moors League'!L17</f>
        <v>004168</v>
      </c>
      <c r="P14" s="98">
        <f>'Moors League'!M17</f>
        <v>1</v>
      </c>
      <c r="Q14" s="116"/>
      <c r="R14" s="222"/>
      <c r="S14" s="118" t="str">
        <f>_xlfn.IFNA((VLOOKUP(Q14,'DQ Lookup'!$A$2:$B$99,2,FALSE)),"")</f>
        <v/>
      </c>
      <c r="T14">
        <f>G14</f>
        <v>1468175</v>
      </c>
      <c r="U14" t="str">
        <f>_xlfn.IFNA((VLOOKUP(G14,'Swimmer Details'!$A$2:$H$1048576,6,FALSE)),"")</f>
        <v>Jones</v>
      </c>
      <c r="V14" t="str">
        <f>_xlfn.IFNA((VLOOKUP(G14,'Swimmer Details'!$A$2:$H$1048576,4,FALSE)),"")</f>
        <v>Emily</v>
      </c>
      <c r="W14" t="str">
        <f>_xlfn.IFNA((VLOOKUP(G14,'Swimmer Details'!$A$2:$M$1048576,12,FALSE)),"")</f>
        <v>150610</v>
      </c>
      <c r="X14" t="str">
        <f>_xlfn.IFNA((VLOOKUP(G14,'Swimmer Details'!$A$2:$M$1048576,13,FALSE)),"")</f>
        <v>F</v>
      </c>
      <c r="Y14" t="str">
        <f>D14</f>
        <v>50m</v>
      </c>
      <c r="Z14" t="str">
        <f>E14</f>
        <v>Backstroke</v>
      </c>
      <c r="AA14" t="str">
        <f t="shared" si="2"/>
        <v>50mBackstroke</v>
      </c>
      <c r="AB14">
        <f>A14</f>
        <v>9</v>
      </c>
      <c r="AC14" t="str">
        <f t="shared" si="4"/>
        <v>F</v>
      </c>
      <c r="AD14" t="str">
        <f t="shared" si="5"/>
        <v>Jones</v>
      </c>
      <c r="AE14" t="str">
        <f t="shared" si="5"/>
        <v>Emily</v>
      </c>
      <c r="AF14" t="str">
        <f t="shared" si="6"/>
        <v>NORE</v>
      </c>
      <c r="AG14" t="str">
        <f t="shared" si="7"/>
        <v>150610</v>
      </c>
      <c r="AH14" t="str">
        <f>TEXT(O14,"000000")</f>
        <v>004168</v>
      </c>
      <c r="AI14" t="str">
        <f>_xlfn.IFNA((VLOOKUP(AA14,'Swim England Lookup'!$C$2:$E$5,3,FALSE)),"")</f>
        <v>13</v>
      </c>
      <c r="AJ14" t="s">
        <v>336</v>
      </c>
      <c r="AK14" t="str">
        <f t="shared" si="9"/>
        <v>F,Jones,Emily,NORE,150610,004168,13,H</v>
      </c>
    </row>
    <row r="15" spans="1:37" ht="19.5" customHeight="1" x14ac:dyDescent="0.35">
      <c r="A15" s="61">
        <v>10</v>
      </c>
      <c r="B15" s="106" t="s">
        <v>294</v>
      </c>
      <c r="C15" s="106" t="s">
        <v>296</v>
      </c>
      <c r="D15" s="106" t="s">
        <v>302</v>
      </c>
      <c r="E15" s="107" t="s">
        <v>298</v>
      </c>
      <c r="F15" s="342"/>
      <c r="G15" s="239">
        <v>1428273</v>
      </c>
      <c r="H15" s="128" t="str">
        <f>_xlfn.IFNA((VLOOKUP(G15,'Swimmer Details'!$A$2:$H$1048576,6,FALSE)),"")</f>
        <v>Saunders</v>
      </c>
      <c r="I15" s="128" t="str">
        <f>_xlfn.IFNA((VLOOKUP(G15,'Swimmer Details'!$A$2:$H$1048576,4,FALSE)),"")</f>
        <v>Jaicob</v>
      </c>
      <c r="J15" s="315"/>
      <c r="K15" s="316"/>
      <c r="L15" s="316"/>
      <c r="M15" s="317"/>
      <c r="N15" s="97">
        <f>'Moors League'!K18</f>
        <v>3</v>
      </c>
      <c r="O15" s="98" t="str">
        <f>'Moors League'!L18</f>
        <v>003935</v>
      </c>
      <c r="P15" s="98">
        <f>'Moors League'!M18</f>
        <v>2</v>
      </c>
      <c r="Q15" s="116"/>
      <c r="R15" s="222"/>
      <c r="S15" s="118" t="str">
        <f>_xlfn.IFNA((VLOOKUP(Q15,'DQ Lookup'!$A$2:$B$99,2,FALSE)),"")</f>
        <v/>
      </c>
      <c r="T15">
        <f>G15</f>
        <v>1428273</v>
      </c>
      <c r="U15" t="str">
        <f>_xlfn.IFNA((VLOOKUP(G15,'Swimmer Details'!$A$2:$H$1048576,6,FALSE)),"")</f>
        <v>Saunders</v>
      </c>
      <c r="V15" t="str">
        <f>_xlfn.IFNA((VLOOKUP(G15,'Swimmer Details'!$A$2:$H$1048576,4,FALSE)),"")</f>
        <v>Jaicob</v>
      </c>
      <c r="W15" t="str">
        <f>_xlfn.IFNA((VLOOKUP(G15,'Swimmer Details'!$A$2:$M$1048576,12,FALSE)),"")</f>
        <v>281209</v>
      </c>
      <c r="X15" t="str">
        <f>_xlfn.IFNA((VLOOKUP(G15,'Swimmer Details'!$A$2:$M$1048576,13,FALSE)),"")</f>
        <v>M</v>
      </c>
      <c r="Y15" t="str">
        <f>D15</f>
        <v>50m</v>
      </c>
      <c r="Z15" t="str">
        <f>E15</f>
        <v>Backstroke</v>
      </c>
      <c r="AA15" t="str">
        <f t="shared" si="2"/>
        <v>50mBackstroke</v>
      </c>
      <c r="AB15">
        <f>A15</f>
        <v>10</v>
      </c>
      <c r="AC15" t="str">
        <f t="shared" si="4"/>
        <v>M</v>
      </c>
      <c r="AD15" t="str">
        <f t="shared" si="5"/>
        <v>Saunders</v>
      </c>
      <c r="AE15" t="str">
        <f t="shared" si="5"/>
        <v>Jaicob</v>
      </c>
      <c r="AF15" t="str">
        <f t="shared" si="6"/>
        <v>NORE</v>
      </c>
      <c r="AG15" t="str">
        <f t="shared" si="7"/>
        <v>281209</v>
      </c>
      <c r="AH15" t="str">
        <f>TEXT(O15,"000000")</f>
        <v>003935</v>
      </c>
      <c r="AI15" t="str">
        <f>_xlfn.IFNA((VLOOKUP(AA15,'Swim England Lookup'!$C$2:$E$5,3,FALSE)),"")</f>
        <v>13</v>
      </c>
      <c r="AJ15" t="s">
        <v>336</v>
      </c>
      <c r="AK15" t="str">
        <f t="shared" si="9"/>
        <v>M,Saunders,Jaicob,NORE,281209,003935,13,H</v>
      </c>
    </row>
    <row r="16" spans="1:37" ht="19.5" customHeight="1" x14ac:dyDescent="0.35">
      <c r="A16" s="61">
        <v>11</v>
      </c>
      <c r="B16" s="106" t="s">
        <v>293</v>
      </c>
      <c r="C16" s="106" t="s">
        <v>81</v>
      </c>
      <c r="D16" s="106" t="s">
        <v>304</v>
      </c>
      <c r="E16" s="107" t="s">
        <v>99</v>
      </c>
      <c r="F16" s="96" t="s">
        <v>308</v>
      </c>
      <c r="G16" s="240">
        <v>1260913</v>
      </c>
      <c r="H16" s="128" t="str">
        <f>_xlfn.IFNA((VLOOKUP(G16,'Swimmer Details'!$A$2:$H$1048576,6,FALSE)),"")</f>
        <v>Parker</v>
      </c>
      <c r="I16" s="128" t="str">
        <f>_xlfn.IFNA((VLOOKUP(G16,'Swimmer Details'!$A$2:$H$1048576,4,FALSE)),"")</f>
        <v>Alice</v>
      </c>
      <c r="J16" s="109" t="s">
        <v>310</v>
      </c>
      <c r="K16" s="240">
        <v>1175090</v>
      </c>
      <c r="L16" s="128" t="str">
        <f>_xlfn.IFNA((VLOOKUP(K16,'Swimmer Details'!$A$2:$H$1048576,6,FALSE)),"")</f>
        <v>Parker</v>
      </c>
      <c r="M16" s="128" t="str">
        <f>_xlfn.IFNA((VLOOKUP(K16,'Swimmer Details'!$A$2:$H$1048576,4,FALSE)),"")</f>
        <v>Amy</v>
      </c>
      <c r="N16" s="301"/>
      <c r="O16" s="302"/>
      <c r="P16" s="302"/>
      <c r="Q16" s="116"/>
      <c r="R16" s="222"/>
      <c r="S16" s="118" t="str">
        <f>_xlfn.IFNA((VLOOKUP(Q16,'DQ Lookup'!$A$2:$B$99,2,FALSE)),"")</f>
        <v/>
      </c>
      <c r="T16">
        <f>G24</f>
        <v>1468175</v>
      </c>
      <c r="U16" t="str">
        <f>_xlfn.IFNA((VLOOKUP(G24,'Swimmer Details'!$A$2:$H$1048576,6,FALSE)),"")</f>
        <v>Jones</v>
      </c>
      <c r="V16" t="str">
        <f>_xlfn.IFNA((VLOOKUP(G24,'Swimmer Details'!$A$2:$H$1048576,4,FALSE)),"")</f>
        <v>Emily</v>
      </c>
      <c r="W16" t="str">
        <f>_xlfn.IFNA((VLOOKUP(G24,'Swimmer Details'!$A$2:$M$1048576,12,FALSE)),"")</f>
        <v>150610</v>
      </c>
      <c r="X16" t="str">
        <f>_xlfn.IFNA((VLOOKUP(G24,'Swimmer Details'!$A$2:$M$1048576,13,FALSE)),"")</f>
        <v>F</v>
      </c>
      <c r="Y16" t="str">
        <f>D24</f>
        <v>50m</v>
      </c>
      <c r="Z16" t="str">
        <f>E24</f>
        <v>Breaststroke</v>
      </c>
      <c r="AA16" t="str">
        <f t="shared" si="2"/>
        <v>50mBreaststroke</v>
      </c>
      <c r="AB16">
        <f>A24</f>
        <v>15</v>
      </c>
      <c r="AC16" t="str">
        <f t="shared" si="4"/>
        <v>F</v>
      </c>
      <c r="AD16" t="str">
        <f t="shared" si="5"/>
        <v>Jones</v>
      </c>
      <c r="AE16" t="str">
        <f t="shared" si="5"/>
        <v>Emily</v>
      </c>
      <c r="AF16" t="str">
        <f t="shared" si="6"/>
        <v>NORE</v>
      </c>
      <c r="AG16" t="str">
        <f t="shared" si="7"/>
        <v>150610</v>
      </c>
      <c r="AH16" t="str">
        <f>TEXT(O24,"000000")</f>
        <v>005418</v>
      </c>
      <c r="AI16" t="str">
        <f>_xlfn.IFNA((VLOOKUP(AA16,'Swim England Lookup'!$C$2:$E$5,3,FALSE)),"")</f>
        <v>07</v>
      </c>
      <c r="AJ16" t="s">
        <v>336</v>
      </c>
      <c r="AK16" t="str">
        <f t="shared" si="9"/>
        <v>F,Jones,Emily,NORE,150610,005418,07,H</v>
      </c>
    </row>
    <row r="17" spans="1:37" ht="19.5" customHeight="1" x14ac:dyDescent="0.35">
      <c r="A17" s="326"/>
      <c r="B17" s="327"/>
      <c r="C17" s="327"/>
      <c r="D17" s="327"/>
      <c r="E17" s="328"/>
      <c r="F17" s="96" t="s">
        <v>309</v>
      </c>
      <c r="G17" s="240">
        <v>1164132</v>
      </c>
      <c r="H17" s="128" t="str">
        <f>_xlfn.IFNA((VLOOKUP(G17,'Swimmer Details'!$A$2:$H$1048576,6,FALSE)),"")</f>
        <v>Wilkin</v>
      </c>
      <c r="I17" s="128" t="str">
        <f>_xlfn.IFNA((VLOOKUP(G17,'Swimmer Details'!$A$2:$H$1048576,4,FALSE)),"")</f>
        <v>Rebecca</v>
      </c>
      <c r="J17" s="109" t="s">
        <v>311</v>
      </c>
      <c r="K17" s="240">
        <v>1160388</v>
      </c>
      <c r="L17" s="128" t="str">
        <f>_xlfn.IFNA((VLOOKUP(K17,'Swimmer Details'!$A$2:$H$1048576,6,FALSE)),"")</f>
        <v>Watters</v>
      </c>
      <c r="M17" s="128" t="str">
        <f>_xlfn.IFNA((VLOOKUP(K17,'Swimmer Details'!$A$2:$H$1048576,4,FALSE)),"")</f>
        <v>Lucy</v>
      </c>
      <c r="N17" s="97">
        <f>'Moors League'!K19</f>
        <v>4</v>
      </c>
      <c r="O17" s="127" t="str">
        <f>'Moors League'!L19</f>
        <v>023046</v>
      </c>
      <c r="P17" s="127">
        <f>'Moors League'!M19</f>
        <v>1</v>
      </c>
      <c r="Q17" s="116"/>
      <c r="R17" s="222"/>
      <c r="S17" s="118" t="str">
        <f>_xlfn.IFNA((VLOOKUP(Q17,'DQ Lookup'!$A$2:$B$99,2,FALSE)),"")</f>
        <v/>
      </c>
      <c r="T17">
        <f>G25</f>
        <v>1428273</v>
      </c>
      <c r="U17" t="str">
        <f>_xlfn.IFNA((VLOOKUP(G25,'Swimmer Details'!$A$2:$H$1048576,6,FALSE)),"")</f>
        <v>Saunders</v>
      </c>
      <c r="V17" t="str">
        <f>_xlfn.IFNA((VLOOKUP(G25,'Swimmer Details'!$A$2:$H$1048576,4,FALSE)),"")</f>
        <v>Jaicob</v>
      </c>
      <c r="W17" t="str">
        <f>_xlfn.IFNA((VLOOKUP(G25,'Swimmer Details'!$A$2:$M$1048576,12,FALSE)),"")</f>
        <v>281209</v>
      </c>
      <c r="X17" t="str">
        <f>_xlfn.IFNA((VLOOKUP(G25,'Swimmer Details'!$A$2:$M$1048576,13,FALSE)),"")</f>
        <v>M</v>
      </c>
      <c r="Y17" t="str">
        <f>D25</f>
        <v>50m</v>
      </c>
      <c r="Z17" t="str">
        <f>E25</f>
        <v>Breaststroke</v>
      </c>
      <c r="AA17" t="str">
        <f t="shared" si="2"/>
        <v>50mBreaststroke</v>
      </c>
      <c r="AB17">
        <f>A25</f>
        <v>16</v>
      </c>
      <c r="AC17" t="str">
        <f t="shared" si="4"/>
        <v>M</v>
      </c>
      <c r="AD17" t="str">
        <f t="shared" si="5"/>
        <v>Saunders</v>
      </c>
      <c r="AE17" t="str">
        <f t="shared" si="5"/>
        <v>Jaicob</v>
      </c>
      <c r="AF17" t="str">
        <f t="shared" si="6"/>
        <v>NORE</v>
      </c>
      <c r="AG17" t="str">
        <f t="shared" si="7"/>
        <v>281209</v>
      </c>
      <c r="AH17" t="str">
        <f>TEXT(O25,"000000")</f>
        <v>004759</v>
      </c>
      <c r="AI17" t="str">
        <f>_xlfn.IFNA((VLOOKUP(AA17,'Swim England Lookup'!$C$2:$E$5,3,FALSE)),"")</f>
        <v>07</v>
      </c>
      <c r="AJ17" t="s">
        <v>336</v>
      </c>
      <c r="AK17" t="str">
        <f t="shared" si="9"/>
        <v>M,Saunders,Jaicob,NORE,281209,004759,07,H</v>
      </c>
    </row>
    <row r="18" spans="1:37" ht="19.5" customHeight="1" x14ac:dyDescent="0.35">
      <c r="A18" s="61">
        <v>12</v>
      </c>
      <c r="B18" s="106" t="s">
        <v>294</v>
      </c>
      <c r="C18" s="106" t="s">
        <v>81</v>
      </c>
      <c r="D18" s="106" t="s">
        <v>304</v>
      </c>
      <c r="E18" s="107" t="s">
        <v>99</v>
      </c>
      <c r="F18" s="99" t="s">
        <v>308</v>
      </c>
      <c r="G18" s="246">
        <v>1686195</v>
      </c>
      <c r="H18" s="128" t="str">
        <f>_xlfn.IFNA((VLOOKUP(G18,'Swimmer Details'!$A$2:$H$1048576,6,FALSE)),"")</f>
        <v>Hanson</v>
      </c>
      <c r="I18" s="128" t="str">
        <f>_xlfn.IFNA((VLOOKUP(G18,'Swimmer Details'!$A$2:$H$1048576,4,FALSE)),"")</f>
        <v>Thomas</v>
      </c>
      <c r="J18" s="109" t="s">
        <v>310</v>
      </c>
      <c r="K18" s="246">
        <v>637090</v>
      </c>
      <c r="L18" s="128" t="str">
        <f>_xlfn.IFNA((VLOOKUP(K18,'Swimmer Details'!$A$2:$H$1048576,6,FALSE)),"")</f>
        <v>Bailey</v>
      </c>
      <c r="M18" s="128" t="str">
        <f>_xlfn.IFNA((VLOOKUP(K18,'Swimmer Details'!$A$2:$H$1048576,4,FALSE)),"")</f>
        <v>Richard</v>
      </c>
      <c r="N18" s="301"/>
      <c r="O18" s="302"/>
      <c r="P18" s="302"/>
      <c r="Q18" s="116"/>
      <c r="R18" s="222"/>
      <c r="S18" s="118" t="str">
        <f>_xlfn.IFNA((VLOOKUP(Q18,'DQ Lookup'!$A$2:$B$99,2,FALSE)),"")</f>
        <v/>
      </c>
      <c r="T18">
        <f t="shared" ref="T18:T19" si="10">G26</f>
        <v>1686194</v>
      </c>
      <c r="U18" t="str">
        <f>_xlfn.IFNA((VLOOKUP(G26,'Swimmer Details'!$A$2:$H$1048576,6,FALSE)),"")</f>
        <v>Morris</v>
      </c>
      <c r="V18" t="str">
        <f>_xlfn.IFNA((VLOOKUP(G26,'Swimmer Details'!$A$2:$H$1048576,4,FALSE)),"")</f>
        <v>Alyssa</v>
      </c>
      <c r="W18" t="str">
        <f>_xlfn.IFNA((VLOOKUP(G26,'Swimmer Details'!$A$2:$M$1048576,12,FALSE)),"")</f>
        <v>251013</v>
      </c>
      <c r="X18" t="str">
        <f>_xlfn.IFNA((VLOOKUP(G26,'Swimmer Details'!$A$2:$M$1048576,13,FALSE)),"")</f>
        <v>F</v>
      </c>
      <c r="Y18" t="str">
        <f t="shared" ref="Y18:Z19" si="11">D26</f>
        <v>50m</v>
      </c>
      <c r="Z18" t="str">
        <f t="shared" si="11"/>
        <v>Backstroke</v>
      </c>
      <c r="AA18" t="str">
        <f t="shared" si="2"/>
        <v>50mBackstroke</v>
      </c>
      <c r="AB18">
        <f t="shared" ref="AB18:AB19" si="12">A26</f>
        <v>17</v>
      </c>
      <c r="AC18" t="str">
        <f t="shared" si="4"/>
        <v>F</v>
      </c>
      <c r="AD18" t="str">
        <f t="shared" si="5"/>
        <v>Morris</v>
      </c>
      <c r="AE18" t="str">
        <f t="shared" si="5"/>
        <v>Alyssa</v>
      </c>
      <c r="AF18" t="str">
        <f t="shared" si="6"/>
        <v>NORE</v>
      </c>
      <c r="AG18" t="str">
        <f t="shared" si="7"/>
        <v>251013</v>
      </c>
      <c r="AH18" t="str">
        <f t="shared" ref="AH18:AH19" si="13">TEXT(O26,"000000")</f>
        <v xml:space="preserve">DQ T     </v>
      </c>
      <c r="AI18" t="str">
        <f>_xlfn.IFNA((VLOOKUP(AA18,'Swim England Lookup'!$C$2:$E$5,3,FALSE)),"")</f>
        <v>13</v>
      </c>
      <c r="AJ18" t="s">
        <v>336</v>
      </c>
      <c r="AK18" t="str">
        <f t="shared" si="9"/>
        <v>F,Morris,Alyssa,NORE,251013,DQ T     ,13,H</v>
      </c>
    </row>
    <row r="19" spans="1:37" ht="19.5" customHeight="1" x14ac:dyDescent="0.35">
      <c r="A19" s="326"/>
      <c r="B19" s="327"/>
      <c r="C19" s="327"/>
      <c r="D19" s="327"/>
      <c r="E19" s="328"/>
      <c r="F19" s="96" t="s">
        <v>309</v>
      </c>
      <c r="G19" s="240">
        <v>1109100</v>
      </c>
      <c r="H19" s="128" t="str">
        <f>_xlfn.IFNA((VLOOKUP(G19,'Swimmer Details'!$A$2:$H$1048576,6,FALSE)),"")</f>
        <v>Barron</v>
      </c>
      <c r="I19" s="128" t="str">
        <f>_xlfn.IFNA((VLOOKUP(G19,'Swimmer Details'!$A$2:$H$1048576,4,FALSE)),"")</f>
        <v>Daniel</v>
      </c>
      <c r="J19" s="109" t="s">
        <v>311</v>
      </c>
      <c r="K19" s="240">
        <v>1686195</v>
      </c>
      <c r="L19" s="128" t="str">
        <f>_xlfn.IFNA((VLOOKUP(K19,'Swimmer Details'!$A$2:$H$1048576,6,FALSE)),"")</f>
        <v>Hanson</v>
      </c>
      <c r="M19" s="128" t="str">
        <f>_xlfn.IFNA((VLOOKUP(K19,'Swimmer Details'!$A$2:$H$1048576,4,FALSE)),"")</f>
        <v>Thomas</v>
      </c>
      <c r="N19" s="100">
        <f>'Moors League'!K20</f>
        <v>3</v>
      </c>
      <c r="O19" s="98" t="str">
        <f>'Moors League'!L20</f>
        <v>022847</v>
      </c>
      <c r="P19" s="98">
        <f>'Moors League'!M20</f>
        <v>2</v>
      </c>
      <c r="Q19" s="116"/>
      <c r="R19" s="222"/>
      <c r="S19" s="118" t="str">
        <f>_xlfn.IFNA((VLOOKUP(Q19,'DQ Lookup'!$A$2:$B$99,2,FALSE)),"")</f>
        <v/>
      </c>
      <c r="T19">
        <f t="shared" si="10"/>
        <v>1647747</v>
      </c>
      <c r="U19" t="str">
        <f>_xlfn.IFNA((VLOOKUP(G27,'Swimmer Details'!$A$2:$H$1048576,6,FALSE)),"")</f>
        <v>Margrett</v>
      </c>
      <c r="V19" t="str">
        <f>_xlfn.IFNA((VLOOKUP(G27,'Swimmer Details'!$A$2:$H$1048576,4,FALSE)),"")</f>
        <v>Matthew</v>
      </c>
      <c r="W19" t="str">
        <f>_xlfn.IFNA((VLOOKUP(G27,'Swimmer Details'!$A$2:$M$1048576,12,FALSE)),"")</f>
        <v>261213</v>
      </c>
      <c r="X19" t="str">
        <f>_xlfn.IFNA((VLOOKUP(G27,'Swimmer Details'!$A$2:$M$1048576,13,FALSE)),"")</f>
        <v>M</v>
      </c>
      <c r="Y19" t="str">
        <f t="shared" si="11"/>
        <v>50m</v>
      </c>
      <c r="Z19" t="str">
        <f t="shared" si="11"/>
        <v>Backstroke</v>
      </c>
      <c r="AA19" t="str">
        <f t="shared" si="2"/>
        <v>50mBackstroke</v>
      </c>
      <c r="AB19">
        <f t="shared" si="12"/>
        <v>18</v>
      </c>
      <c r="AC19" t="str">
        <f t="shared" si="4"/>
        <v>M</v>
      </c>
      <c r="AD19" t="str">
        <f t="shared" si="5"/>
        <v>Margrett</v>
      </c>
      <c r="AE19" t="str">
        <f t="shared" si="5"/>
        <v>Matthew</v>
      </c>
      <c r="AF19" t="str">
        <f t="shared" si="6"/>
        <v>NORE</v>
      </c>
      <c r="AG19" t="str">
        <f t="shared" si="7"/>
        <v>261213</v>
      </c>
      <c r="AH19" t="str">
        <f t="shared" si="13"/>
        <v>005068</v>
      </c>
      <c r="AI19" t="str">
        <f>_xlfn.IFNA((VLOOKUP(AA19,'Swim England Lookup'!$C$2:$E$5,3,FALSE)),"")</f>
        <v>13</v>
      </c>
      <c r="AJ19" t="s">
        <v>336</v>
      </c>
      <c r="AK19" t="str">
        <f t="shared" si="9"/>
        <v>M,Margrett,Matthew,NORE,261213,005068,13,H</v>
      </c>
    </row>
    <row r="20" spans="1:37" ht="19.5" customHeight="1" x14ac:dyDescent="0.35">
      <c r="A20" s="61">
        <v>13</v>
      </c>
      <c r="B20" s="106" t="s">
        <v>293</v>
      </c>
      <c r="C20" s="106" t="s">
        <v>292</v>
      </c>
      <c r="D20" s="106" t="s">
        <v>304</v>
      </c>
      <c r="E20" s="107" t="s">
        <v>101</v>
      </c>
      <c r="F20" s="101">
        <v>1</v>
      </c>
      <c r="G20" s="231">
        <v>1666084</v>
      </c>
      <c r="H20" s="128" t="str">
        <f>_xlfn.IFNA((VLOOKUP(G20,'Swimmer Details'!$A$2:$H$1048576,6,FALSE)),"")</f>
        <v>Mackinnon</v>
      </c>
      <c r="I20" s="128" t="str">
        <f>_xlfn.IFNA((VLOOKUP(G20,'Swimmer Details'!$A$2:$H$1048576,4,FALSE)),"")</f>
        <v>Darcy</v>
      </c>
      <c r="J20" s="101">
        <v>2</v>
      </c>
      <c r="K20" s="231">
        <v>1646183</v>
      </c>
      <c r="L20" s="128" t="str">
        <f>_xlfn.IFNA((VLOOKUP(K20,'Swimmer Details'!$A$2:$H$1048576,6,FALSE)),"")</f>
        <v>Hanson</v>
      </c>
      <c r="M20" s="128" t="str">
        <f>_xlfn.IFNA((VLOOKUP(K20,'Swimmer Details'!$A$2:$H$1048576,4,FALSE)),"")</f>
        <v>Alexandra</v>
      </c>
      <c r="N20" s="301"/>
      <c r="O20" s="302"/>
      <c r="P20" s="302"/>
      <c r="Q20" s="116"/>
      <c r="R20" s="222"/>
      <c r="S20" s="118" t="str">
        <f>_xlfn.IFNA((VLOOKUP(Q20,'DQ Lookup'!$A$2:$B$99,2,FALSE)),"")</f>
        <v/>
      </c>
      <c r="T20">
        <f t="shared" ref="T20:T25" si="14">G28</f>
        <v>1428272</v>
      </c>
      <c r="U20" t="str">
        <f>_xlfn.IFNA((VLOOKUP(G28,'Swimmer Details'!$A$2:$H$1048576,6,FALSE)),"")</f>
        <v>Morris</v>
      </c>
      <c r="V20" t="str">
        <f>_xlfn.IFNA((VLOOKUP(G28,'Swimmer Details'!$A$2:$H$1048576,4,FALSE)),"")</f>
        <v>Maisie</v>
      </c>
      <c r="W20" t="str">
        <f>_xlfn.IFNA((VLOOKUP(G28,'Swimmer Details'!$A$2:$M$1048576,12,FALSE)),"")</f>
        <v>020909</v>
      </c>
      <c r="X20" t="str">
        <f>_xlfn.IFNA((VLOOKUP(G28,'Swimmer Details'!$A$2:$M$1048576,13,FALSE)),"")</f>
        <v>F</v>
      </c>
      <c r="Y20" t="str">
        <f t="shared" ref="Y20:Z25" si="15">D28</f>
        <v>50m</v>
      </c>
      <c r="Z20" t="str">
        <f t="shared" si="15"/>
        <v>Butterfly</v>
      </c>
      <c r="AA20" t="str">
        <f t="shared" ref="AA20:AA31" si="16">Y20&amp;Z20</f>
        <v>50mButterfly</v>
      </c>
      <c r="AB20">
        <f t="shared" ref="AB20:AB25" si="17">A28</f>
        <v>19</v>
      </c>
      <c r="AC20" t="str">
        <f t="shared" ref="AC20:AC31" si="18">X20</f>
        <v>F</v>
      </c>
      <c r="AD20" t="str">
        <f t="shared" ref="AD20:AD31" si="19">U20</f>
        <v>Morris</v>
      </c>
      <c r="AE20" t="str">
        <f t="shared" ref="AE20:AE31" si="20">V20</f>
        <v>Maisie</v>
      </c>
      <c r="AF20" t="str">
        <f t="shared" si="6"/>
        <v>NORE</v>
      </c>
      <c r="AG20" t="str">
        <f t="shared" ref="AG20:AG31" si="21">W20</f>
        <v>020909</v>
      </c>
      <c r="AH20" t="str">
        <f t="shared" ref="AH20:AH25" si="22">TEXT(O28,"000000")</f>
        <v>003455</v>
      </c>
      <c r="AI20" t="str">
        <f>_xlfn.IFNA((VLOOKUP(AA20,'Swim England Lookup'!$C$2:$E$5,3,FALSE)),"")</f>
        <v>10</v>
      </c>
      <c r="AJ20" t="s">
        <v>336</v>
      </c>
      <c r="AK20" t="str">
        <f t="shared" ref="AK20:AK31" si="23">AC20&amp;","&amp;AD20&amp;","&amp;AE20&amp;","&amp;AF20&amp;","&amp;AG20&amp;","&amp;AH20&amp;","&amp;AI20&amp;","&amp;AJ20</f>
        <v>F,Morris,Maisie,NORE,020909,003455,10,H</v>
      </c>
    </row>
    <row r="21" spans="1:37" ht="19.5" customHeight="1" x14ac:dyDescent="0.35">
      <c r="A21" s="326"/>
      <c r="B21" s="327"/>
      <c r="C21" s="327"/>
      <c r="D21" s="327"/>
      <c r="E21" s="328"/>
      <c r="F21" s="101">
        <v>3</v>
      </c>
      <c r="G21" s="231">
        <v>1633533</v>
      </c>
      <c r="H21" s="128" t="str">
        <f>_xlfn.IFNA((VLOOKUP(G21,'Swimmer Details'!$A$2:$H$1048576,6,FALSE)),"")</f>
        <v>Smith</v>
      </c>
      <c r="I21" s="128" t="str">
        <f>_xlfn.IFNA((VLOOKUP(G21,'Swimmer Details'!$A$2:$H$1048576,4,FALSE)),"")</f>
        <v>Isabelle</v>
      </c>
      <c r="J21" s="101">
        <v>4</v>
      </c>
      <c r="K21" s="231">
        <v>1501312</v>
      </c>
      <c r="L21" s="128" t="str">
        <f>_xlfn.IFNA((VLOOKUP(K21,'Swimmer Details'!$A$2:$H$1048576,6,FALSE)),"")</f>
        <v>Halliday</v>
      </c>
      <c r="M21" s="128" t="str">
        <f>_xlfn.IFNA((VLOOKUP(K21,'Swimmer Details'!$A$2:$H$1048576,4,FALSE)),"")</f>
        <v>Eleanor</v>
      </c>
      <c r="N21" s="100">
        <f>'Moors League'!K21</f>
        <v>3</v>
      </c>
      <c r="O21" s="98" t="str">
        <f>'Moors League'!L21</f>
        <v>022745</v>
      </c>
      <c r="P21" s="98">
        <f>'Moors League'!M21</f>
        <v>2</v>
      </c>
      <c r="Q21" s="116"/>
      <c r="R21" s="222"/>
      <c r="S21" s="118" t="str">
        <f>_xlfn.IFNA((VLOOKUP(Q21,'DQ Lookup'!$A$2:$B$99,2,FALSE)),"")</f>
        <v/>
      </c>
      <c r="T21">
        <f t="shared" si="14"/>
        <v>1393777</v>
      </c>
      <c r="U21" t="str">
        <f>_xlfn.IFNA((VLOOKUP(G29,'Swimmer Details'!$A$2:$H$1048576,6,FALSE)),"")</f>
        <v>Margerson</v>
      </c>
      <c r="V21" t="str">
        <f>_xlfn.IFNA((VLOOKUP(G29,'Swimmer Details'!$A$2:$H$1048576,4,FALSE)),"")</f>
        <v>Alexander</v>
      </c>
      <c r="W21" t="str">
        <f>_xlfn.IFNA((VLOOKUP(G29,'Swimmer Details'!$A$2:$M$1048576,12,FALSE)),"")</f>
        <v>230108</v>
      </c>
      <c r="X21" t="str">
        <f>_xlfn.IFNA((VLOOKUP(G29,'Swimmer Details'!$A$2:$M$1048576,13,FALSE)),"")</f>
        <v>M</v>
      </c>
      <c r="Y21" t="str">
        <f t="shared" si="15"/>
        <v>50m</v>
      </c>
      <c r="Z21" t="str">
        <f t="shared" si="15"/>
        <v>Butterfly</v>
      </c>
      <c r="AA21" t="str">
        <f t="shared" si="16"/>
        <v>50mButterfly</v>
      </c>
      <c r="AB21">
        <f t="shared" si="17"/>
        <v>20</v>
      </c>
      <c r="AC21" t="str">
        <f t="shared" si="18"/>
        <v>M</v>
      </c>
      <c r="AD21" t="str">
        <f t="shared" si="19"/>
        <v>Margerson</v>
      </c>
      <c r="AE21" t="str">
        <f t="shared" si="20"/>
        <v>Alexander</v>
      </c>
      <c r="AF21" t="str">
        <f t="shared" si="6"/>
        <v>NORE</v>
      </c>
      <c r="AG21" t="str">
        <f t="shared" si="21"/>
        <v>230108</v>
      </c>
      <c r="AH21" t="str">
        <f t="shared" si="22"/>
        <v>003370</v>
      </c>
      <c r="AI21" t="str">
        <f>_xlfn.IFNA((VLOOKUP(AA21,'Swim England Lookup'!$C$2:$E$5,3,FALSE)),"")</f>
        <v>10</v>
      </c>
      <c r="AJ21" t="s">
        <v>336</v>
      </c>
      <c r="AK21" t="str">
        <f t="shared" si="23"/>
        <v>M,Margerson,Alexander,NORE,230108,003370,10,H</v>
      </c>
    </row>
    <row r="22" spans="1:37" ht="19.5" customHeight="1" x14ac:dyDescent="0.35">
      <c r="A22" s="61">
        <v>14</v>
      </c>
      <c r="B22" s="106" t="s">
        <v>294</v>
      </c>
      <c r="C22" s="106" t="s">
        <v>292</v>
      </c>
      <c r="D22" s="106" t="s">
        <v>304</v>
      </c>
      <c r="E22" s="107" t="s">
        <v>101</v>
      </c>
      <c r="F22" s="99">
        <v>1</v>
      </c>
      <c r="G22" s="246">
        <v>1647747</v>
      </c>
      <c r="H22" s="128" t="str">
        <f>_xlfn.IFNA((VLOOKUP(G22,'Swimmer Details'!$A$2:$H$1048576,6,FALSE)),"")</f>
        <v>Margrett</v>
      </c>
      <c r="I22" s="128" t="str">
        <f>_xlfn.IFNA((VLOOKUP(G22,'Swimmer Details'!$A$2:$H$1048576,4,FALSE)),"")</f>
        <v>Matthew</v>
      </c>
      <c r="J22" s="99">
        <v>2</v>
      </c>
      <c r="K22" s="246">
        <v>1518553</v>
      </c>
      <c r="L22" s="128" t="str">
        <f>_xlfn.IFNA((VLOOKUP(K22,'Swimmer Details'!$A$2:$H$1048576,6,FALSE)),"")</f>
        <v>Wilson</v>
      </c>
      <c r="M22" s="128" t="str">
        <f>_xlfn.IFNA((VLOOKUP(K22,'Swimmer Details'!$A$2:$H$1048576,4,FALSE)),"")</f>
        <v>Owen</v>
      </c>
      <c r="N22" s="301"/>
      <c r="O22" s="302"/>
      <c r="P22" s="302"/>
      <c r="Q22" s="116"/>
      <c r="R22" s="222"/>
      <c r="S22" s="118" t="str">
        <f>_xlfn.IFNA((VLOOKUP(Q22,'DQ Lookup'!$A$2:$B$99,2,FALSE)),"")</f>
        <v/>
      </c>
      <c r="T22">
        <f t="shared" si="14"/>
        <v>1633533</v>
      </c>
      <c r="U22" t="str">
        <f>_xlfn.IFNA((VLOOKUP(G30,'Swimmer Details'!$A$2:$H$1048576,6,FALSE)),"")</f>
        <v>Smith</v>
      </c>
      <c r="V22" t="str">
        <f>_xlfn.IFNA((VLOOKUP(G30,'Swimmer Details'!$A$2:$H$1048576,4,FALSE)),"")</f>
        <v>Isabelle</v>
      </c>
      <c r="W22" t="str">
        <f>_xlfn.IFNA((VLOOKUP(G30,'Swimmer Details'!$A$2:$M$1048576,12,FALSE)),"")</f>
        <v>210512</v>
      </c>
      <c r="X22" t="str">
        <f>_xlfn.IFNA((VLOOKUP(G30,'Swimmer Details'!$A$2:$M$1048576,13,FALSE)),"")</f>
        <v>F</v>
      </c>
      <c r="Y22" t="str">
        <f t="shared" si="15"/>
        <v>50m</v>
      </c>
      <c r="Z22" t="str">
        <f t="shared" si="15"/>
        <v>Freestyle</v>
      </c>
      <c r="AA22" t="str">
        <f t="shared" si="16"/>
        <v>50mFreestyle</v>
      </c>
      <c r="AB22">
        <f t="shared" si="17"/>
        <v>21</v>
      </c>
      <c r="AC22" t="str">
        <f t="shared" si="18"/>
        <v>F</v>
      </c>
      <c r="AD22" t="str">
        <f t="shared" si="19"/>
        <v>Smith</v>
      </c>
      <c r="AE22" t="str">
        <f t="shared" si="20"/>
        <v>Isabelle</v>
      </c>
      <c r="AF22" t="str">
        <f t="shared" si="6"/>
        <v>NORE</v>
      </c>
      <c r="AG22" t="str">
        <f t="shared" si="21"/>
        <v>210512</v>
      </c>
      <c r="AH22" t="str">
        <f t="shared" si="22"/>
        <v>003393</v>
      </c>
      <c r="AI22" t="str">
        <f>_xlfn.IFNA((VLOOKUP(AA22,'Swim England Lookup'!$C$2:$E$5,3,FALSE)),"")</f>
        <v>01</v>
      </c>
      <c r="AJ22" t="s">
        <v>336</v>
      </c>
      <c r="AK22" t="str">
        <f t="shared" si="23"/>
        <v>F,Smith,Isabelle,NORE,210512,003393,01,H</v>
      </c>
    </row>
    <row r="23" spans="1:37" ht="19.5" customHeight="1" x14ac:dyDescent="0.35">
      <c r="A23" s="326"/>
      <c r="B23" s="327"/>
      <c r="C23" s="327"/>
      <c r="D23" s="327"/>
      <c r="E23" s="328"/>
      <c r="F23" s="102">
        <v>3</v>
      </c>
      <c r="G23" s="242">
        <v>1576399</v>
      </c>
      <c r="H23" s="128" t="str">
        <f>_xlfn.IFNA((VLOOKUP(G23,'Swimmer Details'!$A$2:$H$1048576,6,FALSE)),"")</f>
        <v>Bowers</v>
      </c>
      <c r="I23" s="128" t="str">
        <f>_xlfn.IFNA((VLOOKUP(G23,'Swimmer Details'!$A$2:$H$1048576,4,FALSE)),"")</f>
        <v>Dylan</v>
      </c>
      <c r="J23" s="102">
        <v>4</v>
      </c>
      <c r="K23" s="242">
        <v>1616275</v>
      </c>
      <c r="L23" s="128" t="str">
        <f>_xlfn.IFNA((VLOOKUP(K23,'Swimmer Details'!$A$2:$H$1048576,6,FALSE)),"")</f>
        <v>Whiteley</v>
      </c>
      <c r="M23" s="128" t="str">
        <f>_xlfn.IFNA((VLOOKUP(K23,'Swimmer Details'!$A$2:$H$1048576,4,FALSE)),"")</f>
        <v>Finley</v>
      </c>
      <c r="N23" s="100">
        <f>'Moors League'!K22</f>
        <v>3</v>
      </c>
      <c r="O23" s="98" t="str">
        <f>'Moors League'!L22</f>
        <v>022024</v>
      </c>
      <c r="P23" s="98">
        <f>'Moors League'!M22</f>
        <v>2</v>
      </c>
      <c r="Q23" s="116"/>
      <c r="R23" s="222"/>
      <c r="S23" s="118" t="str">
        <f>_xlfn.IFNA((VLOOKUP(Q23,'DQ Lookup'!$A$2:$B$99,2,FALSE)),"")</f>
        <v/>
      </c>
      <c r="T23">
        <f t="shared" si="14"/>
        <v>1518553</v>
      </c>
      <c r="U23" t="str">
        <f>_xlfn.IFNA((VLOOKUP(G31,'Swimmer Details'!$A$2:$H$1048576,6,FALSE)),"")</f>
        <v>Wilson</v>
      </c>
      <c r="V23" t="str">
        <f>_xlfn.IFNA((VLOOKUP(G31,'Swimmer Details'!$A$2:$H$1048576,4,FALSE)),"")</f>
        <v>Owen</v>
      </c>
      <c r="W23" t="str">
        <f>_xlfn.IFNA((VLOOKUP(G31,'Swimmer Details'!$A$2:$M$1048576,12,FALSE)),"")</f>
        <v>120612</v>
      </c>
      <c r="X23" t="str">
        <f>_xlfn.IFNA((VLOOKUP(G31,'Swimmer Details'!$A$2:$M$1048576,13,FALSE)),"")</f>
        <v>M</v>
      </c>
      <c r="Y23" t="str">
        <f t="shared" si="15"/>
        <v>50m</v>
      </c>
      <c r="Z23" t="str">
        <f t="shared" si="15"/>
        <v>Freestyle</v>
      </c>
      <c r="AA23" t="str">
        <f t="shared" si="16"/>
        <v>50mFreestyle</v>
      </c>
      <c r="AB23">
        <f t="shared" si="17"/>
        <v>22</v>
      </c>
      <c r="AC23" t="str">
        <f t="shared" si="18"/>
        <v>M</v>
      </c>
      <c r="AD23" t="str">
        <f t="shared" si="19"/>
        <v>Wilson</v>
      </c>
      <c r="AE23" t="str">
        <f t="shared" si="20"/>
        <v>Owen</v>
      </c>
      <c r="AF23" t="str">
        <f t="shared" si="6"/>
        <v>NORE</v>
      </c>
      <c r="AG23" t="str">
        <f t="shared" si="21"/>
        <v>120612</v>
      </c>
      <c r="AH23" t="str">
        <f t="shared" si="22"/>
        <v>003337</v>
      </c>
      <c r="AI23" t="str">
        <f>_xlfn.IFNA((VLOOKUP(AA23,'Swim England Lookup'!$C$2:$E$5,3,FALSE)),"")</f>
        <v>01</v>
      </c>
      <c r="AJ23" t="s">
        <v>336</v>
      </c>
      <c r="AK23" t="str">
        <f t="shared" si="23"/>
        <v>M,Wilson,Owen,NORE,120612,003337,01,H</v>
      </c>
    </row>
    <row r="24" spans="1:37" ht="19.5" customHeight="1" x14ac:dyDescent="0.35">
      <c r="A24" s="61">
        <v>15</v>
      </c>
      <c r="B24" s="106" t="s">
        <v>293</v>
      </c>
      <c r="C24" s="106" t="s">
        <v>296</v>
      </c>
      <c r="D24" s="106" t="s">
        <v>302</v>
      </c>
      <c r="E24" s="107" t="s">
        <v>300</v>
      </c>
      <c r="F24" s="341"/>
      <c r="G24" s="239">
        <v>1468175</v>
      </c>
      <c r="H24" s="128" t="str">
        <f>_xlfn.IFNA((VLOOKUP(G24,'Swimmer Details'!$A$2:$H$1048576,6,FALSE)),"")</f>
        <v>Jones</v>
      </c>
      <c r="I24" s="128" t="str">
        <f>_xlfn.IFNA((VLOOKUP(G24,'Swimmer Details'!$A$2:$H$1048576,4,FALSE)),"")</f>
        <v>Emily</v>
      </c>
      <c r="J24" s="312"/>
      <c r="K24" s="313"/>
      <c r="L24" s="313"/>
      <c r="M24" s="314"/>
      <c r="N24" s="97">
        <f>'Moors League'!K23</f>
        <v>4</v>
      </c>
      <c r="O24" s="98" t="str">
        <f>'Moors League'!L23</f>
        <v>005418</v>
      </c>
      <c r="P24" s="98">
        <f>'Moors League'!M23</f>
        <v>1</v>
      </c>
      <c r="Q24" s="116"/>
      <c r="R24" s="222"/>
      <c r="S24" s="118" t="str">
        <f>_xlfn.IFNA((VLOOKUP(Q24,'DQ Lookup'!$A$2:$B$99,2,FALSE)),"")</f>
        <v/>
      </c>
      <c r="T24">
        <f t="shared" si="14"/>
        <v>1164132</v>
      </c>
      <c r="U24" t="str">
        <f>_xlfn.IFNA((VLOOKUP(G32,'Swimmer Details'!$A$2:$H$1048576,6,FALSE)),"")</f>
        <v>Wilkin</v>
      </c>
      <c r="V24" t="str">
        <f>_xlfn.IFNA((VLOOKUP(G32,'Swimmer Details'!$A$2:$H$1048576,4,FALSE)),"")</f>
        <v>Rebecca</v>
      </c>
      <c r="W24" t="str">
        <f>_xlfn.IFNA((VLOOKUP(G32,'Swimmer Details'!$A$2:$M$1048576,12,FALSE)),"")</f>
        <v>151205</v>
      </c>
      <c r="X24" t="str">
        <f>_xlfn.IFNA((VLOOKUP(G32,'Swimmer Details'!$A$2:$M$1048576,13,FALSE)),"")</f>
        <v>F</v>
      </c>
      <c r="Y24" t="str">
        <f t="shared" si="15"/>
        <v>50m</v>
      </c>
      <c r="Z24" t="str">
        <f t="shared" si="15"/>
        <v>Breaststroke</v>
      </c>
      <c r="AA24" t="str">
        <f t="shared" si="16"/>
        <v>50mBreaststroke</v>
      </c>
      <c r="AB24">
        <f t="shared" si="17"/>
        <v>23</v>
      </c>
      <c r="AC24" t="str">
        <f t="shared" si="18"/>
        <v>F</v>
      </c>
      <c r="AD24" t="str">
        <f t="shared" si="19"/>
        <v>Wilkin</v>
      </c>
      <c r="AE24" t="str">
        <f t="shared" si="20"/>
        <v>Rebecca</v>
      </c>
      <c r="AF24" t="str">
        <f t="shared" si="6"/>
        <v>NORE</v>
      </c>
      <c r="AG24" t="str">
        <f t="shared" si="21"/>
        <v>151205</v>
      </c>
      <c r="AH24" t="str">
        <f t="shared" si="22"/>
        <v>004258</v>
      </c>
      <c r="AI24" t="str">
        <f>_xlfn.IFNA((VLOOKUP(AA24,'Swim England Lookup'!$C$2:$E$5,3,FALSE)),"")</f>
        <v>07</v>
      </c>
      <c r="AJ24" t="s">
        <v>336</v>
      </c>
      <c r="AK24" t="str">
        <f t="shared" si="23"/>
        <v>F,Wilkin,Rebecca,NORE,151205,004258,07,H</v>
      </c>
    </row>
    <row r="25" spans="1:37" ht="19.5" customHeight="1" x14ac:dyDescent="0.35">
      <c r="A25" s="61">
        <v>16</v>
      </c>
      <c r="B25" s="106" t="s">
        <v>294</v>
      </c>
      <c r="C25" s="106" t="s">
        <v>296</v>
      </c>
      <c r="D25" s="106" t="s">
        <v>302</v>
      </c>
      <c r="E25" s="107" t="s">
        <v>300</v>
      </c>
      <c r="F25" s="341"/>
      <c r="G25" s="244">
        <v>1428273</v>
      </c>
      <c r="H25" s="128" t="str">
        <f>_xlfn.IFNA((VLOOKUP(G25,'Swimmer Details'!$A$2:$H$1048576,6,FALSE)),"")</f>
        <v>Saunders</v>
      </c>
      <c r="I25" s="128" t="str">
        <f>_xlfn.IFNA((VLOOKUP(G25,'Swimmer Details'!$A$2:$H$1048576,4,FALSE)),"")</f>
        <v>Jaicob</v>
      </c>
      <c r="J25" s="312"/>
      <c r="K25" s="313"/>
      <c r="L25" s="313"/>
      <c r="M25" s="314"/>
      <c r="N25" s="97">
        <f>'Moors League'!K24</f>
        <v>4</v>
      </c>
      <c r="O25" s="98" t="str">
        <f>'Moors League'!L24</f>
        <v>004759</v>
      </c>
      <c r="P25" s="98">
        <f>'Moors League'!M24</f>
        <v>1</v>
      </c>
      <c r="Q25" s="116"/>
      <c r="R25" s="222"/>
      <c r="S25" s="118" t="str">
        <f>_xlfn.IFNA((VLOOKUP(Q25,'DQ Lookup'!$A$2:$B$99,2,FALSE)),"")</f>
        <v/>
      </c>
      <c r="T25">
        <f t="shared" si="14"/>
        <v>1109100</v>
      </c>
      <c r="U25" t="str">
        <f>_xlfn.IFNA((VLOOKUP(G33,'Swimmer Details'!$A$2:$H$1048576,6,FALSE)),"")</f>
        <v>Barron</v>
      </c>
      <c r="V25" t="str">
        <f>_xlfn.IFNA((VLOOKUP(G33,'Swimmer Details'!$A$2:$H$1048576,4,FALSE)),"")</f>
        <v>Daniel</v>
      </c>
      <c r="W25" t="str">
        <f>_xlfn.IFNA((VLOOKUP(G33,'Swimmer Details'!$A$2:$M$1048576,12,FALSE)),"")</f>
        <v>090805</v>
      </c>
      <c r="X25" t="str">
        <f>_xlfn.IFNA((VLOOKUP(G33,'Swimmer Details'!$A$2:$M$1048576,13,FALSE)),"")</f>
        <v>M</v>
      </c>
      <c r="Y25" t="str">
        <f t="shared" si="15"/>
        <v>50m</v>
      </c>
      <c r="Z25" t="str">
        <f t="shared" si="15"/>
        <v>Breaststroke</v>
      </c>
      <c r="AA25" t="str">
        <f t="shared" si="16"/>
        <v>50mBreaststroke</v>
      </c>
      <c r="AB25">
        <f t="shared" si="17"/>
        <v>24</v>
      </c>
      <c r="AC25" t="str">
        <f t="shared" si="18"/>
        <v>M</v>
      </c>
      <c r="AD25" t="str">
        <f t="shared" si="19"/>
        <v>Barron</v>
      </c>
      <c r="AE25" t="str">
        <f t="shared" si="20"/>
        <v>Daniel</v>
      </c>
      <c r="AF25" t="str">
        <f t="shared" si="6"/>
        <v>NORE</v>
      </c>
      <c r="AG25" t="str">
        <f t="shared" si="21"/>
        <v>090805</v>
      </c>
      <c r="AH25" t="str">
        <f t="shared" si="22"/>
        <v>003794</v>
      </c>
      <c r="AI25" t="str">
        <f>_xlfn.IFNA((VLOOKUP(AA25,'Swim England Lookup'!$C$2:$E$5,3,FALSE)),"")</f>
        <v>07</v>
      </c>
      <c r="AJ25" t="s">
        <v>336</v>
      </c>
      <c r="AK25" t="str">
        <f t="shared" si="23"/>
        <v>M,Barron,Daniel,NORE,090805,003794,07,H</v>
      </c>
    </row>
    <row r="26" spans="1:37" ht="19.5" customHeight="1" x14ac:dyDescent="0.35">
      <c r="A26" s="61">
        <v>17</v>
      </c>
      <c r="B26" s="106" t="s">
        <v>293</v>
      </c>
      <c r="C26" s="106" t="s">
        <v>297</v>
      </c>
      <c r="D26" s="106" t="s">
        <v>302</v>
      </c>
      <c r="E26" s="107" t="s">
        <v>298</v>
      </c>
      <c r="F26" s="341"/>
      <c r="G26" s="239">
        <v>1686194</v>
      </c>
      <c r="H26" s="128" t="str">
        <f>_xlfn.IFNA((VLOOKUP(G26,'Swimmer Details'!$A$2:$H$1048576,6,FALSE)),"")</f>
        <v>Morris</v>
      </c>
      <c r="I26" s="128" t="str">
        <f>_xlfn.IFNA((VLOOKUP(G26,'Swimmer Details'!$A$2:$H$1048576,4,FALSE)),"")</f>
        <v>Alyssa</v>
      </c>
      <c r="J26" s="312"/>
      <c r="K26" s="313"/>
      <c r="L26" s="313"/>
      <c r="M26" s="314"/>
      <c r="N26" s="97" t="str">
        <f>'Moors League'!K25</f>
        <v>DQ</v>
      </c>
      <c r="O26" s="98" t="str">
        <f>'Moors League'!L25</f>
        <v xml:space="preserve">DQ T     </v>
      </c>
      <c r="P26" s="98">
        <f>'Moors League'!M25</f>
        <v>0</v>
      </c>
      <c r="Q26" s="116"/>
      <c r="R26" s="222"/>
      <c r="S26" s="118" t="str">
        <f>_xlfn.IFNA((VLOOKUP(Q26,'DQ Lookup'!$A$2:$B$99,2,FALSE)),"")</f>
        <v/>
      </c>
      <c r="T26">
        <f t="shared" ref="T26:T31" si="24">G46</f>
        <v>1164132</v>
      </c>
      <c r="U26" t="str">
        <f>_xlfn.IFNA((VLOOKUP(G46,'Swimmer Details'!$A$2:$H$1048576,6,FALSE)),"")</f>
        <v>Wilkin</v>
      </c>
      <c r="V26" t="str">
        <f>_xlfn.IFNA((VLOOKUP(G46,'Swimmer Details'!$A$2:$H$1048576,4,FALSE)),"")</f>
        <v>Rebecca</v>
      </c>
      <c r="W26" t="str">
        <f>_xlfn.IFNA((VLOOKUP(G46,'Swimmer Details'!$A$2:$M$1048576,12,FALSE)),"")</f>
        <v>151205</v>
      </c>
      <c r="X26" t="str">
        <f>_xlfn.IFNA((VLOOKUP(G46,'Swimmer Details'!$A$2:$M$1048576,13,FALSE)),"")</f>
        <v>F</v>
      </c>
      <c r="Y26" t="str">
        <f t="shared" ref="Y26:Z31" si="25">D46</f>
        <v>50m</v>
      </c>
      <c r="Z26" t="str">
        <f t="shared" si="25"/>
        <v>Butterfly</v>
      </c>
      <c r="AA26" t="str">
        <f t="shared" si="16"/>
        <v>50mButterfly</v>
      </c>
      <c r="AB26">
        <f t="shared" ref="AB26:AB31" si="26">A46</f>
        <v>31</v>
      </c>
      <c r="AC26" t="str">
        <f t="shared" si="18"/>
        <v>F</v>
      </c>
      <c r="AD26" t="str">
        <f t="shared" si="19"/>
        <v>Wilkin</v>
      </c>
      <c r="AE26" t="str">
        <f t="shared" si="20"/>
        <v>Rebecca</v>
      </c>
      <c r="AF26" t="str">
        <f t="shared" si="6"/>
        <v>NORE</v>
      </c>
      <c r="AG26" t="str">
        <f t="shared" si="21"/>
        <v>151205</v>
      </c>
      <c r="AH26" t="str">
        <f t="shared" ref="AH26:AH31" si="27">TEXT(O46,"000000")</f>
        <v>003379</v>
      </c>
      <c r="AI26" t="str">
        <f>_xlfn.IFNA((VLOOKUP(AA26,'Swim England Lookup'!$C$2:$E$5,3,FALSE)),"")</f>
        <v>10</v>
      </c>
      <c r="AJ26" t="s">
        <v>336</v>
      </c>
      <c r="AK26" t="str">
        <f t="shared" si="23"/>
        <v>F,Wilkin,Rebecca,NORE,151205,003379,10,H</v>
      </c>
    </row>
    <row r="27" spans="1:37" ht="19.5" customHeight="1" x14ac:dyDescent="0.35">
      <c r="A27" s="61">
        <v>18</v>
      </c>
      <c r="B27" s="106" t="s">
        <v>294</v>
      </c>
      <c r="C27" s="106" t="s">
        <v>297</v>
      </c>
      <c r="D27" s="106" t="s">
        <v>302</v>
      </c>
      <c r="E27" s="107" t="s">
        <v>298</v>
      </c>
      <c r="F27" s="341"/>
      <c r="G27" s="239">
        <v>1647747</v>
      </c>
      <c r="H27" s="128" t="str">
        <f>_xlfn.IFNA((VLOOKUP(G27,'Swimmer Details'!$A$2:$H$1048576,6,FALSE)),"")</f>
        <v>Margrett</v>
      </c>
      <c r="I27" s="128" t="str">
        <f>_xlfn.IFNA((VLOOKUP(G27,'Swimmer Details'!$A$2:$H$1048576,4,FALSE)),"")</f>
        <v>Matthew</v>
      </c>
      <c r="J27" s="312"/>
      <c r="K27" s="313"/>
      <c r="L27" s="313"/>
      <c r="M27" s="314"/>
      <c r="N27" s="97">
        <f>'Moors League'!K26</f>
        <v>4</v>
      </c>
      <c r="O27" s="98" t="str">
        <f>'Moors League'!L26</f>
        <v>005068</v>
      </c>
      <c r="P27" s="98">
        <f>'Moors League'!M26</f>
        <v>1</v>
      </c>
      <c r="Q27" s="116"/>
      <c r="R27" s="222"/>
      <c r="S27" s="118"/>
      <c r="T27">
        <f t="shared" si="24"/>
        <v>63486</v>
      </c>
      <c r="U27" t="str">
        <f>_xlfn.IFNA((VLOOKUP(G47,'Swimmer Details'!$A$2:$H$1048576,6,FALSE)),"")</f>
        <v>Ient</v>
      </c>
      <c r="V27" t="str">
        <f>_xlfn.IFNA((VLOOKUP(G47,'Swimmer Details'!$A$2:$H$1048576,4,FALSE)),"")</f>
        <v>Greg</v>
      </c>
      <c r="W27" t="str">
        <f>_xlfn.IFNA((VLOOKUP(G47,'Swimmer Details'!$A$2:$M$1048576,12,FALSE)),"")</f>
        <v>290693</v>
      </c>
      <c r="X27" t="str">
        <f>_xlfn.IFNA((VLOOKUP(G47,'Swimmer Details'!$A$2:$M$1048576,13,FALSE)),"")</f>
        <v>M</v>
      </c>
      <c r="Y27" t="str">
        <f t="shared" si="25"/>
        <v>50m</v>
      </c>
      <c r="Z27" t="str">
        <f t="shared" si="25"/>
        <v>Butterfly</v>
      </c>
      <c r="AA27" t="str">
        <f t="shared" si="16"/>
        <v>50mButterfly</v>
      </c>
      <c r="AB27">
        <f t="shared" si="26"/>
        <v>32</v>
      </c>
      <c r="AC27" t="str">
        <f t="shared" si="18"/>
        <v>M</v>
      </c>
      <c r="AD27" t="str">
        <f t="shared" si="19"/>
        <v>Ient</v>
      </c>
      <c r="AE27" t="str">
        <f t="shared" si="20"/>
        <v>Greg</v>
      </c>
      <c r="AF27" t="str">
        <f t="shared" si="6"/>
        <v>NORE</v>
      </c>
      <c r="AG27" t="str">
        <f t="shared" si="21"/>
        <v>290693</v>
      </c>
      <c r="AH27" t="str">
        <f t="shared" si="27"/>
        <v>003373</v>
      </c>
      <c r="AI27" t="str">
        <f>_xlfn.IFNA((VLOOKUP(AA27,'Swim England Lookup'!$C$2:$E$5,3,FALSE)),"")</f>
        <v>10</v>
      </c>
      <c r="AJ27" t="s">
        <v>336</v>
      </c>
      <c r="AK27" t="str">
        <f t="shared" si="23"/>
        <v>M,Ient,Greg,NORE,290693,003373,10,H</v>
      </c>
    </row>
    <row r="28" spans="1:37" ht="19.5" customHeight="1" x14ac:dyDescent="0.35">
      <c r="A28" s="61">
        <v>19</v>
      </c>
      <c r="B28" s="106" t="s">
        <v>293</v>
      </c>
      <c r="C28" s="106" t="s">
        <v>295</v>
      </c>
      <c r="D28" s="106" t="s">
        <v>302</v>
      </c>
      <c r="E28" s="107" t="s">
        <v>299</v>
      </c>
      <c r="F28" s="341"/>
      <c r="G28" s="239">
        <v>1428272</v>
      </c>
      <c r="H28" s="128" t="str">
        <f>_xlfn.IFNA((VLOOKUP(G28,'Swimmer Details'!$A$2:$H$1048576,6,FALSE)),"")</f>
        <v>Morris</v>
      </c>
      <c r="I28" s="128" t="str">
        <f>_xlfn.IFNA((VLOOKUP(G28,'Swimmer Details'!$A$2:$H$1048576,4,FALSE)),"")</f>
        <v>Maisie</v>
      </c>
      <c r="J28" s="312"/>
      <c r="K28" s="313"/>
      <c r="L28" s="313"/>
      <c r="M28" s="314"/>
      <c r="N28" s="97">
        <f>'Moors League'!K27</f>
        <v>3</v>
      </c>
      <c r="O28" s="98" t="str">
        <f>'Moors League'!L27</f>
        <v>003455</v>
      </c>
      <c r="P28" s="98">
        <f>'Moors League'!M27</f>
        <v>2</v>
      </c>
      <c r="Q28" s="116"/>
      <c r="R28" s="222"/>
      <c r="S28" s="118" t="str">
        <f>_xlfn.IFNA((VLOOKUP(Q28,'DQ Lookup'!$A$2:$B$99,2,FALSE)),"")</f>
        <v/>
      </c>
      <c r="T28">
        <f t="shared" si="24"/>
        <v>1633533</v>
      </c>
      <c r="U28" t="str">
        <f>_xlfn.IFNA((VLOOKUP(G48,'Swimmer Details'!$A$2:$H$1048576,6,FALSE)),"")</f>
        <v>Smith</v>
      </c>
      <c r="V28" t="str">
        <f>_xlfn.IFNA((VLOOKUP(G48,'Swimmer Details'!$A$2:$H$1048576,4,FALSE)),"")</f>
        <v>Isabelle</v>
      </c>
      <c r="W28" t="str">
        <f>_xlfn.IFNA((VLOOKUP(G48,'Swimmer Details'!$A$2:$M$1048576,12,FALSE)),"")</f>
        <v>210512</v>
      </c>
      <c r="X28" t="str">
        <f>_xlfn.IFNA((VLOOKUP(G48,'Swimmer Details'!$A$2:$M$1048576,13,FALSE)),"")</f>
        <v>F</v>
      </c>
      <c r="Y28" t="str">
        <f t="shared" si="25"/>
        <v>50m</v>
      </c>
      <c r="Z28" t="str">
        <f t="shared" si="25"/>
        <v>Backstroke</v>
      </c>
      <c r="AA28" t="str">
        <f t="shared" si="16"/>
        <v>50mBackstroke</v>
      </c>
      <c r="AB28">
        <f t="shared" si="26"/>
        <v>33</v>
      </c>
      <c r="AC28" t="str">
        <f t="shared" si="18"/>
        <v>F</v>
      </c>
      <c r="AD28" t="str">
        <f t="shared" si="19"/>
        <v>Smith</v>
      </c>
      <c r="AE28" t="str">
        <f t="shared" si="20"/>
        <v>Isabelle</v>
      </c>
      <c r="AF28" t="str">
        <f t="shared" si="6"/>
        <v>NORE</v>
      </c>
      <c r="AG28" t="str">
        <f t="shared" si="21"/>
        <v>210512</v>
      </c>
      <c r="AH28" t="str">
        <f t="shared" si="27"/>
        <v>004137</v>
      </c>
      <c r="AI28" t="str">
        <f>_xlfn.IFNA((VLOOKUP(AA28,'Swim England Lookup'!$C$2:$E$5,3,FALSE)),"")</f>
        <v>13</v>
      </c>
      <c r="AJ28" t="s">
        <v>336</v>
      </c>
      <c r="AK28" t="str">
        <f t="shared" si="23"/>
        <v>F,Smith,Isabelle,NORE,210512,004137,13,H</v>
      </c>
    </row>
    <row r="29" spans="1:37" ht="19.5" customHeight="1" x14ac:dyDescent="0.35">
      <c r="A29" s="61">
        <v>20</v>
      </c>
      <c r="B29" s="106" t="s">
        <v>294</v>
      </c>
      <c r="C29" s="106" t="s">
        <v>295</v>
      </c>
      <c r="D29" s="106" t="s">
        <v>302</v>
      </c>
      <c r="E29" s="107" t="s">
        <v>299</v>
      </c>
      <c r="F29" s="341"/>
      <c r="G29" s="239">
        <v>1393777</v>
      </c>
      <c r="H29" s="128" t="str">
        <f>_xlfn.IFNA((VLOOKUP(G29,'Swimmer Details'!$A$2:$H$1048576,6,FALSE)),"")</f>
        <v>Margerson</v>
      </c>
      <c r="I29" s="128" t="str">
        <f>_xlfn.IFNA((VLOOKUP(G29,'Swimmer Details'!$A$2:$H$1048576,4,FALSE)),"")</f>
        <v>Alexander</v>
      </c>
      <c r="J29" s="312"/>
      <c r="K29" s="313"/>
      <c r="L29" s="313"/>
      <c r="M29" s="314"/>
      <c r="N29" s="97">
        <f>'Moors League'!K28</f>
        <v>4</v>
      </c>
      <c r="O29" s="98" t="str">
        <f>'Moors League'!L28</f>
        <v>003370</v>
      </c>
      <c r="P29" s="98">
        <f>'Moors League'!M28</f>
        <v>1</v>
      </c>
      <c r="Q29" s="116"/>
      <c r="R29" s="222"/>
      <c r="S29" s="118" t="str">
        <f>_xlfn.IFNA((VLOOKUP(Q29,'DQ Lookup'!$A$2:$B$99,2,FALSE)),"")</f>
        <v/>
      </c>
      <c r="T29">
        <f t="shared" si="24"/>
        <v>1518553</v>
      </c>
      <c r="U29" t="str">
        <f>_xlfn.IFNA((VLOOKUP(G49,'Swimmer Details'!$A$2:$H$1048576,6,FALSE)),"")</f>
        <v>Wilson</v>
      </c>
      <c r="V29" t="str">
        <f>_xlfn.IFNA((VLOOKUP(G49,'Swimmer Details'!$A$2:$H$1048576,4,FALSE)),"")</f>
        <v>Owen</v>
      </c>
      <c r="W29" t="str">
        <f>_xlfn.IFNA((VLOOKUP(G49,'Swimmer Details'!$A$2:$M$1048576,12,FALSE)),"")</f>
        <v>120612</v>
      </c>
      <c r="X29" t="str">
        <f>_xlfn.IFNA((VLOOKUP(G49,'Swimmer Details'!$A$2:$M$1048576,13,FALSE)),"")</f>
        <v>M</v>
      </c>
      <c r="Y29" t="str">
        <f t="shared" si="25"/>
        <v>50m</v>
      </c>
      <c r="Z29" t="str">
        <f t="shared" si="25"/>
        <v>Backstroke</v>
      </c>
      <c r="AA29" t="str">
        <f t="shared" si="16"/>
        <v>50mBackstroke</v>
      </c>
      <c r="AB29">
        <f t="shared" si="26"/>
        <v>34</v>
      </c>
      <c r="AC29" t="str">
        <f t="shared" si="18"/>
        <v>M</v>
      </c>
      <c r="AD29" t="str">
        <f t="shared" si="19"/>
        <v>Wilson</v>
      </c>
      <c r="AE29" t="str">
        <f t="shared" si="20"/>
        <v>Owen</v>
      </c>
      <c r="AF29" t="str">
        <f t="shared" si="6"/>
        <v>NORE</v>
      </c>
      <c r="AG29" t="str">
        <f t="shared" si="21"/>
        <v>120612</v>
      </c>
      <c r="AH29" t="str">
        <f t="shared" si="27"/>
        <v>003944</v>
      </c>
      <c r="AI29" t="str">
        <f>_xlfn.IFNA((VLOOKUP(AA29,'Swim England Lookup'!$C$2:$E$5,3,FALSE)),"")</f>
        <v>13</v>
      </c>
      <c r="AJ29" t="s">
        <v>336</v>
      </c>
      <c r="AK29" t="str">
        <f t="shared" si="23"/>
        <v>M,Wilson,Owen,NORE,120612,003944,13,H</v>
      </c>
    </row>
    <row r="30" spans="1:37" ht="19.5" customHeight="1" x14ac:dyDescent="0.35">
      <c r="A30" s="61">
        <v>21</v>
      </c>
      <c r="B30" s="106" t="s">
        <v>293</v>
      </c>
      <c r="C30" s="106" t="s">
        <v>292</v>
      </c>
      <c r="D30" s="106" t="s">
        <v>302</v>
      </c>
      <c r="E30" s="107" t="s">
        <v>301</v>
      </c>
      <c r="F30" s="341"/>
      <c r="G30" s="239">
        <v>1633533</v>
      </c>
      <c r="H30" s="128" t="str">
        <f>_xlfn.IFNA((VLOOKUP(G30,'Swimmer Details'!$A$2:$H$1048576,6,FALSE)),"")</f>
        <v>Smith</v>
      </c>
      <c r="I30" s="128" t="str">
        <f>_xlfn.IFNA((VLOOKUP(G30,'Swimmer Details'!$A$2:$H$1048576,4,FALSE)),"")</f>
        <v>Isabelle</v>
      </c>
      <c r="J30" s="312"/>
      <c r="K30" s="313"/>
      <c r="L30" s="313"/>
      <c r="M30" s="314"/>
      <c r="N30" s="97">
        <f>'Moors League'!K29</f>
        <v>3</v>
      </c>
      <c r="O30" s="98" t="str">
        <f>'Moors League'!L29</f>
        <v>003393</v>
      </c>
      <c r="P30" s="98">
        <f>'Moors League'!M29</f>
        <v>2</v>
      </c>
      <c r="Q30" s="116"/>
      <c r="R30" s="222"/>
      <c r="S30" s="118" t="str">
        <f>_xlfn.IFNA((VLOOKUP(Q30,'DQ Lookup'!$A$2:$B$99,2,FALSE)),"")</f>
        <v/>
      </c>
      <c r="T30">
        <f t="shared" si="24"/>
        <v>1428272</v>
      </c>
      <c r="U30" t="str">
        <f>_xlfn.IFNA((VLOOKUP(G50,'Swimmer Details'!$A$2:$H$1048576,6,FALSE)),"")</f>
        <v>Morris</v>
      </c>
      <c r="V30" t="str">
        <f>_xlfn.IFNA((VLOOKUP(G50,'Swimmer Details'!$A$2:$H$1048576,4,FALSE)),"")</f>
        <v>Maisie</v>
      </c>
      <c r="W30" t="str">
        <f>_xlfn.IFNA((VLOOKUP(G50,'Swimmer Details'!$A$2:$M$1048576,12,FALSE)),"")</f>
        <v>020909</v>
      </c>
      <c r="X30" t="str">
        <f>_xlfn.IFNA((VLOOKUP(G50,'Swimmer Details'!$A$2:$M$1048576,13,FALSE)),"")</f>
        <v>F</v>
      </c>
      <c r="Y30" t="str">
        <f t="shared" si="25"/>
        <v>50m</v>
      </c>
      <c r="Z30" t="str">
        <f t="shared" si="25"/>
        <v>Freestyle</v>
      </c>
      <c r="AA30" t="str">
        <f t="shared" si="16"/>
        <v>50mFreestyle</v>
      </c>
      <c r="AB30">
        <f t="shared" si="26"/>
        <v>35</v>
      </c>
      <c r="AC30" t="str">
        <f t="shared" si="18"/>
        <v>F</v>
      </c>
      <c r="AD30" t="str">
        <f t="shared" si="19"/>
        <v>Morris</v>
      </c>
      <c r="AE30" t="str">
        <f t="shared" si="20"/>
        <v>Maisie</v>
      </c>
      <c r="AF30" t="str">
        <f t="shared" si="6"/>
        <v>NORE</v>
      </c>
      <c r="AG30" t="str">
        <f t="shared" si="21"/>
        <v>020909</v>
      </c>
      <c r="AH30" t="str">
        <f t="shared" si="27"/>
        <v>003096</v>
      </c>
      <c r="AI30" t="str">
        <f>_xlfn.IFNA((VLOOKUP(AA30,'Swim England Lookup'!$C$2:$E$5,3,FALSE)),"")</f>
        <v>01</v>
      </c>
      <c r="AJ30" t="s">
        <v>336</v>
      </c>
      <c r="AK30" t="str">
        <f t="shared" si="23"/>
        <v>F,Morris,Maisie,NORE,020909,003096,01,H</v>
      </c>
    </row>
    <row r="31" spans="1:37" ht="19.5" customHeight="1" x14ac:dyDescent="0.35">
      <c r="A31" s="61">
        <v>22</v>
      </c>
      <c r="B31" s="106" t="s">
        <v>294</v>
      </c>
      <c r="C31" s="106" t="s">
        <v>292</v>
      </c>
      <c r="D31" s="106" t="s">
        <v>302</v>
      </c>
      <c r="E31" s="107" t="s">
        <v>301</v>
      </c>
      <c r="F31" s="341"/>
      <c r="G31" s="239">
        <v>1518553</v>
      </c>
      <c r="H31" s="128" t="str">
        <f>_xlfn.IFNA((VLOOKUP(G31,'Swimmer Details'!$A$2:$H$1048576,6,FALSE)),"")</f>
        <v>Wilson</v>
      </c>
      <c r="I31" s="128" t="str">
        <f>_xlfn.IFNA((VLOOKUP(G31,'Swimmer Details'!$A$2:$H$1048576,4,FALSE)),"")</f>
        <v>Owen</v>
      </c>
      <c r="J31" s="312"/>
      <c r="K31" s="313"/>
      <c r="L31" s="313"/>
      <c r="M31" s="314"/>
      <c r="N31" s="97">
        <f>'Moors League'!K30</f>
        <v>3</v>
      </c>
      <c r="O31" s="98" t="str">
        <f>'Moors League'!L30</f>
        <v>003337</v>
      </c>
      <c r="P31" s="98">
        <f>'Moors League'!M30</f>
        <v>2</v>
      </c>
      <c r="Q31" s="116"/>
      <c r="R31" s="222"/>
      <c r="S31" s="118" t="str">
        <f>_xlfn.IFNA((VLOOKUP(Q31,'DQ Lookup'!$A$2:$B$99,2,FALSE)),"")</f>
        <v/>
      </c>
      <c r="T31">
        <f t="shared" si="24"/>
        <v>1393777</v>
      </c>
      <c r="U31" t="str">
        <f>_xlfn.IFNA((VLOOKUP(G51,'Swimmer Details'!$A$2:$H$1048576,6,FALSE)),"")</f>
        <v>Margerson</v>
      </c>
      <c r="V31" t="str">
        <f>_xlfn.IFNA((VLOOKUP(G51,'Swimmer Details'!$A$2:$H$1048576,4,FALSE)),"")</f>
        <v>Alexander</v>
      </c>
      <c r="W31" t="str">
        <f>_xlfn.IFNA((VLOOKUP(G51,'Swimmer Details'!$A$2:$M$1048576,12,FALSE)),"")</f>
        <v>230108</v>
      </c>
      <c r="X31" t="str">
        <f>_xlfn.IFNA((VLOOKUP(G51,'Swimmer Details'!$A$2:$M$1048576,13,FALSE)),"")</f>
        <v>M</v>
      </c>
      <c r="Y31" t="str">
        <f t="shared" si="25"/>
        <v>50m</v>
      </c>
      <c r="Z31" t="str">
        <f t="shared" si="25"/>
        <v>Freestyle</v>
      </c>
      <c r="AA31" t="str">
        <f t="shared" si="16"/>
        <v>50mFreestyle</v>
      </c>
      <c r="AB31">
        <f t="shared" si="26"/>
        <v>36</v>
      </c>
      <c r="AC31" t="str">
        <f t="shared" si="18"/>
        <v>M</v>
      </c>
      <c r="AD31" t="str">
        <f t="shared" si="19"/>
        <v>Margerson</v>
      </c>
      <c r="AE31" t="str">
        <f t="shared" si="20"/>
        <v>Alexander</v>
      </c>
      <c r="AF31" t="str">
        <f t="shared" si="6"/>
        <v>NORE</v>
      </c>
      <c r="AG31" t="str">
        <f t="shared" si="21"/>
        <v>230108</v>
      </c>
      <c r="AH31" t="str">
        <f t="shared" si="27"/>
        <v>002985</v>
      </c>
      <c r="AI31" t="str">
        <f>_xlfn.IFNA((VLOOKUP(AA31,'Swim England Lookup'!$C$2:$E$5,3,FALSE)),"")</f>
        <v>01</v>
      </c>
      <c r="AJ31" t="s">
        <v>336</v>
      </c>
      <c r="AK31" t="str">
        <f t="shared" si="23"/>
        <v>M,Margerson,Alexander,NORE,230108,002985,01,H</v>
      </c>
    </row>
    <row r="32" spans="1:37" ht="19.5" customHeight="1" x14ac:dyDescent="0.35">
      <c r="A32" s="61">
        <v>23</v>
      </c>
      <c r="B32" s="106" t="s">
        <v>293</v>
      </c>
      <c r="C32" s="106" t="s">
        <v>81</v>
      </c>
      <c r="D32" s="106" t="s">
        <v>302</v>
      </c>
      <c r="E32" s="107" t="s">
        <v>300</v>
      </c>
      <c r="F32" s="341"/>
      <c r="G32" s="239">
        <v>1164132</v>
      </c>
      <c r="H32" s="128" t="str">
        <f>_xlfn.IFNA((VLOOKUP(G32,'Swimmer Details'!$A$2:$H$1048576,6,FALSE)),"")</f>
        <v>Wilkin</v>
      </c>
      <c r="I32" s="128" t="str">
        <f>_xlfn.IFNA((VLOOKUP(G32,'Swimmer Details'!$A$2:$H$1048576,4,FALSE)),"")</f>
        <v>Rebecca</v>
      </c>
      <c r="J32" s="312"/>
      <c r="K32" s="313"/>
      <c r="L32" s="313"/>
      <c r="M32" s="314"/>
      <c r="N32" s="97">
        <f>'Moors League'!K31</f>
        <v>2</v>
      </c>
      <c r="O32" s="98" t="str">
        <f>'Moors League'!L31</f>
        <v>004258</v>
      </c>
      <c r="P32" s="98">
        <f>'Moors League'!M31</f>
        <v>3</v>
      </c>
      <c r="Q32" s="116"/>
      <c r="R32" s="222"/>
      <c r="S32" s="118" t="str">
        <f>_xlfn.IFNA((VLOOKUP(Q32,'DQ Lookup'!$A$2:$B$99,2,FALSE)),"")</f>
        <v/>
      </c>
      <c r="T32">
        <f t="shared" ref="T32:T33" si="28">G52</f>
        <v>1671017</v>
      </c>
      <c r="U32" t="str">
        <f>_xlfn.IFNA((VLOOKUP(G52,'Swimmer Details'!$A$2:$H$1048576,6,FALSE)),"")</f>
        <v>Nicholson</v>
      </c>
      <c r="V32" t="str">
        <f>_xlfn.IFNA((VLOOKUP(G52,'Swimmer Details'!$A$2:$H$1048576,4,FALSE)),"")</f>
        <v>Summer</v>
      </c>
      <c r="W32" t="str">
        <f>_xlfn.IFNA((VLOOKUP(G52,'Swimmer Details'!$A$2:$M$1048576,12,FALSE)),"")</f>
        <v>200114</v>
      </c>
      <c r="X32" t="str">
        <f>_xlfn.IFNA((VLOOKUP(G52,'Swimmer Details'!$A$2:$M$1048576,13,FALSE)),"")</f>
        <v>F</v>
      </c>
      <c r="Y32" t="str">
        <f t="shared" ref="Y32:Z33" si="29">D52</f>
        <v>50m</v>
      </c>
      <c r="Z32" t="str">
        <f t="shared" si="29"/>
        <v>Breaststroke</v>
      </c>
      <c r="AA32" t="str">
        <f t="shared" ref="AA32:AA33" si="30">Y32&amp;Z32</f>
        <v>50mBreaststroke</v>
      </c>
      <c r="AB32">
        <f t="shared" ref="AB32:AB33" si="31">A52</f>
        <v>37</v>
      </c>
      <c r="AC32" t="str">
        <f t="shared" ref="AC32:AC33" si="32">X32</f>
        <v>F</v>
      </c>
      <c r="AD32" t="str">
        <f t="shared" ref="AD32:AE33" si="33">U32</f>
        <v>Nicholson</v>
      </c>
      <c r="AE32" t="str">
        <f t="shared" si="33"/>
        <v>Summer</v>
      </c>
      <c r="AF32" t="str">
        <f t="shared" si="6"/>
        <v>NORE</v>
      </c>
      <c r="AG32" t="str">
        <f t="shared" ref="AG32:AG33" si="34">W32</f>
        <v>200114</v>
      </c>
      <c r="AH32" t="str">
        <f t="shared" ref="AH32:AH33" si="35">TEXT(O52,"000000")</f>
        <v xml:space="preserve">DQ ST     </v>
      </c>
      <c r="AI32" t="str">
        <f>_xlfn.IFNA((VLOOKUP(AA32,'Swim England Lookup'!$C$2:$E$5,3,FALSE)),"")</f>
        <v>07</v>
      </c>
      <c r="AJ32" t="s">
        <v>336</v>
      </c>
      <c r="AK32" t="str">
        <f t="shared" ref="AK32:AK33" si="36">AC32&amp;","&amp;AD32&amp;","&amp;AE32&amp;","&amp;AF32&amp;","&amp;AG32&amp;","&amp;AH32&amp;","&amp;AI32&amp;","&amp;AJ32</f>
        <v>F,Nicholson,Summer,NORE,200114,DQ ST     ,07,H</v>
      </c>
    </row>
    <row r="33" spans="1:37" ht="19.5" customHeight="1" x14ac:dyDescent="0.35">
      <c r="A33" s="61">
        <v>24</v>
      </c>
      <c r="B33" s="106" t="s">
        <v>294</v>
      </c>
      <c r="C33" s="106" t="s">
        <v>81</v>
      </c>
      <c r="D33" s="106" t="s">
        <v>302</v>
      </c>
      <c r="E33" s="107" t="s">
        <v>300</v>
      </c>
      <c r="F33" s="342"/>
      <c r="G33" s="239">
        <v>1109100</v>
      </c>
      <c r="H33" s="128" t="str">
        <f>_xlfn.IFNA((VLOOKUP(G33,'Swimmer Details'!$A$2:$H$1048576,6,FALSE)),"")</f>
        <v>Barron</v>
      </c>
      <c r="I33" s="128" t="str">
        <f>_xlfn.IFNA((VLOOKUP(G33,'Swimmer Details'!$A$2:$H$1048576,4,FALSE)),"")</f>
        <v>Daniel</v>
      </c>
      <c r="J33" s="315"/>
      <c r="K33" s="316"/>
      <c r="L33" s="316"/>
      <c r="M33" s="317"/>
      <c r="N33" s="97">
        <f>'Moors League'!K32</f>
        <v>4</v>
      </c>
      <c r="O33" s="98" t="str">
        <f>'Moors League'!L32</f>
        <v>003794</v>
      </c>
      <c r="P33" s="98">
        <f>'Moors League'!M32</f>
        <v>1</v>
      </c>
      <c r="Q33" s="116"/>
      <c r="R33" s="222"/>
      <c r="S33" s="118" t="str">
        <f>_xlfn.IFNA((VLOOKUP(Q33,'DQ Lookup'!$A$2:$B$99,2,FALSE)),"")</f>
        <v/>
      </c>
      <c r="T33">
        <f t="shared" si="28"/>
        <v>1667081</v>
      </c>
      <c r="U33" t="str">
        <f>_xlfn.IFNA((VLOOKUP(G53,'Swimmer Details'!$A$2:$H$1048576,6,FALSE)),"")</f>
        <v>Wilson</v>
      </c>
      <c r="V33" t="str">
        <f>_xlfn.IFNA((VLOOKUP(G53,'Swimmer Details'!$A$2:$H$1048576,4,FALSE)),"")</f>
        <v>Elliott</v>
      </c>
      <c r="W33" t="str">
        <f>_xlfn.IFNA((VLOOKUP(G53,'Swimmer Details'!$A$2:$M$1048576,12,FALSE)),"")</f>
        <v>030515</v>
      </c>
      <c r="X33" t="str">
        <f>_xlfn.IFNA((VLOOKUP(G53,'Swimmer Details'!$A$2:$M$1048576,13,FALSE)),"")</f>
        <v>M</v>
      </c>
      <c r="Y33" t="str">
        <f t="shared" si="29"/>
        <v>50m</v>
      </c>
      <c r="Z33" t="str">
        <f t="shared" si="29"/>
        <v>Breaststroke</v>
      </c>
      <c r="AA33" t="str">
        <f t="shared" si="30"/>
        <v>50mBreaststroke</v>
      </c>
      <c r="AB33">
        <f t="shared" si="31"/>
        <v>38</v>
      </c>
      <c r="AC33" t="str">
        <f t="shared" si="32"/>
        <v>M</v>
      </c>
      <c r="AD33" t="str">
        <f t="shared" si="33"/>
        <v>Wilson</v>
      </c>
      <c r="AE33" t="str">
        <f t="shared" si="33"/>
        <v>Elliott</v>
      </c>
      <c r="AF33" t="str">
        <f t="shared" si="6"/>
        <v>NORE</v>
      </c>
      <c r="AG33" t="str">
        <f t="shared" si="34"/>
        <v>030515</v>
      </c>
      <c r="AH33" t="str">
        <f t="shared" si="35"/>
        <v>005772</v>
      </c>
      <c r="AI33" t="str">
        <f>_xlfn.IFNA((VLOOKUP(AA33,'Swim England Lookup'!$C$2:$E$5,3,FALSE)),"")</f>
        <v>07</v>
      </c>
      <c r="AJ33" t="s">
        <v>336</v>
      </c>
      <c r="AK33" t="str">
        <f t="shared" si="36"/>
        <v>M,Wilson,Elliott,NORE,030515,005772,07,H</v>
      </c>
    </row>
    <row r="34" spans="1:37" ht="19.5" customHeight="1" x14ac:dyDescent="0.35">
      <c r="A34" s="61">
        <v>25</v>
      </c>
      <c r="B34" s="106" t="s">
        <v>293</v>
      </c>
      <c r="C34" s="106" t="s">
        <v>296</v>
      </c>
      <c r="D34" s="106" t="s">
        <v>304</v>
      </c>
      <c r="E34" s="107" t="s">
        <v>99</v>
      </c>
      <c r="F34" s="96" t="s">
        <v>308</v>
      </c>
      <c r="G34" s="240">
        <v>1468175</v>
      </c>
      <c r="H34" s="128" t="str">
        <f>_xlfn.IFNA((VLOOKUP(G34,'Swimmer Details'!$A$2:$H$1048576,6,FALSE)),"")</f>
        <v>Jones</v>
      </c>
      <c r="I34" s="128" t="str">
        <f>_xlfn.IFNA((VLOOKUP(G34,'Swimmer Details'!$A$2:$H$1048576,4,FALSE)),"")</f>
        <v>Emily</v>
      </c>
      <c r="J34" s="109" t="s">
        <v>310</v>
      </c>
      <c r="K34" s="240">
        <v>1521405</v>
      </c>
      <c r="L34" s="128" t="str">
        <f>_xlfn.IFNA((VLOOKUP(K34,'Swimmer Details'!$A$2:$H$1048576,6,FALSE)),"")</f>
        <v>Jones</v>
      </c>
      <c r="M34" s="128" t="str">
        <f>_xlfn.IFNA((VLOOKUP(K34,'Swimmer Details'!$A$2:$H$1048576,4,FALSE)),"")</f>
        <v>Lara</v>
      </c>
      <c r="N34" s="301"/>
      <c r="O34" s="302"/>
      <c r="P34" s="302"/>
      <c r="Q34" s="116"/>
      <c r="R34" s="222"/>
      <c r="S34" s="118" t="str">
        <f>_xlfn.IFNA((VLOOKUP(Q34,'DQ Lookup'!$A$2:$B$99,2,FALSE)),"")</f>
        <v/>
      </c>
      <c r="T34">
        <f>G54</f>
        <v>1468175</v>
      </c>
      <c r="U34" t="str">
        <f>_xlfn.IFNA((VLOOKUP(G54,'Swimmer Details'!$A$2:$H$1048576,6,FALSE)),"")</f>
        <v>Jones</v>
      </c>
      <c r="V34" t="str">
        <f>_xlfn.IFNA((VLOOKUP(G54,'Swimmer Details'!$A$2:$H$1048576,4,FALSE)),"")</f>
        <v>Emily</v>
      </c>
      <c r="W34" t="str">
        <f>_xlfn.IFNA((VLOOKUP(G54,'Swimmer Details'!$A$2:$M$1048576,12,FALSE)),"")</f>
        <v>150610</v>
      </c>
      <c r="X34" t="str">
        <f>_xlfn.IFNA((VLOOKUP(G54,'Swimmer Details'!$A$2:$M$1048576,13,FALSE)),"")</f>
        <v>F</v>
      </c>
      <c r="Y34" t="str">
        <f>D54</f>
        <v>50m</v>
      </c>
      <c r="Z34" t="str">
        <f>E54</f>
        <v>Butterfly</v>
      </c>
      <c r="AA34" t="str">
        <f>Y34&amp;Z34</f>
        <v>50mButterfly</v>
      </c>
      <c r="AB34">
        <f>A54</f>
        <v>39</v>
      </c>
      <c r="AC34" t="str">
        <f>X34</f>
        <v>F</v>
      </c>
      <c r="AD34" t="str">
        <f t="shared" ref="AD34:AE37" si="37">U34</f>
        <v>Jones</v>
      </c>
      <c r="AE34" t="str">
        <f t="shared" si="37"/>
        <v>Emily</v>
      </c>
      <c r="AF34" t="str">
        <f t="shared" si="6"/>
        <v>NORE</v>
      </c>
      <c r="AG34" t="str">
        <f>W34</f>
        <v>150610</v>
      </c>
      <c r="AH34" t="str">
        <f>TEXT(O54,"000000")</f>
        <v>005517</v>
      </c>
      <c r="AI34" t="str">
        <f>_xlfn.IFNA((VLOOKUP(AA34,'Swim England Lookup'!$C$2:$E$5,3,FALSE)),"")</f>
        <v>10</v>
      </c>
      <c r="AJ34" t="s">
        <v>336</v>
      </c>
      <c r="AK34" t="str">
        <f>AC34&amp;","&amp;AD34&amp;","&amp;AE34&amp;","&amp;AF34&amp;","&amp;AG34&amp;","&amp;AH34&amp;","&amp;AI34&amp;","&amp;AJ34</f>
        <v>F,Jones,Emily,NORE,150610,005517,10,H</v>
      </c>
    </row>
    <row r="35" spans="1:37" ht="19.5" customHeight="1" x14ac:dyDescent="0.35">
      <c r="A35" s="326"/>
      <c r="B35" s="327"/>
      <c r="C35" s="327"/>
      <c r="D35" s="327"/>
      <c r="E35" s="328"/>
      <c r="F35" s="96" t="s">
        <v>309</v>
      </c>
      <c r="G35" s="240">
        <v>1680877</v>
      </c>
      <c r="H35" s="128" t="str">
        <f>_xlfn.IFNA((VLOOKUP(G35,'Swimmer Details'!$A$2:$H$1048576,6,FALSE)),"")</f>
        <v>Eddon</v>
      </c>
      <c r="I35" s="128" t="str">
        <f>_xlfn.IFNA((VLOOKUP(G35,'Swimmer Details'!$A$2:$H$1048576,4,FALSE)),"")</f>
        <v>Jasmyn</v>
      </c>
      <c r="J35" s="109" t="s">
        <v>311</v>
      </c>
      <c r="K35" s="240"/>
      <c r="L35" s="128" t="str">
        <f>_xlfn.IFNA((VLOOKUP(K35,'Swimmer Details'!$A$2:$H$1048576,6,FALSE)),"")</f>
        <v/>
      </c>
      <c r="M35" s="128" t="str">
        <f>_xlfn.IFNA((VLOOKUP(K35,'Swimmer Details'!$A$2:$H$1048576,4,FALSE)),"")</f>
        <v/>
      </c>
      <c r="N35" s="100">
        <f>'Moors League'!K33</f>
        <v>4</v>
      </c>
      <c r="O35" s="98" t="str">
        <f>'Moors League'!L33</f>
        <v>025778</v>
      </c>
      <c r="P35" s="98">
        <f>'Moors League'!M33</f>
        <v>1</v>
      </c>
      <c r="Q35" s="116"/>
      <c r="R35" s="222"/>
      <c r="S35" s="118" t="str">
        <f>_xlfn.IFNA((VLOOKUP(Q35,'DQ Lookup'!$A$2:$B$99,2,FALSE)),"")</f>
        <v/>
      </c>
      <c r="T35">
        <f>G55</f>
        <v>1642509</v>
      </c>
      <c r="U35" t="str">
        <f>_xlfn.IFNA((VLOOKUP(G55,'Swimmer Details'!$A$2:$H$1048576,6,FALSE)),"")</f>
        <v>Hayward</v>
      </c>
      <c r="V35" t="str">
        <f>_xlfn.IFNA((VLOOKUP(G55,'Swimmer Details'!$A$2:$H$1048576,4,FALSE)),"")</f>
        <v>Zachary</v>
      </c>
      <c r="W35" t="str">
        <f>_xlfn.IFNA((VLOOKUP(G55,'Swimmer Details'!$A$2:$M$1048576,12,FALSE)),"")</f>
        <v>121210</v>
      </c>
      <c r="X35" t="str">
        <f>_xlfn.IFNA((VLOOKUP(G55,'Swimmer Details'!$A$2:$M$1048576,13,FALSE)),"")</f>
        <v>M</v>
      </c>
      <c r="Y35" t="str">
        <f>D55</f>
        <v>50m</v>
      </c>
      <c r="Z35" t="str">
        <f>E55</f>
        <v>Butterfly</v>
      </c>
      <c r="AA35" t="str">
        <f>Y35&amp;Z35</f>
        <v>50mButterfly</v>
      </c>
      <c r="AB35">
        <f>A55</f>
        <v>40</v>
      </c>
      <c r="AC35" t="str">
        <f>X35</f>
        <v>M</v>
      </c>
      <c r="AD35" t="str">
        <f t="shared" si="37"/>
        <v>Hayward</v>
      </c>
      <c r="AE35" t="str">
        <f t="shared" si="37"/>
        <v>Zachary</v>
      </c>
      <c r="AF35" t="str">
        <f t="shared" si="6"/>
        <v>NORE</v>
      </c>
      <c r="AG35" t="str">
        <f>W35</f>
        <v>121210</v>
      </c>
      <c r="AH35" t="str">
        <f>TEXT(O55,"000000")</f>
        <v>004383</v>
      </c>
      <c r="AI35" t="str">
        <f>_xlfn.IFNA((VLOOKUP(AA35,'Swim England Lookup'!$C$2:$E$5,3,FALSE)),"")</f>
        <v>10</v>
      </c>
      <c r="AJ35" t="s">
        <v>336</v>
      </c>
      <c r="AK35" t="str">
        <f>AC35&amp;","&amp;AD35&amp;","&amp;AE35&amp;","&amp;AF35&amp;","&amp;AG35&amp;","&amp;AH35&amp;","&amp;AI35&amp;","&amp;AJ35</f>
        <v>M,Hayward,Zachary,NORE,121210,004383,10,H</v>
      </c>
    </row>
    <row r="36" spans="1:37" ht="19.5" customHeight="1" x14ac:dyDescent="0.35">
      <c r="A36" s="61">
        <v>26</v>
      </c>
      <c r="B36" s="106" t="s">
        <v>294</v>
      </c>
      <c r="C36" s="106" t="s">
        <v>296</v>
      </c>
      <c r="D36" s="106" t="s">
        <v>304</v>
      </c>
      <c r="E36" s="107" t="s">
        <v>99</v>
      </c>
      <c r="F36" s="99" t="s">
        <v>308</v>
      </c>
      <c r="G36" s="246">
        <v>1642509</v>
      </c>
      <c r="H36" s="128" t="str">
        <f>_xlfn.IFNA((VLOOKUP(G36,'Swimmer Details'!$A$2:$H$1048576,6,FALSE)),"")</f>
        <v>Hayward</v>
      </c>
      <c r="I36" s="128" t="str">
        <f>_xlfn.IFNA((VLOOKUP(G36,'Swimmer Details'!$A$2:$H$1048576,4,FALSE)),"")</f>
        <v>Zachary</v>
      </c>
      <c r="J36" s="109" t="s">
        <v>310</v>
      </c>
      <c r="K36" s="246">
        <v>1694689</v>
      </c>
      <c r="L36" s="128" t="str">
        <f>_xlfn.IFNA((VLOOKUP(K36,'Swimmer Details'!$A$2:$H$1048576,6,FALSE)),"")</f>
        <v>Ring</v>
      </c>
      <c r="M36" s="128" t="str">
        <f>_xlfn.IFNA((VLOOKUP(K36,'Swimmer Details'!$A$2:$H$1048576,4,FALSE)),"")</f>
        <v>Joshua</v>
      </c>
      <c r="N36" s="301"/>
      <c r="O36" s="302"/>
      <c r="P36" s="302"/>
      <c r="Q36" s="116"/>
      <c r="R36" s="222"/>
      <c r="S36" s="118" t="str">
        <f>_xlfn.IFNA((VLOOKUP(Q36,'DQ Lookup'!$A$2:$B$99,2,FALSE)),"")</f>
        <v/>
      </c>
      <c r="T36">
        <f>G64</f>
        <v>1468175</v>
      </c>
      <c r="U36" t="str">
        <f>_xlfn.IFNA((VLOOKUP(G64,'Swimmer Details'!$A$2:$H$1048576,6,FALSE)),"")</f>
        <v>Jones</v>
      </c>
      <c r="V36" t="str">
        <f>_xlfn.IFNA((VLOOKUP(G64,'Swimmer Details'!$A$2:$H$1048576,4,FALSE)),"")</f>
        <v>Emily</v>
      </c>
      <c r="W36" t="str">
        <f>_xlfn.IFNA((VLOOKUP(G64,'Swimmer Details'!$A$2:$M$1048576,12,FALSE)),"")</f>
        <v>150610</v>
      </c>
      <c r="X36" t="str">
        <f>_xlfn.IFNA((VLOOKUP(G64,'Swimmer Details'!$A$2:$M$1048576,13,FALSE)),"")</f>
        <v>F</v>
      </c>
      <c r="Y36" t="str">
        <f>D64</f>
        <v>50m</v>
      </c>
      <c r="Z36" t="str">
        <f>E64</f>
        <v>Freestyle</v>
      </c>
      <c r="AA36" t="str">
        <f>Y36&amp;Z36</f>
        <v>50mFreestyle</v>
      </c>
      <c r="AB36">
        <f>A64</f>
        <v>45</v>
      </c>
      <c r="AC36" t="str">
        <f>X36</f>
        <v>F</v>
      </c>
      <c r="AD36" t="str">
        <f t="shared" si="37"/>
        <v>Jones</v>
      </c>
      <c r="AE36" t="str">
        <f t="shared" si="37"/>
        <v>Emily</v>
      </c>
      <c r="AF36" t="str">
        <f t="shared" si="6"/>
        <v>NORE</v>
      </c>
      <c r="AG36" t="str">
        <f>W36</f>
        <v>150610</v>
      </c>
      <c r="AH36" t="str">
        <f>TEXT(O64,"000000")</f>
        <v>004010</v>
      </c>
      <c r="AI36" t="str">
        <f>_xlfn.IFNA((VLOOKUP(AA36,'Swim England Lookup'!$C$2:$E$5,3,FALSE)),"")</f>
        <v>01</v>
      </c>
      <c r="AJ36" t="s">
        <v>336</v>
      </c>
      <c r="AK36" t="str">
        <f>AC36&amp;","&amp;AD36&amp;","&amp;AE36&amp;","&amp;AF36&amp;","&amp;AG36&amp;","&amp;AH36&amp;","&amp;AI36&amp;","&amp;AJ36</f>
        <v>F,Jones,Emily,NORE,150610,004010,01,H</v>
      </c>
    </row>
    <row r="37" spans="1:37" ht="19.5" customHeight="1" x14ac:dyDescent="0.35">
      <c r="A37" s="326"/>
      <c r="B37" s="327"/>
      <c r="C37" s="327"/>
      <c r="D37" s="327"/>
      <c r="E37" s="328"/>
      <c r="F37" s="96" t="s">
        <v>309</v>
      </c>
      <c r="G37" s="240">
        <v>1642702</v>
      </c>
      <c r="H37" s="128" t="str">
        <f>_xlfn.IFNA((VLOOKUP(G37,'Swimmer Details'!$A$2:$H$1048576,6,FALSE)),"")</f>
        <v>Pearce</v>
      </c>
      <c r="I37" s="128" t="str">
        <f>_xlfn.IFNA((VLOOKUP(G37,'Swimmer Details'!$A$2:$H$1048576,4,FALSE)),"")</f>
        <v>Ethan</v>
      </c>
      <c r="J37" s="109" t="s">
        <v>311</v>
      </c>
      <c r="K37" s="240">
        <v>1584664</v>
      </c>
      <c r="L37" s="128" t="str">
        <f>_xlfn.IFNA((VLOOKUP(K37,'Swimmer Details'!$A$2:$H$1048576,6,FALSE)),"")</f>
        <v>Robinson</v>
      </c>
      <c r="M37" s="128" t="str">
        <f>_xlfn.IFNA((VLOOKUP(K37,'Swimmer Details'!$A$2:$H$1048576,4,FALSE)),"")</f>
        <v>Isaac</v>
      </c>
      <c r="N37" s="100">
        <f>'Moors League'!K34</f>
        <v>4</v>
      </c>
      <c r="O37" s="98" t="str">
        <f>'Moors League'!L34</f>
        <v>024374</v>
      </c>
      <c r="P37" s="98">
        <f>'Moors League'!M34</f>
        <v>1</v>
      </c>
      <c r="Q37" s="116"/>
      <c r="R37" s="222"/>
      <c r="S37" s="118" t="str">
        <f>_xlfn.IFNA((VLOOKUP(Q37,'DQ Lookup'!$A$2:$B$99,2,FALSE)),"")</f>
        <v/>
      </c>
      <c r="T37">
        <f>G65</f>
        <v>1642509</v>
      </c>
      <c r="U37" t="str">
        <f>_xlfn.IFNA((VLOOKUP(G65,'Swimmer Details'!$A$2:$H$1048576,6,FALSE)),"")</f>
        <v>Hayward</v>
      </c>
      <c r="V37" t="str">
        <f>_xlfn.IFNA((VLOOKUP(G65,'Swimmer Details'!$A$2:$H$1048576,4,FALSE)),"")</f>
        <v>Zachary</v>
      </c>
      <c r="W37" t="str">
        <f>_xlfn.IFNA((VLOOKUP(G65,'Swimmer Details'!$A$2:$M$1048576,12,FALSE)),"")</f>
        <v>121210</v>
      </c>
      <c r="X37" t="str">
        <f>_xlfn.IFNA((VLOOKUP(G65,'Swimmer Details'!$A$2:$M$1048576,13,FALSE)),"")</f>
        <v>M</v>
      </c>
      <c r="Y37" t="str">
        <f>D65</f>
        <v>50m</v>
      </c>
      <c r="Z37" t="str">
        <f>E65</f>
        <v>Freestyle</v>
      </c>
      <c r="AA37" t="str">
        <f>Y37&amp;Z37</f>
        <v>50mFreestyle</v>
      </c>
      <c r="AB37">
        <f>A65</f>
        <v>46</v>
      </c>
      <c r="AC37" t="str">
        <f>X37</f>
        <v>M</v>
      </c>
      <c r="AD37" t="str">
        <f t="shared" si="37"/>
        <v>Hayward</v>
      </c>
      <c r="AE37" t="str">
        <f t="shared" si="37"/>
        <v>Zachary</v>
      </c>
      <c r="AF37" t="str">
        <f t="shared" si="6"/>
        <v>NORE</v>
      </c>
      <c r="AG37" t="str">
        <f>W37</f>
        <v>121210</v>
      </c>
      <c r="AH37" t="str">
        <f>TEXT(O65,"000000")</f>
        <v>003694</v>
      </c>
      <c r="AI37" t="str">
        <f>_xlfn.IFNA((VLOOKUP(AA37,'Swim England Lookup'!$C$2:$E$5,3,FALSE)),"")</f>
        <v>01</v>
      </c>
      <c r="AJ37" t="s">
        <v>336</v>
      </c>
      <c r="AK37" t="str">
        <f>AC37&amp;","&amp;AD37&amp;","&amp;AE37&amp;","&amp;AF37&amp;","&amp;AG37&amp;","&amp;AH37&amp;","&amp;AI37&amp;","&amp;AJ37</f>
        <v>M,Hayward,Zachary,NORE,121210,003694,01,H</v>
      </c>
    </row>
    <row r="38" spans="1:37" ht="19.5" customHeight="1" x14ac:dyDescent="0.35">
      <c r="A38" s="61">
        <v>27</v>
      </c>
      <c r="B38" s="106" t="s">
        <v>293</v>
      </c>
      <c r="C38" s="106" t="s">
        <v>297</v>
      </c>
      <c r="D38" s="106" t="s">
        <v>305</v>
      </c>
      <c r="E38" s="107" t="s">
        <v>101</v>
      </c>
      <c r="F38" s="101">
        <v>1</v>
      </c>
      <c r="G38" s="231">
        <v>1762690</v>
      </c>
      <c r="H38" s="128" t="str">
        <f>_xlfn.IFNA((VLOOKUP(G38,'Swimmer Details'!$A$2:$H$1048576,6,FALSE)),"")</f>
        <v>Choules</v>
      </c>
      <c r="I38" s="128" t="str">
        <f>_xlfn.IFNA((VLOOKUP(G38,'Swimmer Details'!$A$2:$H$1048576,4,FALSE)),"")</f>
        <v>Izzy</v>
      </c>
      <c r="J38" s="101">
        <v>2</v>
      </c>
      <c r="K38" s="231">
        <v>1738738</v>
      </c>
      <c r="L38" s="128" t="str">
        <f>_xlfn.IFNA((VLOOKUP(K38,'Swimmer Details'!$A$2:$H$1048576,6,FALSE)),"")</f>
        <v>Gamon</v>
      </c>
      <c r="M38" s="128" t="str">
        <f>_xlfn.IFNA((VLOOKUP(K38,'Swimmer Details'!$A$2:$H$1048576,4,FALSE)),"")</f>
        <v>Ellie-Jayne</v>
      </c>
      <c r="N38" s="301"/>
      <c r="O38" s="302"/>
      <c r="P38" s="302"/>
      <c r="Q38" s="116"/>
      <c r="R38" s="222"/>
      <c r="S38" s="118" t="str">
        <f>_xlfn.IFNA((VLOOKUP(Q38,'DQ Lookup'!$A$2:$B$99,2,FALSE)),"")</f>
        <v/>
      </c>
      <c r="T38">
        <f t="shared" ref="T38:T39" si="38">G66</f>
        <v>1762690</v>
      </c>
      <c r="U38" t="str">
        <f>_xlfn.IFNA((VLOOKUP(G66,'Swimmer Details'!$A$2:$H$1048576,6,FALSE)),"")</f>
        <v>Choules</v>
      </c>
      <c r="V38" t="str">
        <f>_xlfn.IFNA((VLOOKUP(G66,'Swimmer Details'!$A$2:$H$1048576,4,FALSE)),"")</f>
        <v>Izzy</v>
      </c>
      <c r="W38" t="str">
        <f>_xlfn.IFNA((VLOOKUP(G66,'Swimmer Details'!$A$2:$M$1048576,12,FALSE)),"")</f>
        <v>010214</v>
      </c>
      <c r="X38" t="str">
        <f>_xlfn.IFNA((VLOOKUP(G66,'Swimmer Details'!$A$2:$M$1048576,13,FALSE)),"")</f>
        <v>F</v>
      </c>
      <c r="Y38" t="str">
        <f t="shared" ref="Y38:Z39" si="39">D66</f>
        <v>50m</v>
      </c>
      <c r="Z38" t="str">
        <f t="shared" si="39"/>
        <v>Butterfly</v>
      </c>
      <c r="AA38" t="str">
        <f t="shared" ref="AA38:AA39" si="40">Y38&amp;Z38</f>
        <v>50mButterfly</v>
      </c>
      <c r="AB38">
        <f t="shared" ref="AB38:AB39" si="41">A66</f>
        <v>47</v>
      </c>
      <c r="AC38" t="str">
        <f t="shared" ref="AC38:AC39" si="42">X38</f>
        <v>F</v>
      </c>
      <c r="AD38" t="str">
        <f t="shared" ref="AD38:AE39" si="43">U38</f>
        <v>Choules</v>
      </c>
      <c r="AE38" t="str">
        <f t="shared" si="43"/>
        <v>Izzy</v>
      </c>
      <c r="AF38" t="str">
        <f t="shared" si="6"/>
        <v>NORE</v>
      </c>
      <c r="AG38" t="str">
        <f t="shared" ref="AG38:AG39" si="44">W38</f>
        <v>010214</v>
      </c>
      <c r="AH38" t="str">
        <f t="shared" ref="AH38:AH39" si="45">TEXT(O66,"000000")</f>
        <v>005492</v>
      </c>
      <c r="AI38" t="str">
        <f>_xlfn.IFNA((VLOOKUP(AA38,'Swim England Lookup'!$C$2:$E$5,3,FALSE)),"")</f>
        <v>10</v>
      </c>
      <c r="AJ38" t="s">
        <v>336</v>
      </c>
      <c r="AK38" t="str">
        <f t="shared" ref="AK38:AK39" si="46">AC38&amp;","&amp;AD38&amp;","&amp;AE38&amp;","&amp;AF38&amp;","&amp;AG38&amp;","&amp;AH38&amp;","&amp;AI38&amp;","&amp;AJ38</f>
        <v>F,Choules,Izzy,NORE,010214,005492,10,H</v>
      </c>
    </row>
    <row r="39" spans="1:37" ht="19.5" customHeight="1" x14ac:dyDescent="0.35">
      <c r="A39" s="326"/>
      <c r="B39" s="327"/>
      <c r="C39" s="327"/>
      <c r="D39" s="327"/>
      <c r="E39" s="328"/>
      <c r="F39" s="101">
        <v>3</v>
      </c>
      <c r="G39" s="231">
        <v>1735402</v>
      </c>
      <c r="H39" s="128" t="str">
        <f>_xlfn.IFNA((VLOOKUP(G39,'Swimmer Details'!$A$2:$H$1048576,6,FALSE)),"")</f>
        <v>Bragg</v>
      </c>
      <c r="I39" s="128" t="str">
        <f>_xlfn.IFNA((VLOOKUP(G39,'Swimmer Details'!$A$2:$H$1048576,4,FALSE)),"")</f>
        <v>Ava</v>
      </c>
      <c r="J39" s="101">
        <v>4</v>
      </c>
      <c r="K39" s="231">
        <v>1724506</v>
      </c>
      <c r="L39" s="128" t="str">
        <f>_xlfn.IFNA((VLOOKUP(K39,'Swimmer Details'!$A$2:$H$1048576,6,FALSE)),"")</f>
        <v>Courts</v>
      </c>
      <c r="M39" s="128" t="str">
        <f>_xlfn.IFNA((VLOOKUP(K39,'Swimmer Details'!$A$2:$H$1048576,4,FALSE)),"")</f>
        <v>Emma</v>
      </c>
      <c r="N39" s="100">
        <f>'Moors League'!K35</f>
        <v>4</v>
      </c>
      <c r="O39" s="98" t="str">
        <f>'Moors League'!L35</f>
        <v>012792</v>
      </c>
      <c r="P39" s="98">
        <f>'Moors League'!M35</f>
        <v>1</v>
      </c>
      <c r="Q39" s="116"/>
      <c r="R39" s="222"/>
      <c r="S39" s="118" t="str">
        <f>_xlfn.IFNA((VLOOKUP(Q39,'DQ Lookup'!$A$2:$B$99,2,FALSE)),"")</f>
        <v/>
      </c>
      <c r="T39">
        <f t="shared" si="38"/>
        <v>1712659</v>
      </c>
      <c r="U39" t="str">
        <f>_xlfn.IFNA((VLOOKUP(G67,'Swimmer Details'!$A$2:$H$1048576,6,FALSE)),"")</f>
        <v>Halliday</v>
      </c>
      <c r="V39" t="str">
        <f>_xlfn.IFNA((VLOOKUP(G67,'Swimmer Details'!$A$2:$H$1048576,4,FALSE)),"")</f>
        <v>Finlay</v>
      </c>
      <c r="W39" t="str">
        <f>_xlfn.IFNA((VLOOKUP(G67,'Swimmer Details'!$A$2:$M$1048576,12,FALSE)),"")</f>
        <v>170616</v>
      </c>
      <c r="X39" t="str">
        <f>_xlfn.IFNA((VLOOKUP(G67,'Swimmer Details'!$A$2:$M$1048576,13,FALSE)),"")</f>
        <v>M</v>
      </c>
      <c r="Y39" t="str">
        <f t="shared" si="39"/>
        <v>25m</v>
      </c>
      <c r="Z39" t="str">
        <f t="shared" si="39"/>
        <v>Butterfly</v>
      </c>
      <c r="AA39" t="str">
        <f t="shared" si="40"/>
        <v>25mButterfly</v>
      </c>
      <c r="AB39">
        <f t="shared" si="41"/>
        <v>48</v>
      </c>
      <c r="AC39" t="str">
        <f t="shared" si="42"/>
        <v>M</v>
      </c>
      <c r="AD39" t="str">
        <f t="shared" si="43"/>
        <v>Halliday</v>
      </c>
      <c r="AE39" t="str">
        <f t="shared" si="43"/>
        <v>Finlay</v>
      </c>
      <c r="AF39" t="str">
        <f t="shared" si="6"/>
        <v>NORE</v>
      </c>
      <c r="AG39" t="str">
        <f t="shared" si="44"/>
        <v>170616</v>
      </c>
      <c r="AH39" t="str">
        <f t="shared" si="45"/>
        <v xml:space="preserve">DQ ST     </v>
      </c>
      <c r="AI39" t="str">
        <f>_xlfn.IFNA((VLOOKUP(AA39,'Swim England Lookup'!$C$2:$E$5,3,FALSE)),"")</f>
        <v/>
      </c>
      <c r="AJ39" t="s">
        <v>336</v>
      </c>
      <c r="AK39" t="str">
        <f t="shared" si="46"/>
        <v>M,Halliday,Finlay,NORE,170616,DQ ST     ,,H</v>
      </c>
    </row>
    <row r="40" spans="1:37" ht="19.5" customHeight="1" x14ac:dyDescent="0.35">
      <c r="A40" s="61">
        <v>28</v>
      </c>
      <c r="B40" s="106" t="s">
        <v>294</v>
      </c>
      <c r="C40" s="106" t="s">
        <v>297</v>
      </c>
      <c r="D40" s="106" t="s">
        <v>305</v>
      </c>
      <c r="E40" s="107" t="s">
        <v>101</v>
      </c>
      <c r="F40" s="99">
        <v>1</v>
      </c>
      <c r="G40" s="246">
        <v>1667081</v>
      </c>
      <c r="H40" s="128" t="str">
        <f>_xlfn.IFNA((VLOOKUP(G40,'Swimmer Details'!$A$2:$H$1048576,6,FALSE)),"")</f>
        <v>Wilson</v>
      </c>
      <c r="I40" s="128" t="str">
        <f>_xlfn.IFNA((VLOOKUP(G40,'Swimmer Details'!$A$2:$H$1048576,4,FALSE)),"")</f>
        <v>Elliott</v>
      </c>
      <c r="J40" s="99">
        <v>2</v>
      </c>
      <c r="K40" s="246">
        <v>1711582</v>
      </c>
      <c r="L40" s="128" t="str">
        <f>_xlfn.IFNA((VLOOKUP(K40,'Swimmer Details'!$A$2:$H$1048576,6,FALSE)),"")</f>
        <v>Bailey</v>
      </c>
      <c r="M40" s="128" t="str">
        <f>_xlfn.IFNA((VLOOKUP(K40,'Swimmer Details'!$A$2:$H$1048576,4,FALSE)),"")</f>
        <v>Toby</v>
      </c>
      <c r="N40" s="301"/>
      <c r="O40" s="302"/>
      <c r="P40" s="302"/>
      <c r="Q40" s="116"/>
      <c r="R40" s="222"/>
      <c r="S40" s="118" t="str">
        <f>_xlfn.IFNA((VLOOKUP(Q40,'DQ Lookup'!$A$2:$B$99,2,FALSE)),"")</f>
        <v/>
      </c>
      <c r="T40">
        <f t="shared" ref="T40:T45" si="47">G68</f>
        <v>1428272</v>
      </c>
      <c r="U40" t="str">
        <f>_xlfn.IFNA((VLOOKUP(G68,'Swimmer Details'!$A$2:$H$1048576,6,FALSE)),"")</f>
        <v>Morris</v>
      </c>
      <c r="V40" t="str">
        <f>_xlfn.IFNA((VLOOKUP(G68,'Swimmer Details'!$A$2:$H$1048576,4,FALSE)),"")</f>
        <v>Maisie</v>
      </c>
      <c r="W40" t="str">
        <f>_xlfn.IFNA((VLOOKUP(G68,'Swimmer Details'!$A$2:$M$1048576,12,FALSE)),"")</f>
        <v>020909</v>
      </c>
      <c r="X40" t="str">
        <f>_xlfn.IFNA((VLOOKUP(G68,'Swimmer Details'!$A$2:$M$1048576,13,FALSE)),"")</f>
        <v>F</v>
      </c>
      <c r="Y40" t="str">
        <f t="shared" ref="Y40:Z45" si="48">D68</f>
        <v>50m</v>
      </c>
      <c r="Z40" t="str">
        <f t="shared" si="48"/>
        <v>Backstroke</v>
      </c>
      <c r="AA40" t="str">
        <f t="shared" ref="AA40:AA45" si="49">Y40&amp;Z40</f>
        <v>50mBackstroke</v>
      </c>
      <c r="AB40">
        <f t="shared" ref="AB40:AB45" si="50">A68</f>
        <v>49</v>
      </c>
      <c r="AC40" t="str">
        <f t="shared" ref="AC40:AC45" si="51">X40</f>
        <v>F</v>
      </c>
      <c r="AD40" t="str">
        <f t="shared" ref="AD40:AE45" si="52">U40</f>
        <v>Morris</v>
      </c>
      <c r="AE40" t="str">
        <f t="shared" si="52"/>
        <v>Maisie</v>
      </c>
      <c r="AF40" t="str">
        <f t="shared" si="6"/>
        <v>NORE</v>
      </c>
      <c r="AG40" t="str">
        <f t="shared" ref="AG40:AG45" si="53">W40</f>
        <v>020909</v>
      </c>
      <c r="AH40" t="str">
        <f t="shared" ref="AH40:AH45" si="54">TEXT(O68,"000000")</f>
        <v>003802</v>
      </c>
      <c r="AI40" t="str">
        <f>_xlfn.IFNA((VLOOKUP(AA40,'Swim England Lookup'!$C$2:$E$5,3,FALSE)),"")</f>
        <v>13</v>
      </c>
      <c r="AJ40" t="s">
        <v>336</v>
      </c>
      <c r="AK40" t="str">
        <f t="shared" ref="AK40:AK45" si="55">AC40&amp;","&amp;AD40&amp;","&amp;AE40&amp;","&amp;AF40&amp;","&amp;AG40&amp;","&amp;AH40&amp;","&amp;AI40&amp;","&amp;AJ40</f>
        <v>F,Morris,Maisie,NORE,020909,003802,13,H</v>
      </c>
    </row>
    <row r="41" spans="1:37" ht="19.5" customHeight="1" x14ac:dyDescent="0.35">
      <c r="A41" s="326"/>
      <c r="B41" s="327"/>
      <c r="C41" s="327"/>
      <c r="D41" s="327"/>
      <c r="E41" s="328"/>
      <c r="F41" s="102">
        <v>3</v>
      </c>
      <c r="G41" s="242">
        <v>1712659</v>
      </c>
      <c r="H41" s="128" t="str">
        <f>_xlfn.IFNA((VLOOKUP(G41,'Swimmer Details'!$A$2:$H$1048576,6,FALSE)),"")</f>
        <v>Halliday</v>
      </c>
      <c r="I41" s="128" t="str">
        <f>_xlfn.IFNA((VLOOKUP(G41,'Swimmer Details'!$A$2:$H$1048576,4,FALSE)),"")</f>
        <v>Finlay</v>
      </c>
      <c r="J41" s="102">
        <v>4</v>
      </c>
      <c r="K41" s="242">
        <v>1704290</v>
      </c>
      <c r="L41" s="128" t="str">
        <f>_xlfn.IFNA((VLOOKUP(K41,'Swimmer Details'!$A$2:$H$1048576,6,FALSE)),"")</f>
        <v>Lofthouse</v>
      </c>
      <c r="M41" s="128" t="str">
        <f>_xlfn.IFNA((VLOOKUP(K41,'Swimmer Details'!$A$2:$H$1048576,4,FALSE)),"")</f>
        <v>Nathan</v>
      </c>
      <c r="N41" s="100">
        <f>'Moors League'!K36</f>
        <v>3</v>
      </c>
      <c r="O41" s="98" t="str">
        <f>'Moors League'!L36</f>
        <v>012580</v>
      </c>
      <c r="P41" s="98">
        <f>'Moors League'!M36</f>
        <v>2</v>
      </c>
      <c r="Q41" s="116"/>
      <c r="R41" s="222"/>
      <c r="S41" s="118" t="str">
        <f>_xlfn.IFNA((VLOOKUP(Q41,'DQ Lookup'!$A$2:$B$99,2,FALSE)),"")</f>
        <v/>
      </c>
      <c r="T41">
        <f t="shared" si="47"/>
        <v>1393777</v>
      </c>
      <c r="U41" t="str">
        <f>_xlfn.IFNA((VLOOKUP(G69,'Swimmer Details'!$A$2:$H$1048576,6,FALSE)),"")</f>
        <v>Margerson</v>
      </c>
      <c r="V41" t="str">
        <f>_xlfn.IFNA((VLOOKUP(G69,'Swimmer Details'!$A$2:$H$1048576,4,FALSE)),"")</f>
        <v>Alexander</v>
      </c>
      <c r="W41" t="str">
        <f>_xlfn.IFNA((VLOOKUP(G69,'Swimmer Details'!$A$2:$M$1048576,12,FALSE)),"")</f>
        <v>230108</v>
      </c>
      <c r="X41" t="str">
        <f>_xlfn.IFNA((VLOOKUP(G69,'Swimmer Details'!$A$2:$M$1048576,13,FALSE)),"")</f>
        <v>M</v>
      </c>
      <c r="Y41" t="str">
        <f t="shared" si="48"/>
        <v>50m</v>
      </c>
      <c r="Z41" t="str">
        <f t="shared" si="48"/>
        <v>Backstroke</v>
      </c>
      <c r="AA41" t="str">
        <f t="shared" si="49"/>
        <v>50mBackstroke</v>
      </c>
      <c r="AB41">
        <f t="shared" si="50"/>
        <v>50</v>
      </c>
      <c r="AC41" t="str">
        <f t="shared" si="51"/>
        <v>M</v>
      </c>
      <c r="AD41" t="str">
        <f t="shared" si="52"/>
        <v>Margerson</v>
      </c>
      <c r="AE41" t="str">
        <f t="shared" si="52"/>
        <v>Alexander</v>
      </c>
      <c r="AF41" t="str">
        <f t="shared" si="6"/>
        <v>NORE</v>
      </c>
      <c r="AG41" t="str">
        <f t="shared" si="53"/>
        <v>230108</v>
      </c>
      <c r="AH41" t="str">
        <f t="shared" si="54"/>
        <v>003667</v>
      </c>
      <c r="AI41" t="str">
        <f>_xlfn.IFNA((VLOOKUP(AA41,'Swim England Lookup'!$C$2:$E$5,3,FALSE)),"")</f>
        <v>13</v>
      </c>
      <c r="AJ41" t="s">
        <v>336</v>
      </c>
      <c r="AK41" t="str">
        <f t="shared" si="55"/>
        <v>M,Margerson,Alexander,NORE,230108,003667,13,H</v>
      </c>
    </row>
    <row r="42" spans="1:37" ht="19.5" customHeight="1" x14ac:dyDescent="0.35">
      <c r="A42" s="61">
        <v>29</v>
      </c>
      <c r="B42" s="106" t="s">
        <v>293</v>
      </c>
      <c r="C42" s="106" t="s">
        <v>295</v>
      </c>
      <c r="D42" s="106" t="s">
        <v>304</v>
      </c>
      <c r="E42" s="107" t="s">
        <v>99</v>
      </c>
      <c r="F42" s="96" t="s">
        <v>308</v>
      </c>
      <c r="G42" s="240">
        <v>1405046</v>
      </c>
      <c r="H42" s="128" t="str">
        <f>_xlfn.IFNA((VLOOKUP(G42,'Swimmer Details'!$A$2:$H$1048576,6,FALSE)),"")</f>
        <v>Hodgkinson</v>
      </c>
      <c r="I42" s="128" t="str">
        <f>_xlfn.IFNA((VLOOKUP(G42,'Swimmer Details'!$A$2:$H$1048576,4,FALSE)),"")</f>
        <v>Abbie</v>
      </c>
      <c r="J42" s="109" t="s">
        <v>310</v>
      </c>
      <c r="K42" s="240">
        <v>1317908</v>
      </c>
      <c r="L42" s="128" t="str">
        <f>_xlfn.IFNA((VLOOKUP(K42,'Swimmer Details'!$A$2:$H$1048576,6,FALSE)),"")</f>
        <v>Rayfield</v>
      </c>
      <c r="M42" s="128" t="str">
        <f>_xlfn.IFNA((VLOOKUP(K42,'Swimmer Details'!$A$2:$H$1048576,4,FALSE)),"")</f>
        <v>Beatrice</v>
      </c>
      <c r="N42" s="301"/>
      <c r="O42" s="302"/>
      <c r="P42" s="302"/>
      <c r="Q42" s="116"/>
      <c r="R42" s="222"/>
      <c r="S42" s="118" t="str">
        <f>_xlfn.IFNA((VLOOKUP(Q42,'DQ Lookup'!$A$2:$B$99,2,FALSE)),"")</f>
        <v/>
      </c>
      <c r="T42">
        <f t="shared" si="47"/>
        <v>1633533</v>
      </c>
      <c r="U42" t="str">
        <f>_xlfn.IFNA((VLOOKUP(G70,'Swimmer Details'!$A$2:$H$1048576,6,FALSE)),"")</f>
        <v>Smith</v>
      </c>
      <c r="V42" t="str">
        <f>_xlfn.IFNA((VLOOKUP(G70,'Swimmer Details'!$A$2:$H$1048576,4,FALSE)),"")</f>
        <v>Isabelle</v>
      </c>
      <c r="W42" t="str">
        <f>_xlfn.IFNA((VLOOKUP(G70,'Swimmer Details'!$A$2:$M$1048576,12,FALSE)),"")</f>
        <v>210512</v>
      </c>
      <c r="X42" t="str">
        <f>_xlfn.IFNA((VLOOKUP(G70,'Swimmer Details'!$A$2:$M$1048576,13,FALSE)),"")</f>
        <v>F</v>
      </c>
      <c r="Y42" t="str">
        <f t="shared" si="48"/>
        <v>50m</v>
      </c>
      <c r="Z42" t="str">
        <f t="shared" si="48"/>
        <v>Breaststroke</v>
      </c>
      <c r="AA42" t="str">
        <f t="shared" si="49"/>
        <v>50mBreaststroke</v>
      </c>
      <c r="AB42">
        <f t="shared" si="50"/>
        <v>51</v>
      </c>
      <c r="AC42" t="str">
        <f t="shared" si="51"/>
        <v>F</v>
      </c>
      <c r="AD42" t="str">
        <f t="shared" si="52"/>
        <v>Smith</v>
      </c>
      <c r="AE42" t="str">
        <f t="shared" si="52"/>
        <v>Isabelle</v>
      </c>
      <c r="AF42" t="str">
        <f t="shared" si="6"/>
        <v>NORE</v>
      </c>
      <c r="AG42" t="str">
        <f t="shared" si="53"/>
        <v>210512</v>
      </c>
      <c r="AH42" t="str">
        <f t="shared" si="54"/>
        <v>005515</v>
      </c>
      <c r="AI42" t="str">
        <f>_xlfn.IFNA((VLOOKUP(AA42,'Swim England Lookup'!$C$2:$E$5,3,FALSE)),"")</f>
        <v>07</v>
      </c>
      <c r="AJ42" t="s">
        <v>336</v>
      </c>
      <c r="AK42" t="str">
        <f t="shared" si="55"/>
        <v>F,Smith,Isabelle,NORE,210512,005515,07,H</v>
      </c>
    </row>
    <row r="43" spans="1:37" ht="19.5" customHeight="1" x14ac:dyDescent="0.35">
      <c r="A43" s="326"/>
      <c r="B43" s="327"/>
      <c r="C43" s="327"/>
      <c r="D43" s="327"/>
      <c r="E43" s="328"/>
      <c r="F43" s="96" t="s">
        <v>309</v>
      </c>
      <c r="G43" s="240">
        <v>1428272</v>
      </c>
      <c r="H43" s="128" t="str">
        <f>_xlfn.IFNA((VLOOKUP(G43,'Swimmer Details'!$A$2:$H$1048576,6,FALSE)),"")</f>
        <v>Morris</v>
      </c>
      <c r="I43" s="128" t="str">
        <f>_xlfn.IFNA((VLOOKUP(G43,'Swimmer Details'!$A$2:$H$1048576,4,FALSE)),"")</f>
        <v>Maisie</v>
      </c>
      <c r="J43" s="109" t="s">
        <v>311</v>
      </c>
      <c r="K43" s="240">
        <v>1468175</v>
      </c>
      <c r="L43" s="128" t="str">
        <f>_xlfn.IFNA((VLOOKUP(K43,'Swimmer Details'!$A$2:$H$1048576,6,FALSE)),"")</f>
        <v>Jones</v>
      </c>
      <c r="M43" s="128" t="str">
        <f>_xlfn.IFNA((VLOOKUP(K43,'Swimmer Details'!$A$2:$H$1048576,4,FALSE)),"")</f>
        <v>Emily</v>
      </c>
      <c r="N43" s="100">
        <f>'Moors League'!K37</f>
        <v>2</v>
      </c>
      <c r="O43" s="98" t="str">
        <f>'Moors League'!L37</f>
        <v>022957</v>
      </c>
      <c r="P43" s="98">
        <f>'Moors League'!M37</f>
        <v>3</v>
      </c>
      <c r="Q43" s="116"/>
      <c r="R43" s="222"/>
      <c r="S43" s="118" t="str">
        <f>_xlfn.IFNA((VLOOKUP(Q43,'DQ Lookup'!$A$2:$B$99,2,FALSE)),"")</f>
        <v/>
      </c>
      <c r="T43">
        <f t="shared" si="47"/>
        <v>1518553</v>
      </c>
      <c r="U43" t="str">
        <f>_xlfn.IFNA((VLOOKUP(G71,'Swimmer Details'!$A$2:$H$1048576,6,FALSE)),"")</f>
        <v>Wilson</v>
      </c>
      <c r="V43" t="str">
        <f>_xlfn.IFNA((VLOOKUP(G71,'Swimmer Details'!$A$2:$H$1048576,4,FALSE)),"")</f>
        <v>Owen</v>
      </c>
      <c r="W43" t="str">
        <f>_xlfn.IFNA((VLOOKUP(G71,'Swimmer Details'!$A$2:$M$1048576,12,FALSE)),"")</f>
        <v>120612</v>
      </c>
      <c r="X43" t="str">
        <f>_xlfn.IFNA((VLOOKUP(G71,'Swimmer Details'!$A$2:$M$1048576,13,FALSE)),"")</f>
        <v>M</v>
      </c>
      <c r="Y43" t="str">
        <f t="shared" si="48"/>
        <v>50m</v>
      </c>
      <c r="Z43" t="str">
        <f t="shared" si="48"/>
        <v>Breaststroke</v>
      </c>
      <c r="AA43" t="str">
        <f t="shared" si="49"/>
        <v>50mBreaststroke</v>
      </c>
      <c r="AB43">
        <f t="shared" si="50"/>
        <v>52</v>
      </c>
      <c r="AC43" t="str">
        <f t="shared" si="51"/>
        <v>M</v>
      </c>
      <c r="AD43" t="str">
        <f t="shared" si="52"/>
        <v>Wilson</v>
      </c>
      <c r="AE43" t="str">
        <f t="shared" si="52"/>
        <v>Owen</v>
      </c>
      <c r="AF43" t="str">
        <f t="shared" si="6"/>
        <v>NORE</v>
      </c>
      <c r="AG43" t="str">
        <f t="shared" si="53"/>
        <v>120612</v>
      </c>
      <c r="AH43" t="str">
        <f t="shared" si="54"/>
        <v>004236</v>
      </c>
      <c r="AI43" t="str">
        <f>_xlfn.IFNA((VLOOKUP(AA43,'Swim England Lookup'!$C$2:$E$5,3,FALSE)),"")</f>
        <v>07</v>
      </c>
      <c r="AJ43" t="s">
        <v>336</v>
      </c>
      <c r="AK43" t="str">
        <f t="shared" si="55"/>
        <v>M,Wilson,Owen,NORE,120612,004236,07,H</v>
      </c>
    </row>
    <row r="44" spans="1:37" ht="19.5" customHeight="1" x14ac:dyDescent="0.35">
      <c r="A44" s="61">
        <v>30</v>
      </c>
      <c r="B44" s="106" t="s">
        <v>294</v>
      </c>
      <c r="C44" s="106" t="s">
        <v>295</v>
      </c>
      <c r="D44" s="106" t="s">
        <v>304</v>
      </c>
      <c r="E44" s="107" t="s">
        <v>99</v>
      </c>
      <c r="F44" s="99" t="s">
        <v>308</v>
      </c>
      <c r="G44" s="246">
        <v>1633538</v>
      </c>
      <c r="H44" s="128" t="str">
        <f>_xlfn.IFNA((VLOOKUP(G44,'Swimmer Details'!$A$2:$H$1048576,6,FALSE)),"")</f>
        <v>Reid</v>
      </c>
      <c r="I44" s="128" t="str">
        <f>_xlfn.IFNA((VLOOKUP(G44,'Swimmer Details'!$A$2:$H$1048576,4,FALSE)),"")</f>
        <v>Alexander</v>
      </c>
      <c r="J44" s="109" t="s">
        <v>310</v>
      </c>
      <c r="K44" s="246">
        <v>1428273</v>
      </c>
      <c r="L44" s="128" t="str">
        <f>_xlfn.IFNA((VLOOKUP(K44,'Swimmer Details'!$A$2:$H$1048576,6,FALSE)),"")</f>
        <v>Saunders</v>
      </c>
      <c r="M44" s="128" t="str">
        <f>_xlfn.IFNA((VLOOKUP(K44,'Swimmer Details'!$A$2:$H$1048576,4,FALSE)),"")</f>
        <v>Jaicob</v>
      </c>
      <c r="N44" s="301"/>
      <c r="O44" s="302"/>
      <c r="P44" s="302"/>
      <c r="Q44" s="116"/>
      <c r="R44" s="222"/>
      <c r="S44" s="118" t="str">
        <f>_xlfn.IFNA((VLOOKUP(Q44,'DQ Lookup'!$A$2:$B$99,2,FALSE)),"")</f>
        <v/>
      </c>
      <c r="T44">
        <f t="shared" si="47"/>
        <v>1164132</v>
      </c>
      <c r="U44" t="str">
        <f>_xlfn.IFNA((VLOOKUP(G72,'Swimmer Details'!$A$2:$H$1048576,6,FALSE)),"")</f>
        <v>Wilkin</v>
      </c>
      <c r="V44" t="str">
        <f>_xlfn.IFNA((VLOOKUP(G72,'Swimmer Details'!$A$2:$H$1048576,4,FALSE)),"")</f>
        <v>Rebecca</v>
      </c>
      <c r="W44" t="str">
        <f>_xlfn.IFNA((VLOOKUP(G72,'Swimmer Details'!$A$2:$M$1048576,12,FALSE)),"")</f>
        <v>151205</v>
      </c>
      <c r="X44" t="str">
        <f>_xlfn.IFNA((VLOOKUP(G72,'Swimmer Details'!$A$2:$M$1048576,13,FALSE)),"")</f>
        <v>F</v>
      </c>
      <c r="Y44" t="str">
        <f t="shared" si="48"/>
        <v>50m</v>
      </c>
      <c r="Z44" t="str">
        <f t="shared" si="48"/>
        <v>Freestyle</v>
      </c>
      <c r="AA44" t="str">
        <f t="shared" si="49"/>
        <v>50mFreestyle</v>
      </c>
      <c r="AB44">
        <f t="shared" si="50"/>
        <v>53</v>
      </c>
      <c r="AC44" t="str">
        <f t="shared" si="51"/>
        <v>F</v>
      </c>
      <c r="AD44" t="str">
        <f t="shared" si="52"/>
        <v>Wilkin</v>
      </c>
      <c r="AE44" t="str">
        <f t="shared" si="52"/>
        <v>Rebecca</v>
      </c>
      <c r="AF44" t="str">
        <f t="shared" si="6"/>
        <v>NORE</v>
      </c>
      <c r="AG44" t="str">
        <f t="shared" si="53"/>
        <v>151205</v>
      </c>
      <c r="AH44" t="str">
        <f t="shared" si="54"/>
        <v>003141</v>
      </c>
      <c r="AI44" t="str">
        <f>_xlfn.IFNA((VLOOKUP(AA44,'Swim England Lookup'!$C$2:$E$5,3,FALSE)),"")</f>
        <v>01</v>
      </c>
      <c r="AJ44" t="s">
        <v>336</v>
      </c>
      <c r="AK44" t="str">
        <f t="shared" si="55"/>
        <v>F,Wilkin,Rebecca,NORE,151205,003141,01,H</v>
      </c>
    </row>
    <row r="45" spans="1:37" ht="19.5" customHeight="1" x14ac:dyDescent="0.35">
      <c r="A45" s="326"/>
      <c r="B45" s="327"/>
      <c r="C45" s="327"/>
      <c r="D45" s="327"/>
      <c r="E45" s="328"/>
      <c r="F45" s="96" t="s">
        <v>309</v>
      </c>
      <c r="G45" s="240"/>
      <c r="H45" s="128" t="str">
        <f>_xlfn.IFNA((VLOOKUP(G45,'Swimmer Details'!$A$2:$H$1048576,6,FALSE)),"")</f>
        <v/>
      </c>
      <c r="I45" s="128" t="str">
        <f>_xlfn.IFNA((VLOOKUP(G45,'Swimmer Details'!$A$2:$H$1048576,4,FALSE)),"")</f>
        <v/>
      </c>
      <c r="J45" s="109" t="s">
        <v>311</v>
      </c>
      <c r="K45" s="240">
        <v>1393777</v>
      </c>
      <c r="L45" s="128" t="str">
        <f>_xlfn.IFNA((VLOOKUP(K45,'Swimmer Details'!$A$2:$H$1048576,6,FALSE)),"")</f>
        <v>Margerson</v>
      </c>
      <c r="M45" s="128" t="str">
        <f>_xlfn.IFNA((VLOOKUP(K45,'Swimmer Details'!$A$2:$H$1048576,4,FALSE)),"")</f>
        <v>Alexander</v>
      </c>
      <c r="N45" s="100">
        <f>'Moors League'!K38</f>
        <v>4</v>
      </c>
      <c r="O45" s="98" t="str">
        <f>'Moors League'!L38</f>
        <v>024129</v>
      </c>
      <c r="P45" s="98">
        <f>'Moors League'!M38</f>
        <v>1</v>
      </c>
      <c r="Q45" s="116"/>
      <c r="R45" s="222"/>
      <c r="S45" s="118" t="str">
        <f>_xlfn.IFNA((VLOOKUP(Q45,'DQ Lookup'!$A$2:$B$99,2,FALSE)),"")</f>
        <v/>
      </c>
      <c r="T45">
        <f t="shared" si="47"/>
        <v>1109100</v>
      </c>
      <c r="U45" t="str">
        <f>_xlfn.IFNA((VLOOKUP(G73,'Swimmer Details'!$A$2:$H$1048576,6,FALSE)),"")</f>
        <v>Barron</v>
      </c>
      <c r="V45" t="str">
        <f>_xlfn.IFNA((VLOOKUP(G73,'Swimmer Details'!$A$2:$H$1048576,4,FALSE)),"")</f>
        <v>Daniel</v>
      </c>
      <c r="W45" t="str">
        <f>_xlfn.IFNA((VLOOKUP(G73,'Swimmer Details'!$A$2:$M$1048576,12,FALSE)),"")</f>
        <v>090805</v>
      </c>
      <c r="X45" t="str">
        <f>_xlfn.IFNA((VLOOKUP(G73,'Swimmer Details'!$A$2:$M$1048576,13,FALSE)),"")</f>
        <v>M</v>
      </c>
      <c r="Y45" t="str">
        <f t="shared" si="48"/>
        <v>50m</v>
      </c>
      <c r="Z45" t="str">
        <f t="shared" si="48"/>
        <v>Freestyle</v>
      </c>
      <c r="AA45" t="str">
        <f t="shared" si="49"/>
        <v>50mFreestyle</v>
      </c>
      <c r="AB45">
        <f t="shared" si="50"/>
        <v>54</v>
      </c>
      <c r="AC45" t="str">
        <f t="shared" si="51"/>
        <v>M</v>
      </c>
      <c r="AD45" t="str">
        <f t="shared" si="52"/>
        <v>Barron</v>
      </c>
      <c r="AE45" t="str">
        <f t="shared" si="52"/>
        <v>Daniel</v>
      </c>
      <c r="AF45" t="str">
        <f t="shared" si="6"/>
        <v>NORE</v>
      </c>
      <c r="AG45" t="str">
        <f t="shared" si="53"/>
        <v>090805</v>
      </c>
      <c r="AH45" t="str">
        <f t="shared" si="54"/>
        <v>003049</v>
      </c>
      <c r="AI45" t="str">
        <f>_xlfn.IFNA((VLOOKUP(AA45,'Swim England Lookup'!$C$2:$E$5,3,FALSE)),"")</f>
        <v>01</v>
      </c>
      <c r="AJ45" t="s">
        <v>336</v>
      </c>
      <c r="AK45" t="str">
        <f t="shared" si="55"/>
        <v>M,Barron,Daniel,NORE,090805,003049,01,H</v>
      </c>
    </row>
    <row r="46" spans="1:37" s="49" customFormat="1" ht="19.5" customHeight="1" x14ac:dyDescent="0.4">
      <c r="A46" s="61">
        <v>31</v>
      </c>
      <c r="B46" s="106" t="s">
        <v>293</v>
      </c>
      <c r="C46" s="106" t="s">
        <v>81</v>
      </c>
      <c r="D46" s="106" t="s">
        <v>302</v>
      </c>
      <c r="E46" s="107" t="s">
        <v>299</v>
      </c>
      <c r="F46" s="341"/>
      <c r="G46" s="239">
        <v>1164132</v>
      </c>
      <c r="H46" s="128" t="str">
        <f>_xlfn.IFNA((VLOOKUP(G46,'Swimmer Details'!$A$2:$H$1048576,6,FALSE)),"")</f>
        <v>Wilkin</v>
      </c>
      <c r="I46" s="128" t="str">
        <f>_xlfn.IFNA((VLOOKUP(G46,'Swimmer Details'!$A$2:$H$1048576,4,FALSE)),"")</f>
        <v>Rebecca</v>
      </c>
      <c r="J46" s="312"/>
      <c r="K46" s="313"/>
      <c r="L46" s="313"/>
      <c r="M46" s="314"/>
      <c r="N46" s="97">
        <f>'Moors League'!K39</f>
        <v>2</v>
      </c>
      <c r="O46" s="98" t="str">
        <f>'Moors League'!L39</f>
        <v>003379</v>
      </c>
      <c r="P46" s="98">
        <f>'Moors League'!M39</f>
        <v>3</v>
      </c>
      <c r="Q46" s="116"/>
      <c r="R46" s="117"/>
      <c r="S46" s="118" t="str">
        <f>_xlfn.IFNA((VLOOKUP(Q46,'DQ Lookup'!$A$2:$B$99,2,FALSE)),"")</f>
        <v/>
      </c>
    </row>
    <row r="47" spans="1:37" s="49" customFormat="1" ht="19.5" customHeight="1" x14ac:dyDescent="0.4">
      <c r="A47" s="61">
        <v>32</v>
      </c>
      <c r="B47" s="106" t="s">
        <v>294</v>
      </c>
      <c r="C47" s="106" t="s">
        <v>81</v>
      </c>
      <c r="D47" s="106" t="s">
        <v>302</v>
      </c>
      <c r="E47" s="107" t="s">
        <v>299</v>
      </c>
      <c r="F47" s="341"/>
      <c r="G47" s="244">
        <v>63486</v>
      </c>
      <c r="H47" s="128" t="str">
        <f>_xlfn.IFNA((VLOOKUP(G47,'Swimmer Details'!$A$2:$H$1048576,6,FALSE)),"")</f>
        <v>Ient</v>
      </c>
      <c r="I47" s="128" t="str">
        <f>_xlfn.IFNA((VLOOKUP(G47,'Swimmer Details'!$A$2:$H$1048576,4,FALSE)),"")</f>
        <v>Greg</v>
      </c>
      <c r="J47" s="312"/>
      <c r="K47" s="313"/>
      <c r="L47" s="313"/>
      <c r="M47" s="314"/>
      <c r="N47" s="97">
        <f>'Moors League'!K40</f>
        <v>4</v>
      </c>
      <c r="O47" s="98" t="str">
        <f>'Moors League'!L40</f>
        <v>003373</v>
      </c>
      <c r="P47" s="98">
        <f>'Moors League'!M40</f>
        <v>1</v>
      </c>
      <c r="Q47" s="116"/>
      <c r="R47" s="117"/>
      <c r="S47" s="118" t="str">
        <f>_xlfn.IFNA((VLOOKUP(Q47,'DQ Lookup'!$A$2:$B$99,2,FALSE)),"")</f>
        <v/>
      </c>
    </row>
    <row r="48" spans="1:37" s="49" customFormat="1" ht="19.5" customHeight="1" x14ac:dyDescent="0.4">
      <c r="A48" s="61">
        <v>33</v>
      </c>
      <c r="B48" s="106" t="s">
        <v>293</v>
      </c>
      <c r="C48" s="106" t="s">
        <v>292</v>
      </c>
      <c r="D48" s="106" t="s">
        <v>302</v>
      </c>
      <c r="E48" s="107" t="s">
        <v>298</v>
      </c>
      <c r="F48" s="341"/>
      <c r="G48" s="239">
        <v>1633533</v>
      </c>
      <c r="H48" s="128" t="str">
        <f>_xlfn.IFNA((VLOOKUP(G48,'Swimmer Details'!$A$2:$H$1048576,6,FALSE)),"")</f>
        <v>Smith</v>
      </c>
      <c r="I48" s="128" t="str">
        <f>_xlfn.IFNA((VLOOKUP(G48,'Swimmer Details'!$A$2:$H$1048576,4,FALSE)),"")</f>
        <v>Isabelle</v>
      </c>
      <c r="J48" s="312"/>
      <c r="K48" s="313"/>
      <c r="L48" s="313"/>
      <c r="M48" s="314"/>
      <c r="N48" s="97">
        <f>'Moors League'!K41</f>
        <v>3</v>
      </c>
      <c r="O48" s="98" t="str">
        <f>'Moors League'!L41</f>
        <v>004137</v>
      </c>
      <c r="P48" s="98">
        <f>'Moors League'!M41</f>
        <v>2</v>
      </c>
      <c r="Q48" s="116"/>
      <c r="R48" s="117"/>
      <c r="S48" s="118" t="str">
        <f>_xlfn.IFNA((VLOOKUP(Q48,'DQ Lookup'!$A$2:$B$99,2,FALSE)),"")</f>
        <v/>
      </c>
    </row>
    <row r="49" spans="1:37" s="49" customFormat="1" ht="19.5" customHeight="1" x14ac:dyDescent="0.4">
      <c r="A49" s="61">
        <v>34</v>
      </c>
      <c r="B49" s="106" t="s">
        <v>294</v>
      </c>
      <c r="C49" s="106" t="s">
        <v>292</v>
      </c>
      <c r="D49" s="106" t="s">
        <v>302</v>
      </c>
      <c r="E49" s="107" t="s">
        <v>298</v>
      </c>
      <c r="F49" s="341"/>
      <c r="G49" s="239">
        <v>1518553</v>
      </c>
      <c r="H49" s="128" t="str">
        <f>_xlfn.IFNA((VLOOKUP(G49,'Swimmer Details'!$A$2:$H$1048576,6,FALSE)),"")</f>
        <v>Wilson</v>
      </c>
      <c r="I49" s="128" t="str">
        <f>_xlfn.IFNA((VLOOKUP(G49,'Swimmer Details'!$A$2:$H$1048576,4,FALSE)),"")</f>
        <v>Owen</v>
      </c>
      <c r="J49" s="312"/>
      <c r="K49" s="313"/>
      <c r="L49" s="313"/>
      <c r="M49" s="314"/>
      <c r="N49" s="97">
        <f>'Moors League'!K42</f>
        <v>2</v>
      </c>
      <c r="O49" s="98" t="str">
        <f>'Moors League'!L42</f>
        <v>003944</v>
      </c>
      <c r="P49" s="98">
        <f>'Moors League'!M42</f>
        <v>3</v>
      </c>
      <c r="Q49" s="116"/>
      <c r="R49" s="117"/>
      <c r="S49" s="118" t="str">
        <f>_xlfn.IFNA((VLOOKUP(Q49,'DQ Lookup'!$A$2:$B$99,2,FALSE)),"")</f>
        <v/>
      </c>
    </row>
    <row r="50" spans="1:37" s="49" customFormat="1" ht="19.5" customHeight="1" x14ac:dyDescent="0.4">
      <c r="A50" s="61">
        <v>35</v>
      </c>
      <c r="B50" s="106" t="s">
        <v>293</v>
      </c>
      <c r="C50" s="106" t="s">
        <v>295</v>
      </c>
      <c r="D50" s="106" t="s">
        <v>302</v>
      </c>
      <c r="E50" s="107" t="s">
        <v>301</v>
      </c>
      <c r="F50" s="341"/>
      <c r="G50" s="239">
        <v>1428272</v>
      </c>
      <c r="H50" s="128" t="str">
        <f>_xlfn.IFNA((VLOOKUP(G50,'Swimmer Details'!$A$2:$H$1048576,6,FALSE)),"")</f>
        <v>Morris</v>
      </c>
      <c r="I50" s="128" t="str">
        <f>_xlfn.IFNA((VLOOKUP(G50,'Swimmer Details'!$A$2:$H$1048576,4,FALSE)),"")</f>
        <v>Maisie</v>
      </c>
      <c r="J50" s="312"/>
      <c r="K50" s="313"/>
      <c r="L50" s="313"/>
      <c r="M50" s="314"/>
      <c r="N50" s="97">
        <f>'Moors League'!K43</f>
        <v>3</v>
      </c>
      <c r="O50" s="98" t="str">
        <f>'Moors League'!L43</f>
        <v>003096</v>
      </c>
      <c r="P50" s="98">
        <f>'Moors League'!M43</f>
        <v>2</v>
      </c>
      <c r="Q50" s="116"/>
      <c r="R50" s="117"/>
      <c r="S50" s="118" t="str">
        <f>_xlfn.IFNA((VLOOKUP(Q50,'DQ Lookup'!$A$2:$B$99,2,FALSE)),"")</f>
        <v/>
      </c>
    </row>
    <row r="51" spans="1:37" s="49" customFormat="1" ht="19.5" customHeight="1" x14ac:dyDescent="0.4">
      <c r="A51" s="61">
        <v>36</v>
      </c>
      <c r="B51" s="106" t="s">
        <v>294</v>
      </c>
      <c r="C51" s="106" t="s">
        <v>295</v>
      </c>
      <c r="D51" s="106" t="s">
        <v>302</v>
      </c>
      <c r="E51" s="107" t="s">
        <v>301</v>
      </c>
      <c r="F51" s="341"/>
      <c r="G51" s="239">
        <v>1393777</v>
      </c>
      <c r="H51" s="128" t="str">
        <f>_xlfn.IFNA((VLOOKUP(G51,'Swimmer Details'!$A$2:$H$1048576,6,FALSE)),"")</f>
        <v>Margerson</v>
      </c>
      <c r="I51" s="128" t="str">
        <f>_xlfn.IFNA((VLOOKUP(G51,'Swimmer Details'!$A$2:$H$1048576,4,FALSE)),"")</f>
        <v>Alexander</v>
      </c>
      <c r="J51" s="312"/>
      <c r="K51" s="313"/>
      <c r="L51" s="313"/>
      <c r="M51" s="314"/>
      <c r="N51" s="97">
        <f>'Moors League'!K44</f>
        <v>4</v>
      </c>
      <c r="O51" s="98" t="str">
        <f>'Moors League'!L44</f>
        <v>002985</v>
      </c>
      <c r="P51" s="98">
        <f>'Moors League'!M44</f>
        <v>1</v>
      </c>
      <c r="Q51" s="116"/>
      <c r="R51" s="117"/>
      <c r="S51" s="118" t="str">
        <f>_xlfn.IFNA((VLOOKUP(Q51,'DQ Lookup'!$A$2:$B$99,2,FALSE)),"")</f>
        <v/>
      </c>
    </row>
    <row r="52" spans="1:37" s="49" customFormat="1" ht="19.5" customHeight="1" x14ac:dyDescent="0.4">
      <c r="A52" s="61">
        <v>37</v>
      </c>
      <c r="B52" s="106" t="s">
        <v>293</v>
      </c>
      <c r="C52" s="106" t="s">
        <v>297</v>
      </c>
      <c r="D52" s="106" t="s">
        <v>302</v>
      </c>
      <c r="E52" s="107" t="s">
        <v>300</v>
      </c>
      <c r="F52" s="341"/>
      <c r="G52" s="239">
        <v>1671017</v>
      </c>
      <c r="H52" s="128" t="str">
        <f>_xlfn.IFNA((VLOOKUP(G52,'Swimmer Details'!$A$2:$H$1048576,6,FALSE)),"")</f>
        <v>Nicholson</v>
      </c>
      <c r="I52" s="128" t="str">
        <f>_xlfn.IFNA((VLOOKUP(G52,'Swimmer Details'!$A$2:$H$1048576,4,FALSE)),"")</f>
        <v>Summer</v>
      </c>
      <c r="J52" s="312"/>
      <c r="K52" s="313"/>
      <c r="L52" s="313"/>
      <c r="M52" s="314"/>
      <c r="N52" s="97" t="str">
        <f>'Moors League'!K45</f>
        <v>DQ</v>
      </c>
      <c r="O52" s="98" t="str">
        <f>'Moors League'!L45</f>
        <v xml:space="preserve">DQ ST     </v>
      </c>
      <c r="P52" s="98">
        <f>'Moors League'!M45</f>
        <v>0</v>
      </c>
      <c r="Q52" s="116"/>
      <c r="R52" s="117"/>
      <c r="S52" s="118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9" customFormat="1" ht="19.5" customHeight="1" x14ac:dyDescent="0.4">
      <c r="A53" s="61">
        <v>38</v>
      </c>
      <c r="B53" s="106" t="s">
        <v>294</v>
      </c>
      <c r="C53" s="106" t="s">
        <v>297</v>
      </c>
      <c r="D53" s="106" t="s">
        <v>302</v>
      </c>
      <c r="E53" s="107" t="s">
        <v>300</v>
      </c>
      <c r="F53" s="341"/>
      <c r="G53" s="239">
        <v>1667081</v>
      </c>
      <c r="H53" s="128" t="str">
        <f>_xlfn.IFNA((VLOOKUP(G53,'Swimmer Details'!$A$2:$H$1048576,6,FALSE)),"")</f>
        <v>Wilson</v>
      </c>
      <c r="I53" s="128" t="str">
        <f>_xlfn.IFNA((VLOOKUP(G53,'Swimmer Details'!$A$2:$H$1048576,4,FALSE)),"")</f>
        <v>Elliott</v>
      </c>
      <c r="J53" s="312"/>
      <c r="K53" s="313"/>
      <c r="L53" s="313"/>
      <c r="M53" s="314"/>
      <c r="N53" s="97">
        <f>'Moors League'!K46</f>
        <v>4</v>
      </c>
      <c r="O53" s="98" t="str">
        <f>'Moors League'!L46</f>
        <v>005772</v>
      </c>
      <c r="P53" s="98">
        <f>'Moors League'!M46</f>
        <v>1</v>
      </c>
      <c r="Q53" s="116"/>
      <c r="R53" s="117"/>
      <c r="S53" s="118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9" customFormat="1" ht="19.5" customHeight="1" x14ac:dyDescent="0.4">
      <c r="A54" s="61">
        <v>39</v>
      </c>
      <c r="B54" s="106" t="s">
        <v>293</v>
      </c>
      <c r="C54" s="106" t="s">
        <v>296</v>
      </c>
      <c r="D54" s="106" t="s">
        <v>302</v>
      </c>
      <c r="E54" s="107" t="s">
        <v>299</v>
      </c>
      <c r="F54" s="341"/>
      <c r="G54" s="239">
        <v>1468175</v>
      </c>
      <c r="H54" s="128" t="str">
        <f>_xlfn.IFNA((VLOOKUP(G54,'Swimmer Details'!$A$2:$H$1048576,6,FALSE)),"")</f>
        <v>Jones</v>
      </c>
      <c r="I54" s="128" t="str">
        <f>_xlfn.IFNA((VLOOKUP(G54,'Swimmer Details'!$A$2:$H$1048576,4,FALSE)),"")</f>
        <v>Emily</v>
      </c>
      <c r="J54" s="312"/>
      <c r="K54" s="313"/>
      <c r="L54" s="313"/>
      <c r="M54" s="314"/>
      <c r="N54" s="97">
        <f>'Moors League'!K47</f>
        <v>4</v>
      </c>
      <c r="O54" s="98" t="str">
        <f>'Moors League'!L47</f>
        <v>005517</v>
      </c>
      <c r="P54" s="98">
        <f>'Moors League'!M47</f>
        <v>1</v>
      </c>
      <c r="Q54" s="116"/>
      <c r="R54" s="117"/>
      <c r="S54" s="118" t="str">
        <f>_xlfn.IFNA((VLOOKUP(Q54,'DQ Lookup'!$A$2:$B$99,2,FALSE)),"")</f>
        <v/>
      </c>
    </row>
    <row r="55" spans="1:37" s="49" customFormat="1" ht="19.5" customHeight="1" x14ac:dyDescent="0.4">
      <c r="A55" s="61">
        <v>40</v>
      </c>
      <c r="B55" s="106" t="s">
        <v>294</v>
      </c>
      <c r="C55" s="106" t="s">
        <v>296</v>
      </c>
      <c r="D55" s="106" t="s">
        <v>302</v>
      </c>
      <c r="E55" s="107" t="s">
        <v>299</v>
      </c>
      <c r="F55" s="342"/>
      <c r="G55" s="239">
        <v>1642509</v>
      </c>
      <c r="H55" s="128" t="str">
        <f>_xlfn.IFNA((VLOOKUP(G55,'Swimmer Details'!$A$2:$H$1048576,6,FALSE)),"")</f>
        <v>Hayward</v>
      </c>
      <c r="I55" s="128" t="str">
        <f>_xlfn.IFNA((VLOOKUP(G55,'Swimmer Details'!$A$2:$H$1048576,4,FALSE)),"")</f>
        <v>Zachary</v>
      </c>
      <c r="J55" s="315"/>
      <c r="K55" s="316"/>
      <c r="L55" s="316"/>
      <c r="M55" s="317"/>
      <c r="N55" s="97">
        <f>'Moors League'!K48</f>
        <v>4</v>
      </c>
      <c r="O55" s="98" t="str">
        <f>'Moors League'!L48</f>
        <v>004383</v>
      </c>
      <c r="P55" s="98">
        <f>'Moors League'!M48</f>
        <v>1</v>
      </c>
      <c r="Q55" s="116"/>
      <c r="R55" s="117"/>
      <c r="S55" s="118" t="str">
        <f>_xlfn.IFNA((VLOOKUP(Q55,'DQ Lookup'!$A$2:$B$99,2,FALSE)),"")</f>
        <v/>
      </c>
    </row>
    <row r="56" spans="1:37" s="49" customFormat="1" ht="19.5" customHeight="1" x14ac:dyDescent="0.4">
      <c r="A56" s="61">
        <v>41</v>
      </c>
      <c r="B56" s="106" t="s">
        <v>293</v>
      </c>
      <c r="C56" s="106" t="s">
        <v>81</v>
      </c>
      <c r="D56" s="106" t="s">
        <v>305</v>
      </c>
      <c r="E56" s="107" t="s">
        <v>101</v>
      </c>
      <c r="F56" s="101">
        <v>1</v>
      </c>
      <c r="G56" s="231">
        <v>1260913</v>
      </c>
      <c r="H56" s="128" t="str">
        <f>_xlfn.IFNA((VLOOKUP(G56,'Swimmer Details'!$A$2:$H$1048576,6,FALSE)),"")</f>
        <v>Parker</v>
      </c>
      <c r="I56" s="128" t="str">
        <f>_xlfn.IFNA((VLOOKUP(G56,'Swimmer Details'!$A$2:$H$1048576,4,FALSE)),"")</f>
        <v>Alice</v>
      </c>
      <c r="J56" s="101">
        <v>2</v>
      </c>
      <c r="K56" s="240">
        <v>1175090</v>
      </c>
      <c r="L56" s="128" t="str">
        <f>_xlfn.IFNA((VLOOKUP(K56,'Swimmer Details'!$A$2:$H$1048576,6,FALSE)),"")</f>
        <v>Parker</v>
      </c>
      <c r="M56" s="128" t="str">
        <f>_xlfn.IFNA((VLOOKUP(K56,'Swimmer Details'!$A$2:$H$1048576,4,FALSE)),"")</f>
        <v>Amy</v>
      </c>
      <c r="N56" s="301"/>
      <c r="O56" s="302"/>
      <c r="P56" s="302"/>
      <c r="Q56" s="116"/>
      <c r="R56" s="117"/>
      <c r="S56" s="118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9" customFormat="1" ht="19.5" customHeight="1" x14ac:dyDescent="0.4">
      <c r="A57" s="326"/>
      <c r="B57" s="327"/>
      <c r="C57" s="327"/>
      <c r="D57" s="327"/>
      <c r="E57" s="328"/>
      <c r="F57" s="101">
        <v>3</v>
      </c>
      <c r="G57" s="231">
        <v>1164132</v>
      </c>
      <c r="H57" s="128" t="str">
        <f>_xlfn.IFNA((VLOOKUP(G57,'Swimmer Details'!$A$2:$H$1048576,6,FALSE)),"")</f>
        <v>Wilkin</v>
      </c>
      <c r="I57" s="128" t="str">
        <f>_xlfn.IFNA((VLOOKUP(G57,'Swimmer Details'!$A$2:$H$1048576,4,FALSE)),"")</f>
        <v>Rebecca</v>
      </c>
      <c r="J57" s="101">
        <v>4</v>
      </c>
      <c r="K57" s="231">
        <v>1160388</v>
      </c>
      <c r="L57" s="128" t="str">
        <f>_xlfn.IFNA((VLOOKUP(K57,'Swimmer Details'!$A$2:$H$1048576,6,FALSE)),"")</f>
        <v>Watters</v>
      </c>
      <c r="M57" s="128" t="str">
        <f>_xlfn.IFNA((VLOOKUP(K57,'Swimmer Details'!$A$2:$H$1048576,4,FALSE)),"")</f>
        <v>Lucy</v>
      </c>
      <c r="N57" s="100">
        <f>'Moors League'!K49</f>
        <v>2</v>
      </c>
      <c r="O57" s="98" t="str">
        <f>'Moors League'!L49</f>
        <v>020933</v>
      </c>
      <c r="P57" s="98">
        <f>'Moors League'!M49</f>
        <v>3</v>
      </c>
      <c r="Q57" s="116"/>
      <c r="R57" s="117"/>
      <c r="S57" s="118" t="str">
        <f>_xlfn.IFNA((VLOOKUP(Q57,'DQ Lookup'!$A$2:$B$99,2,FALSE)),"")</f>
        <v/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9" customFormat="1" ht="19.5" customHeight="1" x14ac:dyDescent="0.4">
      <c r="A58" s="61">
        <v>42</v>
      </c>
      <c r="B58" s="106" t="s">
        <v>294</v>
      </c>
      <c r="C58" s="106" t="s">
        <v>81</v>
      </c>
      <c r="D58" s="106" t="s">
        <v>305</v>
      </c>
      <c r="E58" s="107" t="s">
        <v>101</v>
      </c>
      <c r="F58" s="99">
        <v>1</v>
      </c>
      <c r="G58" s="246">
        <v>1686195</v>
      </c>
      <c r="H58" s="128" t="str">
        <f>_xlfn.IFNA((VLOOKUP(G58,'Swimmer Details'!$A$2:$H$1048576,6,FALSE)),"")</f>
        <v>Hanson</v>
      </c>
      <c r="I58" s="128" t="str">
        <f>_xlfn.IFNA((VLOOKUP(G58,'Swimmer Details'!$A$2:$H$1048576,4,FALSE)),"")</f>
        <v>Thomas</v>
      </c>
      <c r="J58" s="99">
        <v>2</v>
      </c>
      <c r="K58" s="240">
        <v>637090</v>
      </c>
      <c r="L58" s="128" t="str">
        <f>_xlfn.IFNA((VLOOKUP(K58,'Swimmer Details'!$A$2:$H$1048576,6,FALSE)),"")</f>
        <v>Bailey</v>
      </c>
      <c r="M58" s="128" t="str">
        <f>_xlfn.IFNA((VLOOKUP(K58,'Swimmer Details'!$A$2:$H$1048576,4,FALSE)),"")</f>
        <v>Richard</v>
      </c>
      <c r="N58" s="301"/>
      <c r="O58" s="302"/>
      <c r="P58" s="302"/>
      <c r="Q58" s="116"/>
      <c r="R58" s="117"/>
      <c r="S58" s="118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9" customFormat="1" ht="19.5" customHeight="1" x14ac:dyDescent="0.4">
      <c r="A59" s="326"/>
      <c r="B59" s="327"/>
      <c r="C59" s="327"/>
      <c r="D59" s="327"/>
      <c r="E59" s="328"/>
      <c r="F59" s="102">
        <v>3</v>
      </c>
      <c r="G59" s="242">
        <v>1109100</v>
      </c>
      <c r="H59" s="128" t="str">
        <f>_xlfn.IFNA((VLOOKUP(G59,'Swimmer Details'!$A$2:$H$1048576,6,FALSE)),"")</f>
        <v>Barron</v>
      </c>
      <c r="I59" s="128" t="str">
        <f>_xlfn.IFNA((VLOOKUP(G59,'Swimmer Details'!$A$2:$H$1048576,4,FALSE)),"")</f>
        <v>Daniel</v>
      </c>
      <c r="J59" s="102">
        <v>4</v>
      </c>
      <c r="K59" s="242">
        <v>1686195</v>
      </c>
      <c r="L59" s="128" t="str">
        <f>_xlfn.IFNA((VLOOKUP(K59,'Swimmer Details'!$A$2:$H$1048576,6,FALSE)),"")</f>
        <v>Hanson</v>
      </c>
      <c r="M59" s="128" t="str">
        <f>_xlfn.IFNA((VLOOKUP(K59,'Swimmer Details'!$A$2:$H$1048576,4,FALSE)),"")</f>
        <v>Thomas</v>
      </c>
      <c r="N59" s="100">
        <f>'Moors League'!K50</f>
        <v>4</v>
      </c>
      <c r="O59" s="98" t="str">
        <f>'Moors League'!L50</f>
        <v>021496</v>
      </c>
      <c r="P59" s="98">
        <f>'Moors League'!M50</f>
        <v>1</v>
      </c>
      <c r="Q59" s="116"/>
      <c r="R59" s="117"/>
      <c r="S59" s="118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9" customFormat="1" ht="19.5" customHeight="1" x14ac:dyDescent="0.4">
      <c r="A60" s="61">
        <v>43</v>
      </c>
      <c r="B60" s="106" t="s">
        <v>293</v>
      </c>
      <c r="C60" s="106" t="s">
        <v>292</v>
      </c>
      <c r="D60" s="106" t="s">
        <v>304</v>
      </c>
      <c r="E60" s="107" t="s">
        <v>99</v>
      </c>
      <c r="F60" s="96" t="s">
        <v>308</v>
      </c>
      <c r="G60" s="240">
        <v>1666084</v>
      </c>
      <c r="H60" s="128" t="str">
        <f>_xlfn.IFNA((VLOOKUP(G60,'Swimmer Details'!$A$2:$H$1048576,6,FALSE)),"")</f>
        <v>Mackinnon</v>
      </c>
      <c r="I60" s="128" t="str">
        <f>_xlfn.IFNA((VLOOKUP(G60,'Swimmer Details'!$A$2:$H$1048576,4,FALSE)),"")</f>
        <v>Darcy</v>
      </c>
      <c r="J60" s="109" t="s">
        <v>310</v>
      </c>
      <c r="K60" s="240">
        <v>1646183</v>
      </c>
      <c r="L60" s="128" t="str">
        <f>_xlfn.IFNA((VLOOKUP(K60,'Swimmer Details'!$A$2:$H$1048576,6,FALSE)),"")</f>
        <v>Hanson</v>
      </c>
      <c r="M60" s="128" t="str">
        <f>_xlfn.IFNA((VLOOKUP(K60,'Swimmer Details'!$A$2:$H$1048576,4,FALSE)),"")</f>
        <v>Alexandra</v>
      </c>
      <c r="N60" s="301"/>
      <c r="O60" s="302"/>
      <c r="P60" s="302"/>
      <c r="Q60" s="116"/>
      <c r="R60" s="117"/>
      <c r="S60" s="118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9" customFormat="1" ht="19.5" customHeight="1" x14ac:dyDescent="0.4">
      <c r="A61" s="326"/>
      <c r="B61" s="327"/>
      <c r="C61" s="327"/>
      <c r="D61" s="327"/>
      <c r="E61" s="328"/>
      <c r="F61" s="96" t="s">
        <v>309</v>
      </c>
      <c r="G61" s="240">
        <v>1633533</v>
      </c>
      <c r="H61" s="128" t="str">
        <f>_xlfn.IFNA((VLOOKUP(G61,'Swimmer Details'!$A$2:$H$1048576,6,FALSE)),"")</f>
        <v>Smith</v>
      </c>
      <c r="I61" s="128" t="str">
        <f>_xlfn.IFNA((VLOOKUP(G61,'Swimmer Details'!$A$2:$H$1048576,4,FALSE)),"")</f>
        <v>Isabelle</v>
      </c>
      <c r="J61" s="109" t="s">
        <v>311</v>
      </c>
      <c r="K61" s="240">
        <v>1501312</v>
      </c>
      <c r="L61" s="128" t="str">
        <f>_xlfn.IFNA((VLOOKUP(K61,'Swimmer Details'!$A$2:$H$1048576,6,FALSE)),"")</f>
        <v>Halliday</v>
      </c>
      <c r="M61" s="128" t="str">
        <f>_xlfn.IFNA((VLOOKUP(K61,'Swimmer Details'!$A$2:$H$1048576,4,FALSE)),"")</f>
        <v>Eleanor</v>
      </c>
      <c r="N61" s="100" t="str">
        <f>'Moors League'!K51</f>
        <v>DQ</v>
      </c>
      <c r="O61" s="98" t="str">
        <f>'Moors League'!L51</f>
        <v>DQ T  1L</v>
      </c>
      <c r="P61" s="98">
        <f>'Moors League'!M51</f>
        <v>0</v>
      </c>
      <c r="Q61" s="116"/>
      <c r="R61" s="117"/>
      <c r="S61" s="118" t="str">
        <f>_xlfn.IFNA((VLOOKUP(Q61,'DQ Lookup'!$A$2:$B$99,2,FALSE)),"")</f>
        <v/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9" customFormat="1" ht="19.5" customHeight="1" x14ac:dyDescent="0.4">
      <c r="A62" s="61">
        <v>44</v>
      </c>
      <c r="B62" s="106" t="s">
        <v>294</v>
      </c>
      <c r="C62" s="106" t="s">
        <v>292</v>
      </c>
      <c r="D62" s="106" t="s">
        <v>304</v>
      </c>
      <c r="E62" s="107" t="s">
        <v>99</v>
      </c>
      <c r="F62" s="99" t="s">
        <v>308</v>
      </c>
      <c r="G62" s="246">
        <v>1647747</v>
      </c>
      <c r="H62" s="128" t="str">
        <f>_xlfn.IFNA((VLOOKUP(G62,'Swimmer Details'!$A$2:$H$1048576,6,FALSE)),"")</f>
        <v>Margrett</v>
      </c>
      <c r="I62" s="128" t="str">
        <f>_xlfn.IFNA((VLOOKUP(G62,'Swimmer Details'!$A$2:$H$1048576,4,FALSE)),"")</f>
        <v>Matthew</v>
      </c>
      <c r="J62" s="109" t="s">
        <v>310</v>
      </c>
      <c r="K62" s="246">
        <v>1518553</v>
      </c>
      <c r="L62" s="128" t="str">
        <f>_xlfn.IFNA((VLOOKUP(K62,'Swimmer Details'!$A$2:$H$1048576,6,FALSE)),"")</f>
        <v>Wilson</v>
      </c>
      <c r="M62" s="128" t="str">
        <f>_xlfn.IFNA((VLOOKUP(K62,'Swimmer Details'!$A$2:$H$1048576,4,FALSE)),"")</f>
        <v>Owen</v>
      </c>
      <c r="N62" s="301"/>
      <c r="O62" s="302"/>
      <c r="P62" s="302"/>
      <c r="Q62" s="116"/>
      <c r="R62" s="117"/>
      <c r="S62" s="118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9" customFormat="1" ht="19.5" customHeight="1" x14ac:dyDescent="0.4">
      <c r="A63" s="326"/>
      <c r="B63" s="327"/>
      <c r="C63" s="327"/>
      <c r="D63" s="327"/>
      <c r="E63" s="328"/>
      <c r="F63" s="96" t="s">
        <v>309</v>
      </c>
      <c r="G63" s="240">
        <v>1576399</v>
      </c>
      <c r="H63" s="128" t="str">
        <f>_xlfn.IFNA((VLOOKUP(G63,'Swimmer Details'!$A$2:$H$1048576,6,FALSE)),"")</f>
        <v>Bowers</v>
      </c>
      <c r="I63" s="128" t="str">
        <f>_xlfn.IFNA((VLOOKUP(G63,'Swimmer Details'!$A$2:$H$1048576,4,FALSE)),"")</f>
        <v>Dylan</v>
      </c>
      <c r="J63" s="109" t="s">
        <v>311</v>
      </c>
      <c r="K63" s="240">
        <v>1616275</v>
      </c>
      <c r="L63" s="128" t="str">
        <f>_xlfn.IFNA((VLOOKUP(K63,'Swimmer Details'!$A$2:$H$1048576,6,FALSE)),"")</f>
        <v>Whiteley</v>
      </c>
      <c r="M63" s="128" t="str">
        <f>_xlfn.IFNA((VLOOKUP(K63,'Swimmer Details'!$A$2:$H$1048576,4,FALSE)),"")</f>
        <v>Finley</v>
      </c>
      <c r="N63" s="100">
        <f>'Moors League'!K52</f>
        <v>4</v>
      </c>
      <c r="O63" s="98" t="str">
        <f>'Moors League'!L52</f>
        <v>031318</v>
      </c>
      <c r="P63" s="98">
        <f>'Moors League'!M52</f>
        <v>1</v>
      </c>
      <c r="Q63" s="116"/>
      <c r="R63" s="117"/>
      <c r="S63" s="118" t="str">
        <f>_xlfn.IFNA((VLOOKUP(Q63,'DQ Lookup'!$A$2:$B$99,2,FALSE)),"")</f>
        <v/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9" customFormat="1" ht="19.5" customHeight="1" x14ac:dyDescent="0.4">
      <c r="A64" s="61">
        <v>45</v>
      </c>
      <c r="B64" s="106" t="s">
        <v>293</v>
      </c>
      <c r="C64" s="106" t="s">
        <v>296</v>
      </c>
      <c r="D64" s="106" t="s">
        <v>302</v>
      </c>
      <c r="E64" s="107" t="s">
        <v>301</v>
      </c>
      <c r="F64" s="341"/>
      <c r="G64" s="239">
        <v>1468175</v>
      </c>
      <c r="H64" s="128" t="str">
        <f>_xlfn.IFNA((VLOOKUP(G64,'Swimmer Details'!$A$2:$H$1048576,6,FALSE)),"")</f>
        <v>Jones</v>
      </c>
      <c r="I64" s="128" t="str">
        <f>_xlfn.IFNA((VLOOKUP(G64,'Swimmer Details'!$A$2:$H$1048576,4,FALSE)),"")</f>
        <v>Emily</v>
      </c>
      <c r="J64" s="312"/>
      <c r="K64" s="313"/>
      <c r="L64" s="313"/>
      <c r="M64" s="314"/>
      <c r="N64" s="97">
        <f>'Moors League'!K53</f>
        <v>4</v>
      </c>
      <c r="O64" s="98" t="str">
        <f>'Moors League'!L53</f>
        <v>004010</v>
      </c>
      <c r="P64" s="98">
        <f>'Moors League'!M53</f>
        <v>1</v>
      </c>
      <c r="Q64" s="116"/>
      <c r="R64" s="117"/>
      <c r="S64" s="118" t="str">
        <f>_xlfn.IFNA((VLOOKUP(Q64,'DQ Lookup'!$A$2:$B$99,2,FALSE)),"")</f>
        <v/>
      </c>
    </row>
    <row r="65" spans="1:37" s="49" customFormat="1" ht="19.5" customHeight="1" x14ac:dyDescent="0.4">
      <c r="A65" s="61">
        <v>46</v>
      </c>
      <c r="B65" s="106" t="s">
        <v>294</v>
      </c>
      <c r="C65" s="106" t="s">
        <v>296</v>
      </c>
      <c r="D65" s="106" t="s">
        <v>302</v>
      </c>
      <c r="E65" s="107" t="s">
        <v>301</v>
      </c>
      <c r="F65" s="341"/>
      <c r="G65" s="243">
        <v>1642509</v>
      </c>
      <c r="H65" s="128" t="str">
        <f>_xlfn.IFNA((VLOOKUP(G65,'Swimmer Details'!$A$2:$H$1048576,6,FALSE)),"")</f>
        <v>Hayward</v>
      </c>
      <c r="I65" s="128" t="str">
        <f>_xlfn.IFNA((VLOOKUP(G65,'Swimmer Details'!$A$2:$H$1048576,4,FALSE)),"")</f>
        <v>Zachary</v>
      </c>
      <c r="J65" s="312"/>
      <c r="K65" s="313"/>
      <c r="L65" s="313"/>
      <c r="M65" s="314"/>
      <c r="N65" s="97">
        <f>'Moors League'!K54</f>
        <v>4</v>
      </c>
      <c r="O65" s="98" t="str">
        <f>'Moors League'!L54</f>
        <v>003694</v>
      </c>
      <c r="P65" s="98">
        <f>'Moors League'!M54</f>
        <v>1</v>
      </c>
      <c r="Q65" s="116"/>
      <c r="R65" s="117"/>
      <c r="S65" s="118" t="str">
        <f>_xlfn.IFNA((VLOOKUP(Q65,'DQ Lookup'!$A$2:$B$99,2,FALSE)),"")</f>
        <v/>
      </c>
    </row>
    <row r="66" spans="1:37" s="49" customFormat="1" ht="19.5" customHeight="1" x14ac:dyDescent="0.4">
      <c r="A66" s="61">
        <v>47</v>
      </c>
      <c r="B66" s="106" t="s">
        <v>293</v>
      </c>
      <c r="C66" s="106" t="s">
        <v>297</v>
      </c>
      <c r="D66" s="106" t="s">
        <v>302</v>
      </c>
      <c r="E66" s="107" t="s">
        <v>299</v>
      </c>
      <c r="F66" s="341"/>
      <c r="G66" s="243">
        <v>1762690</v>
      </c>
      <c r="H66" s="128" t="str">
        <f>_xlfn.IFNA((VLOOKUP(G66,'Swimmer Details'!$A$2:$H$1048576,6,FALSE)),"")</f>
        <v>Choules</v>
      </c>
      <c r="I66" s="128" t="str">
        <f>_xlfn.IFNA((VLOOKUP(G66,'Swimmer Details'!$A$2:$H$1048576,4,FALSE)),"")</f>
        <v>Izzy</v>
      </c>
      <c r="J66" s="312"/>
      <c r="K66" s="313"/>
      <c r="L66" s="313"/>
      <c r="M66" s="314"/>
      <c r="N66" s="97">
        <f>'Moors League'!K55</f>
        <v>2</v>
      </c>
      <c r="O66" s="98" t="str">
        <f>'Moors League'!L55</f>
        <v>005492</v>
      </c>
      <c r="P66" s="98">
        <f>'Moors League'!M55</f>
        <v>3</v>
      </c>
      <c r="Q66" s="116"/>
      <c r="R66" s="117"/>
      <c r="S66" s="118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9" customFormat="1" ht="19.5" customHeight="1" x14ac:dyDescent="0.4">
      <c r="A67" s="61">
        <v>48</v>
      </c>
      <c r="B67" s="106" t="s">
        <v>294</v>
      </c>
      <c r="C67" s="106" t="s">
        <v>297</v>
      </c>
      <c r="D67" s="106" t="s">
        <v>303</v>
      </c>
      <c r="E67" s="107" t="s">
        <v>299</v>
      </c>
      <c r="F67" s="341"/>
      <c r="G67" s="239">
        <v>1712659</v>
      </c>
      <c r="H67" s="128" t="str">
        <f>_xlfn.IFNA((VLOOKUP(G67,'Swimmer Details'!$A$2:$H$1048576,6,FALSE)),"")</f>
        <v>Halliday</v>
      </c>
      <c r="I67" s="128" t="str">
        <f>_xlfn.IFNA((VLOOKUP(G67,'Swimmer Details'!$A$2:$H$1048576,4,FALSE)),"")</f>
        <v>Finlay</v>
      </c>
      <c r="J67" s="312"/>
      <c r="K67" s="313"/>
      <c r="L67" s="313"/>
      <c r="M67" s="314"/>
      <c r="N67" s="97" t="str">
        <f>'Moors League'!K56</f>
        <v>DQ</v>
      </c>
      <c r="O67" s="98" t="str">
        <f>'Moors League'!L56</f>
        <v xml:space="preserve">DQ ST     </v>
      </c>
      <c r="P67" s="98">
        <f>'Moors League'!M56</f>
        <v>0</v>
      </c>
      <c r="Q67" s="116"/>
      <c r="R67" s="117"/>
      <c r="S67" s="118" t="str">
        <f>_xlfn.IFNA((VLOOKUP(Q67,'DQ Lookup'!$A$2:$B$99,2,FALSE)),"")</f>
        <v/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9" customFormat="1" ht="19.5" customHeight="1" x14ac:dyDescent="0.4">
      <c r="A68" s="61">
        <v>49</v>
      </c>
      <c r="B68" s="106" t="s">
        <v>293</v>
      </c>
      <c r="C68" s="106" t="s">
        <v>295</v>
      </c>
      <c r="D68" s="106" t="s">
        <v>302</v>
      </c>
      <c r="E68" s="107" t="s">
        <v>298</v>
      </c>
      <c r="F68" s="341"/>
      <c r="G68" s="231">
        <v>1428272</v>
      </c>
      <c r="H68" s="128" t="str">
        <f>_xlfn.IFNA((VLOOKUP(G68,'Swimmer Details'!$A$2:$H$1048576,6,FALSE)),"")</f>
        <v>Morris</v>
      </c>
      <c r="I68" s="128" t="str">
        <f>_xlfn.IFNA((VLOOKUP(G68,'Swimmer Details'!$A$2:$H$1048576,4,FALSE)),"")</f>
        <v>Maisie</v>
      </c>
      <c r="J68" s="312"/>
      <c r="K68" s="313"/>
      <c r="L68" s="313"/>
      <c r="M68" s="314"/>
      <c r="N68" s="97">
        <f>'Moors League'!K57</f>
        <v>2</v>
      </c>
      <c r="O68" s="98" t="str">
        <f>'Moors League'!L57</f>
        <v>003802</v>
      </c>
      <c r="P68" s="98">
        <f>'Moors League'!M57</f>
        <v>3</v>
      </c>
      <c r="Q68" s="116"/>
      <c r="R68" s="117"/>
      <c r="S68" s="118" t="str">
        <f>_xlfn.IFNA((VLOOKUP(Q68,'DQ Lookup'!$A$2:$B$99,2,FALSE)),"")</f>
        <v/>
      </c>
    </row>
    <row r="69" spans="1:37" s="49" customFormat="1" ht="19.5" customHeight="1" x14ac:dyDescent="0.4">
      <c r="A69" s="61">
        <v>50</v>
      </c>
      <c r="B69" s="106" t="s">
        <v>294</v>
      </c>
      <c r="C69" s="106" t="s">
        <v>295</v>
      </c>
      <c r="D69" s="106" t="s">
        <v>302</v>
      </c>
      <c r="E69" s="107" t="s">
        <v>298</v>
      </c>
      <c r="F69" s="341"/>
      <c r="G69" s="243">
        <v>1393777</v>
      </c>
      <c r="H69" s="128" t="str">
        <f>_xlfn.IFNA((VLOOKUP(G69,'Swimmer Details'!$A$2:$H$1048576,6,FALSE)),"")</f>
        <v>Margerson</v>
      </c>
      <c r="I69" s="128" t="str">
        <f>_xlfn.IFNA((VLOOKUP(G69,'Swimmer Details'!$A$2:$H$1048576,4,FALSE)),"")</f>
        <v>Alexander</v>
      </c>
      <c r="J69" s="312"/>
      <c r="K69" s="313"/>
      <c r="L69" s="313"/>
      <c r="M69" s="314"/>
      <c r="N69" s="97">
        <f>'Moors League'!K58</f>
        <v>3</v>
      </c>
      <c r="O69" s="98" t="str">
        <f>'Moors League'!L58</f>
        <v>003667</v>
      </c>
      <c r="P69" s="98">
        <f>'Moors League'!M58</f>
        <v>2</v>
      </c>
      <c r="Q69" s="116"/>
      <c r="R69" s="117"/>
      <c r="S69" s="118" t="str">
        <f>_xlfn.IFNA((VLOOKUP(Q69,'DQ Lookup'!$A$2:$B$99,2,FALSE)),"")</f>
        <v/>
      </c>
    </row>
    <row r="70" spans="1:37" s="49" customFormat="1" ht="19.5" customHeight="1" x14ac:dyDescent="0.4">
      <c r="A70" s="61">
        <v>51</v>
      </c>
      <c r="B70" s="106" t="s">
        <v>293</v>
      </c>
      <c r="C70" s="106" t="s">
        <v>292</v>
      </c>
      <c r="D70" s="106" t="s">
        <v>302</v>
      </c>
      <c r="E70" s="107" t="s">
        <v>300</v>
      </c>
      <c r="F70" s="341"/>
      <c r="G70" s="243">
        <v>1633533</v>
      </c>
      <c r="H70" s="128" t="str">
        <f>_xlfn.IFNA((VLOOKUP(G70,'Swimmer Details'!$A$2:$H$1048576,6,FALSE)),"")</f>
        <v>Smith</v>
      </c>
      <c r="I70" s="128" t="str">
        <f>_xlfn.IFNA((VLOOKUP(G70,'Swimmer Details'!$A$2:$H$1048576,4,FALSE)),"")</f>
        <v>Isabelle</v>
      </c>
      <c r="J70" s="312"/>
      <c r="K70" s="313"/>
      <c r="L70" s="313"/>
      <c r="M70" s="314"/>
      <c r="N70" s="97">
        <f>'Moors League'!K59</f>
        <v>4</v>
      </c>
      <c r="O70" s="98" t="str">
        <f>'Moors League'!L59</f>
        <v>005515</v>
      </c>
      <c r="P70" s="98">
        <f>'Moors League'!M59</f>
        <v>1</v>
      </c>
      <c r="Q70" s="116"/>
      <c r="R70" s="117"/>
      <c r="S70" s="118" t="str">
        <f>_xlfn.IFNA((VLOOKUP(Q70,'DQ Lookup'!$A$2:$B$99,2,FALSE)),"")</f>
        <v/>
      </c>
    </row>
    <row r="71" spans="1:37" s="49" customFormat="1" ht="19.5" customHeight="1" x14ac:dyDescent="0.4">
      <c r="A71" s="61">
        <v>52</v>
      </c>
      <c r="B71" s="106" t="s">
        <v>294</v>
      </c>
      <c r="C71" s="106" t="s">
        <v>292</v>
      </c>
      <c r="D71" s="106" t="s">
        <v>302</v>
      </c>
      <c r="E71" s="107" t="s">
        <v>300</v>
      </c>
      <c r="F71" s="341"/>
      <c r="G71" s="243">
        <v>1518553</v>
      </c>
      <c r="H71" s="128" t="str">
        <f>_xlfn.IFNA((VLOOKUP(G71,'Swimmer Details'!$A$2:$H$1048576,6,FALSE)),"")</f>
        <v>Wilson</v>
      </c>
      <c r="I71" s="128" t="str">
        <f>_xlfn.IFNA((VLOOKUP(G71,'Swimmer Details'!$A$2:$H$1048576,4,FALSE)),"")</f>
        <v>Owen</v>
      </c>
      <c r="J71" s="312"/>
      <c r="K71" s="313"/>
      <c r="L71" s="313"/>
      <c r="M71" s="314"/>
      <c r="N71" s="97">
        <f>'Moors League'!K60</f>
        <v>3</v>
      </c>
      <c r="O71" s="98" t="str">
        <f>'Moors League'!L60</f>
        <v>004236</v>
      </c>
      <c r="P71" s="98">
        <f>'Moors League'!M60</f>
        <v>2</v>
      </c>
      <c r="Q71" s="116"/>
      <c r="R71" s="117"/>
      <c r="S71" s="118" t="str">
        <f>_xlfn.IFNA((VLOOKUP(Q71,'DQ Lookup'!$A$2:$B$99,2,FALSE)),"")</f>
        <v/>
      </c>
    </row>
    <row r="72" spans="1:37" s="49" customFormat="1" ht="19.5" customHeight="1" x14ac:dyDescent="0.4">
      <c r="A72" s="61">
        <v>53</v>
      </c>
      <c r="B72" s="106" t="s">
        <v>293</v>
      </c>
      <c r="C72" s="106" t="s">
        <v>81</v>
      </c>
      <c r="D72" s="106" t="s">
        <v>302</v>
      </c>
      <c r="E72" s="107" t="s">
        <v>301</v>
      </c>
      <c r="F72" s="341"/>
      <c r="G72" s="243">
        <v>1164132</v>
      </c>
      <c r="H72" s="128" t="str">
        <f>_xlfn.IFNA((VLOOKUP(G72,'Swimmer Details'!$A$2:$H$1048576,6,FALSE)),"")</f>
        <v>Wilkin</v>
      </c>
      <c r="I72" s="128" t="str">
        <f>_xlfn.IFNA((VLOOKUP(G72,'Swimmer Details'!$A$2:$H$1048576,4,FALSE)),"")</f>
        <v>Rebecca</v>
      </c>
      <c r="J72" s="312"/>
      <c r="K72" s="313"/>
      <c r="L72" s="313"/>
      <c r="M72" s="314"/>
      <c r="N72" s="97">
        <f>'Moors League'!K61</f>
        <v>3</v>
      </c>
      <c r="O72" s="98" t="str">
        <f>'Moors League'!L61</f>
        <v>003141</v>
      </c>
      <c r="P72" s="98">
        <f>'Moors League'!M61</f>
        <v>2</v>
      </c>
      <c r="Q72" s="116"/>
      <c r="R72" s="117"/>
      <c r="S72" s="118" t="str">
        <f>_xlfn.IFNA((VLOOKUP(Q72,'DQ Lookup'!$A$2:$B$99,2,FALSE)),"")</f>
        <v/>
      </c>
    </row>
    <row r="73" spans="1:37" s="49" customFormat="1" ht="19.5" customHeight="1" x14ac:dyDescent="0.4">
      <c r="A73" s="61">
        <v>54</v>
      </c>
      <c r="B73" s="106" t="s">
        <v>294</v>
      </c>
      <c r="C73" s="106" t="s">
        <v>81</v>
      </c>
      <c r="D73" s="106" t="s">
        <v>302</v>
      </c>
      <c r="E73" s="107" t="s">
        <v>301</v>
      </c>
      <c r="F73" s="342"/>
      <c r="G73" s="243">
        <v>1109100</v>
      </c>
      <c r="H73" s="128" t="str">
        <f>_xlfn.IFNA((VLOOKUP(G73,'Swimmer Details'!$A$2:$H$1048576,6,FALSE)),"")</f>
        <v>Barron</v>
      </c>
      <c r="I73" s="128" t="str">
        <f>_xlfn.IFNA((VLOOKUP(G73,'Swimmer Details'!$A$2:$H$1048576,4,FALSE)),"")</f>
        <v>Daniel</v>
      </c>
      <c r="J73" s="315"/>
      <c r="K73" s="316"/>
      <c r="L73" s="316"/>
      <c r="M73" s="317"/>
      <c r="N73" s="97">
        <f>'Moors League'!K62</f>
        <v>3</v>
      </c>
      <c r="O73" s="98" t="str">
        <f>'Moors League'!L62</f>
        <v>003049</v>
      </c>
      <c r="P73" s="98">
        <f>'Moors League'!M62</f>
        <v>2</v>
      </c>
      <c r="Q73" s="116"/>
      <c r="R73" s="117"/>
      <c r="S73" s="118" t="str">
        <f>_xlfn.IFNA((VLOOKUP(Q73,'DQ Lookup'!$A$2:$B$99,2,FALSE)),"")</f>
        <v/>
      </c>
    </row>
    <row r="74" spans="1:37" s="49" customFormat="1" ht="19.5" customHeight="1" x14ac:dyDescent="0.4">
      <c r="A74" s="61">
        <v>55</v>
      </c>
      <c r="B74" s="106" t="s">
        <v>293</v>
      </c>
      <c r="C74" s="106" t="s">
        <v>296</v>
      </c>
      <c r="D74" s="106" t="s">
        <v>305</v>
      </c>
      <c r="E74" s="107" t="s">
        <v>101</v>
      </c>
      <c r="F74" s="101">
        <v>1</v>
      </c>
      <c r="G74" s="231">
        <v>1468175</v>
      </c>
      <c r="H74" s="128" t="str">
        <f>_xlfn.IFNA((VLOOKUP(G74,'Swimmer Details'!$A$2:$H$1048576,6,FALSE)),"")</f>
        <v>Jones</v>
      </c>
      <c r="I74" s="128" t="str">
        <f>_xlfn.IFNA((VLOOKUP(G74,'Swimmer Details'!$A$2:$H$1048576,4,FALSE)),"")</f>
        <v>Emily</v>
      </c>
      <c r="J74" s="101">
        <v>2</v>
      </c>
      <c r="K74" s="232">
        <v>1521405</v>
      </c>
      <c r="L74" s="128" t="str">
        <f>_xlfn.IFNA((VLOOKUP(K74,'Swimmer Details'!$A$2:$H$1048576,6,FALSE)),"")</f>
        <v>Jones</v>
      </c>
      <c r="M74" s="128" t="str">
        <f>_xlfn.IFNA((VLOOKUP(K74,'Swimmer Details'!$A$2:$H$1048576,4,FALSE)),"")</f>
        <v>Lara</v>
      </c>
      <c r="N74" s="301"/>
      <c r="O74" s="302"/>
      <c r="P74" s="302"/>
      <c r="Q74" s="116"/>
      <c r="R74" s="117"/>
      <c r="S74" s="118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9" customFormat="1" ht="19.5" customHeight="1" x14ac:dyDescent="0.4">
      <c r="A75" s="326"/>
      <c r="B75" s="327"/>
      <c r="C75" s="327"/>
      <c r="D75" s="327"/>
      <c r="E75" s="328"/>
      <c r="F75" s="101">
        <v>3</v>
      </c>
      <c r="G75" s="231">
        <v>1680877</v>
      </c>
      <c r="H75" s="128" t="str">
        <f>_xlfn.IFNA((VLOOKUP(G75,'Swimmer Details'!$A$2:$H$1048576,6,FALSE)),"")</f>
        <v>Eddon</v>
      </c>
      <c r="I75" s="128" t="str">
        <f>_xlfn.IFNA((VLOOKUP(G75,'Swimmer Details'!$A$2:$H$1048576,4,FALSE)),"")</f>
        <v>Jasmyn</v>
      </c>
      <c r="J75" s="101">
        <v>4</v>
      </c>
      <c r="K75" s="232"/>
      <c r="L75" s="128" t="str">
        <f>_xlfn.IFNA((VLOOKUP(K75,'Swimmer Details'!$A$2:$H$1048576,6,FALSE)),"")</f>
        <v/>
      </c>
      <c r="M75" s="128" t="str">
        <f>_xlfn.IFNA((VLOOKUP(K75,'Swimmer Details'!$A$2:$H$1048576,4,FALSE)),"")</f>
        <v/>
      </c>
      <c r="N75" s="100" t="str">
        <f>'Moors League'!K63</f>
        <v>DQ</v>
      </c>
      <c r="O75" s="98" t="str">
        <f>'Moors League'!L63</f>
        <v xml:space="preserve">DQ M     </v>
      </c>
      <c r="P75" s="98">
        <f>'Moors League'!M63</f>
        <v>0</v>
      </c>
      <c r="Q75" s="116"/>
      <c r="R75" s="117"/>
      <c r="S75" s="118" t="str">
        <f>_xlfn.IFNA((VLOOKUP(Q75,'DQ Lookup'!$A$2:$B$99,2,FALSE)),"")</f>
        <v/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9" customFormat="1" ht="19.5" customHeight="1" x14ac:dyDescent="0.4">
      <c r="A76" s="61">
        <v>56</v>
      </c>
      <c r="B76" s="106" t="s">
        <v>294</v>
      </c>
      <c r="C76" s="106" t="s">
        <v>296</v>
      </c>
      <c r="D76" s="106" t="s">
        <v>305</v>
      </c>
      <c r="E76" s="107" t="s">
        <v>101</v>
      </c>
      <c r="F76" s="99">
        <v>1</v>
      </c>
      <c r="G76" s="246">
        <v>1642509</v>
      </c>
      <c r="H76" s="128" t="str">
        <f>_xlfn.IFNA((VLOOKUP(G76,'Swimmer Details'!$A$2:$H$1048576,6,FALSE)),"")</f>
        <v>Hayward</v>
      </c>
      <c r="I76" s="128" t="str">
        <f>_xlfn.IFNA((VLOOKUP(G76,'Swimmer Details'!$A$2:$H$1048576,4,FALSE)),"")</f>
        <v>Zachary</v>
      </c>
      <c r="J76" s="99">
        <v>2</v>
      </c>
      <c r="K76" s="232">
        <v>1694689</v>
      </c>
      <c r="L76" s="128" t="str">
        <f>_xlfn.IFNA((VLOOKUP(K76,'Swimmer Details'!$A$2:$H$1048576,6,FALSE)),"")</f>
        <v>Ring</v>
      </c>
      <c r="M76" s="128" t="str">
        <f>_xlfn.IFNA((VLOOKUP(K76,'Swimmer Details'!$A$2:$H$1048576,4,FALSE)),"")</f>
        <v>Joshua</v>
      </c>
      <c r="N76" s="301"/>
      <c r="O76" s="302"/>
      <c r="P76" s="302"/>
      <c r="Q76" s="116"/>
      <c r="R76" s="117"/>
      <c r="S76" s="118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9" customFormat="1" ht="19.5" customHeight="1" x14ac:dyDescent="0.4">
      <c r="A77" s="326"/>
      <c r="B77" s="327"/>
      <c r="C77" s="327"/>
      <c r="D77" s="327"/>
      <c r="E77" s="328"/>
      <c r="F77" s="102">
        <v>3</v>
      </c>
      <c r="G77" s="242">
        <v>1642702</v>
      </c>
      <c r="H77" s="128" t="str">
        <f>_xlfn.IFNA((VLOOKUP(G77,'Swimmer Details'!$A$2:$H$1048576,6,FALSE)),"")</f>
        <v>Pearce</v>
      </c>
      <c r="I77" s="128" t="str">
        <f>_xlfn.IFNA((VLOOKUP(G77,'Swimmer Details'!$A$2:$H$1048576,4,FALSE)),"")</f>
        <v>Ethan</v>
      </c>
      <c r="J77" s="102">
        <v>4</v>
      </c>
      <c r="K77" s="232">
        <v>1584664</v>
      </c>
      <c r="L77" s="128" t="str">
        <f>_xlfn.IFNA((VLOOKUP(K77,'Swimmer Details'!$A$2:$H$1048576,6,FALSE)),"")</f>
        <v>Robinson</v>
      </c>
      <c r="M77" s="128" t="str">
        <f>_xlfn.IFNA((VLOOKUP(K77,'Swimmer Details'!$A$2:$H$1048576,4,FALSE)),"")</f>
        <v>Isaac</v>
      </c>
      <c r="N77" s="100">
        <f>'Moors League'!K64</f>
        <v>4</v>
      </c>
      <c r="O77" s="98" t="str">
        <f>'Moors League'!L64</f>
        <v>024083</v>
      </c>
      <c r="P77" s="98">
        <f>'Moors League'!M64</f>
        <v>1</v>
      </c>
      <c r="Q77" s="116"/>
      <c r="R77" s="117"/>
      <c r="S77" s="118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9" customFormat="1" ht="19.5" customHeight="1" x14ac:dyDescent="0.4">
      <c r="A78" s="61">
        <v>57</v>
      </c>
      <c r="B78" s="106" t="s">
        <v>293</v>
      </c>
      <c r="C78" s="106" t="s">
        <v>297</v>
      </c>
      <c r="D78" s="106" t="s">
        <v>304</v>
      </c>
      <c r="E78" s="107" t="s">
        <v>99</v>
      </c>
      <c r="F78" s="96" t="s">
        <v>308</v>
      </c>
      <c r="G78" s="240">
        <v>1762690</v>
      </c>
      <c r="H78" s="128" t="str">
        <f>_xlfn.IFNA((VLOOKUP(G78,'Swimmer Details'!$A$2:$H$1048576,6,FALSE)),"")</f>
        <v>Choules</v>
      </c>
      <c r="I78" s="128" t="str">
        <f>_xlfn.IFNA((VLOOKUP(G78,'Swimmer Details'!$A$2:$H$1048576,4,FALSE)),"")</f>
        <v>Izzy</v>
      </c>
      <c r="J78" s="109" t="s">
        <v>310</v>
      </c>
      <c r="K78" s="232">
        <v>1738738</v>
      </c>
      <c r="L78" s="128" t="str">
        <f>_xlfn.IFNA((VLOOKUP(K78,'Swimmer Details'!$A$2:$H$1048576,6,FALSE)),"")</f>
        <v>Gamon</v>
      </c>
      <c r="M78" s="128" t="str">
        <f>_xlfn.IFNA((VLOOKUP(K78,'Swimmer Details'!$A$2:$H$1048576,4,FALSE)),"")</f>
        <v>Ellie-Jayne</v>
      </c>
      <c r="N78" s="301"/>
      <c r="O78" s="302"/>
      <c r="P78" s="302"/>
      <c r="Q78" s="116"/>
      <c r="R78" s="117"/>
      <c r="S78" s="118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9" customFormat="1" ht="19.5" customHeight="1" x14ac:dyDescent="0.4">
      <c r="A79" s="326"/>
      <c r="B79" s="327"/>
      <c r="C79" s="327"/>
      <c r="D79" s="327"/>
      <c r="E79" s="328"/>
      <c r="F79" s="96" t="s">
        <v>309</v>
      </c>
      <c r="G79" s="240">
        <v>1735402</v>
      </c>
      <c r="H79" s="128" t="str">
        <f>_xlfn.IFNA((VLOOKUP(G79,'Swimmer Details'!$A$2:$H$1048576,6,FALSE)),"")</f>
        <v>Bragg</v>
      </c>
      <c r="I79" s="128" t="str">
        <f>_xlfn.IFNA((VLOOKUP(G79,'Swimmer Details'!$A$2:$H$1048576,4,FALSE)),"")</f>
        <v>Ava</v>
      </c>
      <c r="J79" s="109" t="s">
        <v>311</v>
      </c>
      <c r="K79" s="232">
        <v>1724506</v>
      </c>
      <c r="L79" s="128" t="str">
        <f>_xlfn.IFNA((VLOOKUP(K79,'Swimmer Details'!$A$2:$H$1048576,6,FALSE)),"")</f>
        <v>Courts</v>
      </c>
      <c r="M79" s="128" t="str">
        <f>_xlfn.IFNA((VLOOKUP(K79,'Swimmer Details'!$A$2:$H$1048576,4,FALSE)),"")</f>
        <v>Emma</v>
      </c>
      <c r="N79" s="100">
        <f>'Moors League'!K65</f>
        <v>1</v>
      </c>
      <c r="O79" s="98" t="str">
        <f>'Moors League'!L65</f>
        <v>013379</v>
      </c>
      <c r="P79" s="98">
        <f>'Moors League'!M65</f>
        <v>4</v>
      </c>
      <c r="Q79" s="116"/>
      <c r="R79" s="117"/>
      <c r="S79" s="118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9" customFormat="1" ht="19.5" customHeight="1" x14ac:dyDescent="0.4">
      <c r="A80" s="61">
        <v>58</v>
      </c>
      <c r="B80" s="106" t="s">
        <v>294</v>
      </c>
      <c r="C80" s="106" t="s">
        <v>297</v>
      </c>
      <c r="D80" s="106" t="s">
        <v>304</v>
      </c>
      <c r="E80" s="107" t="s">
        <v>99</v>
      </c>
      <c r="F80" s="99" t="s">
        <v>308</v>
      </c>
      <c r="G80" s="246">
        <v>1667081</v>
      </c>
      <c r="H80" s="128" t="str">
        <f>_xlfn.IFNA((VLOOKUP(G80,'Swimmer Details'!$A$2:$H$1048576,6,FALSE)),"")</f>
        <v>Wilson</v>
      </c>
      <c r="I80" s="128" t="str">
        <f>_xlfn.IFNA((VLOOKUP(G80,'Swimmer Details'!$A$2:$H$1048576,4,FALSE)),"")</f>
        <v>Elliott</v>
      </c>
      <c r="J80" s="109" t="s">
        <v>310</v>
      </c>
      <c r="K80" s="232">
        <v>1711582</v>
      </c>
      <c r="L80" s="128" t="str">
        <f>_xlfn.IFNA((VLOOKUP(K80,'Swimmer Details'!$A$2:$H$1048576,6,FALSE)),"")</f>
        <v>Bailey</v>
      </c>
      <c r="M80" s="128" t="str">
        <f>_xlfn.IFNA((VLOOKUP(K80,'Swimmer Details'!$A$2:$H$1048576,4,FALSE)),"")</f>
        <v>Toby</v>
      </c>
      <c r="N80" s="301"/>
      <c r="O80" s="302"/>
      <c r="P80" s="302"/>
      <c r="Q80" s="116"/>
      <c r="R80" s="117"/>
      <c r="S80" s="118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9" customFormat="1" ht="19.5" customHeight="1" x14ac:dyDescent="0.4">
      <c r="A81" s="326"/>
      <c r="B81" s="327"/>
      <c r="C81" s="327"/>
      <c r="D81" s="327"/>
      <c r="E81" s="328"/>
      <c r="F81" s="96" t="s">
        <v>309</v>
      </c>
      <c r="G81" s="240">
        <v>1712659</v>
      </c>
      <c r="H81" s="128" t="str">
        <f>_xlfn.IFNA((VLOOKUP(G81,'Swimmer Details'!$A$2:$H$1048576,6,FALSE)),"")</f>
        <v>Halliday</v>
      </c>
      <c r="I81" s="128" t="str">
        <f>_xlfn.IFNA((VLOOKUP(G81,'Swimmer Details'!$A$2:$H$1048576,4,FALSE)),"")</f>
        <v>Finlay</v>
      </c>
      <c r="J81" s="109" t="s">
        <v>311</v>
      </c>
      <c r="K81" s="232">
        <v>1704290</v>
      </c>
      <c r="L81" s="128" t="str">
        <f>_xlfn.IFNA((VLOOKUP(K81,'Swimmer Details'!$A$2:$H$1048576,6,FALSE)),"")</f>
        <v>Lofthouse</v>
      </c>
      <c r="M81" s="128" t="str">
        <f>_xlfn.IFNA((VLOOKUP(K81,'Swimmer Details'!$A$2:$H$1048576,4,FALSE)),"")</f>
        <v>Nathan</v>
      </c>
      <c r="N81" s="100" t="str">
        <f>'Moors League'!K66</f>
        <v>DQ</v>
      </c>
      <c r="O81" s="98" t="str">
        <f>'Moors League'!L66</f>
        <v>DQ O  2L</v>
      </c>
      <c r="P81" s="98">
        <f>'Moors League'!M66</f>
        <v>0</v>
      </c>
      <c r="Q81" s="116"/>
      <c r="R81" s="117"/>
      <c r="S81" s="118" t="str">
        <f>_xlfn.IFNA((VLOOKUP(Q81,'DQ Lookup'!$A$2:$B$99,2,FALSE)),"")</f>
        <v/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9" customFormat="1" ht="19.5" customHeight="1" x14ac:dyDescent="0.4">
      <c r="A82" s="61">
        <v>59</v>
      </c>
      <c r="B82" s="106" t="s">
        <v>293</v>
      </c>
      <c r="C82" s="106" t="s">
        <v>295</v>
      </c>
      <c r="D82" s="106" t="s">
        <v>305</v>
      </c>
      <c r="E82" s="107" t="s">
        <v>101</v>
      </c>
      <c r="F82" s="101">
        <v>1</v>
      </c>
      <c r="G82" s="231">
        <v>1405046</v>
      </c>
      <c r="H82" s="128" t="str">
        <f>_xlfn.IFNA((VLOOKUP(G82,'Swimmer Details'!$A$2:$H$1048576,6,FALSE)),"")</f>
        <v>Hodgkinson</v>
      </c>
      <c r="I82" s="128" t="str">
        <f>_xlfn.IFNA((VLOOKUP(G82,'Swimmer Details'!$A$2:$H$1048576,4,FALSE)),"")</f>
        <v>Abbie</v>
      </c>
      <c r="J82" s="101">
        <v>2</v>
      </c>
      <c r="K82" s="231">
        <v>1317908</v>
      </c>
      <c r="L82" s="128" t="str">
        <f>_xlfn.IFNA((VLOOKUP(K82,'Swimmer Details'!$A$2:$H$1048576,6,FALSE)),"")</f>
        <v>Rayfield</v>
      </c>
      <c r="M82" s="128" t="str">
        <f>_xlfn.IFNA((VLOOKUP(K82,'Swimmer Details'!$A$2:$H$1048576,4,FALSE)),"")</f>
        <v>Beatrice</v>
      </c>
      <c r="N82" s="301"/>
      <c r="O82" s="302"/>
      <c r="P82" s="302"/>
      <c r="Q82" s="116"/>
      <c r="R82" s="117"/>
      <c r="S82" s="118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9" customFormat="1" ht="19.5" customHeight="1" x14ac:dyDescent="0.4">
      <c r="A83" s="326"/>
      <c r="B83" s="327"/>
      <c r="C83" s="327"/>
      <c r="D83" s="327"/>
      <c r="E83" s="328"/>
      <c r="F83" s="101">
        <v>3</v>
      </c>
      <c r="G83" s="231">
        <v>1428272</v>
      </c>
      <c r="H83" s="128" t="str">
        <f>_xlfn.IFNA((VLOOKUP(G83,'Swimmer Details'!$A$2:$H$1048576,6,FALSE)),"")</f>
        <v>Morris</v>
      </c>
      <c r="I83" s="128" t="str">
        <f>_xlfn.IFNA((VLOOKUP(G83,'Swimmer Details'!$A$2:$H$1048576,4,FALSE)),"")</f>
        <v>Maisie</v>
      </c>
      <c r="J83" s="101">
        <v>4</v>
      </c>
      <c r="K83" s="232">
        <v>1468175</v>
      </c>
      <c r="L83" s="128" t="str">
        <f>_xlfn.IFNA((VLOOKUP(K83,'Swimmer Details'!$A$2:$H$1048576,6,FALSE)),"")</f>
        <v>Jones</v>
      </c>
      <c r="M83" s="128" t="str">
        <f>_xlfn.IFNA((VLOOKUP(K83,'Swimmer Details'!$A$2:$H$1048576,4,FALSE)),"")</f>
        <v>Emily</v>
      </c>
      <c r="N83" s="100">
        <f>'Moors League'!K67</f>
        <v>3</v>
      </c>
      <c r="O83" s="98" t="str">
        <f>'Moors League'!L67</f>
        <v>021510</v>
      </c>
      <c r="P83" s="98">
        <f>'Moors League'!M67</f>
        <v>2</v>
      </c>
      <c r="Q83" s="116"/>
      <c r="R83" s="117"/>
      <c r="S83" s="118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9" customFormat="1" ht="19.5" customHeight="1" x14ac:dyDescent="0.4">
      <c r="A84" s="61">
        <v>60</v>
      </c>
      <c r="B84" s="106" t="s">
        <v>294</v>
      </c>
      <c r="C84" s="106" t="s">
        <v>295</v>
      </c>
      <c r="D84" s="106" t="s">
        <v>305</v>
      </c>
      <c r="E84" s="107" t="s">
        <v>101</v>
      </c>
      <c r="F84" s="99">
        <v>1</v>
      </c>
      <c r="G84" s="246">
        <v>1633538</v>
      </c>
      <c r="H84" s="128" t="str">
        <f>_xlfn.IFNA((VLOOKUP(G84,'Swimmer Details'!$A$2:$H$1048576,6,FALSE)),"")</f>
        <v>Reid</v>
      </c>
      <c r="I84" s="128" t="str">
        <f>_xlfn.IFNA((VLOOKUP(G84,'Swimmer Details'!$A$2:$H$1048576,4,FALSE)),"")</f>
        <v>Alexander</v>
      </c>
      <c r="J84" s="99">
        <v>2</v>
      </c>
      <c r="K84" s="232">
        <v>1428273</v>
      </c>
      <c r="L84" s="128" t="str">
        <f>_xlfn.IFNA((VLOOKUP(K84,'Swimmer Details'!$A$2:$H$1048576,6,FALSE)),"")</f>
        <v>Saunders</v>
      </c>
      <c r="M84" s="128" t="str">
        <f>_xlfn.IFNA((VLOOKUP(K84,'Swimmer Details'!$A$2:$H$1048576,4,FALSE)),"")</f>
        <v>Jaicob</v>
      </c>
      <c r="N84" s="301"/>
      <c r="O84" s="302"/>
      <c r="P84" s="302"/>
      <c r="Q84" s="116"/>
      <c r="R84" s="117"/>
      <c r="S84" s="118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9" customFormat="1" ht="19.5" customHeight="1" x14ac:dyDescent="0.4">
      <c r="A85" s="326"/>
      <c r="B85" s="327"/>
      <c r="C85" s="327"/>
      <c r="D85" s="327"/>
      <c r="E85" s="328"/>
      <c r="F85" s="102">
        <v>3</v>
      </c>
      <c r="G85" s="242"/>
      <c r="H85" s="128" t="str">
        <f>_xlfn.IFNA((VLOOKUP(G85,'Swimmer Details'!$A$2:$H$1048576,6,FALSE)),"")</f>
        <v/>
      </c>
      <c r="I85" s="128" t="str">
        <f>_xlfn.IFNA((VLOOKUP(G85,'Swimmer Details'!$A$2:$H$1048576,4,FALSE)),"")</f>
        <v/>
      </c>
      <c r="J85" s="102">
        <v>4</v>
      </c>
      <c r="K85" s="232">
        <v>1393777</v>
      </c>
      <c r="L85" s="128" t="str">
        <f>_xlfn.IFNA((VLOOKUP(K85,'Swimmer Details'!$A$2:$H$1048576,6,FALSE)),"")</f>
        <v>Margerson</v>
      </c>
      <c r="M85" s="128" t="str">
        <f>_xlfn.IFNA((VLOOKUP(K85,'Swimmer Details'!$A$2:$H$1048576,4,FALSE)),"")</f>
        <v>Alexander</v>
      </c>
      <c r="N85" s="100" t="str">
        <f>'Moors League'!K68</f>
        <v>DQ</v>
      </c>
      <c r="O85" s="98" t="str">
        <f>'Moors League'!L68</f>
        <v>DQ O  1L</v>
      </c>
      <c r="P85" s="98">
        <f>'Moors League'!M68</f>
        <v>0</v>
      </c>
      <c r="Q85" s="116"/>
      <c r="R85" s="117"/>
      <c r="S85" s="118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9" customFormat="1" ht="19.5" customHeight="1" x14ac:dyDescent="0.4">
      <c r="A86" s="61">
        <v>61</v>
      </c>
      <c r="B86" s="307" t="s">
        <v>115</v>
      </c>
      <c r="C86" s="308"/>
      <c r="D86" s="106" t="s">
        <v>306</v>
      </c>
      <c r="E86" s="107" t="s">
        <v>307</v>
      </c>
      <c r="F86" s="103">
        <v>1</v>
      </c>
      <c r="G86" s="231">
        <v>1762690</v>
      </c>
      <c r="H86" s="128" t="str">
        <f>_xlfn.IFNA((VLOOKUP(G86,'Swimmer Details'!$A$2:$H$1048576,6,FALSE)),"")</f>
        <v>Choules</v>
      </c>
      <c r="I86" s="128" t="str">
        <f>_xlfn.IFNA((VLOOKUP(G86,'Swimmer Details'!$A$2:$H$1048576,4,FALSE)),"")</f>
        <v>Izzy</v>
      </c>
      <c r="J86" s="99">
        <v>2</v>
      </c>
      <c r="K86" s="232">
        <v>1704290</v>
      </c>
      <c r="L86" s="128" t="str">
        <f>_xlfn.IFNA((VLOOKUP(K86,'Swimmer Details'!$A$2:$H$1048576,6,FALSE)),"")</f>
        <v>Lofthouse</v>
      </c>
      <c r="M86" s="128" t="str">
        <f>_xlfn.IFNA((VLOOKUP(K86,'Swimmer Details'!$A$2:$H$1048576,4,FALSE)),"")</f>
        <v>Nathan</v>
      </c>
      <c r="N86" s="320"/>
      <c r="O86" s="321"/>
      <c r="P86" s="321"/>
      <c r="Q86" s="116"/>
      <c r="R86" s="117"/>
      <c r="S86" s="118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9" customFormat="1" ht="19.5" customHeight="1" x14ac:dyDescent="0.4">
      <c r="A87" s="329" t="s">
        <v>73</v>
      </c>
      <c r="B87" s="330"/>
      <c r="C87" s="330"/>
      <c r="D87" s="330"/>
      <c r="E87" s="331"/>
      <c r="F87" s="103">
        <v>3</v>
      </c>
      <c r="G87" s="231">
        <v>1633533</v>
      </c>
      <c r="H87" s="128" t="str">
        <f>_xlfn.IFNA((VLOOKUP(G87,'Swimmer Details'!$A$2:$H$1048576,6,FALSE)),"")</f>
        <v>Smith</v>
      </c>
      <c r="I87" s="128" t="str">
        <f>_xlfn.IFNA((VLOOKUP(G87,'Swimmer Details'!$A$2:$H$1048576,4,FALSE)),"")</f>
        <v>Isabelle</v>
      </c>
      <c r="J87" s="102">
        <v>4</v>
      </c>
      <c r="K87" s="232">
        <v>1518553</v>
      </c>
      <c r="L87" s="128" t="str">
        <f>_xlfn.IFNA((VLOOKUP(K87,'Swimmer Details'!$A$2:$H$1048576,6,FALSE)),"")</f>
        <v>Wilson</v>
      </c>
      <c r="M87" s="128" t="str">
        <f>_xlfn.IFNA((VLOOKUP(K87,'Swimmer Details'!$A$2:$H$1048576,4,FALSE)),"")</f>
        <v>Owen</v>
      </c>
      <c r="N87" s="322"/>
      <c r="O87" s="323"/>
      <c r="P87" s="323"/>
      <c r="Q87" s="116"/>
      <c r="R87" s="117"/>
      <c r="S87" s="118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9" customFormat="1" ht="19.5" customHeight="1" x14ac:dyDescent="0.4">
      <c r="A88" s="332"/>
      <c r="B88" s="333"/>
      <c r="C88" s="333"/>
      <c r="D88" s="333"/>
      <c r="E88" s="334"/>
      <c r="F88" s="103">
        <v>5</v>
      </c>
      <c r="G88" s="231">
        <v>1468175</v>
      </c>
      <c r="H88" s="128" t="str">
        <f>_xlfn.IFNA((VLOOKUP(G88,'Swimmer Details'!$A$2:$H$1048576,6,FALSE)),"")</f>
        <v>Jones</v>
      </c>
      <c r="I88" s="128" t="str">
        <f>_xlfn.IFNA((VLOOKUP(G88,'Swimmer Details'!$A$2:$H$1048576,4,FALSE)),"")</f>
        <v>Emily</v>
      </c>
      <c r="J88" s="99">
        <v>6</v>
      </c>
      <c r="K88" s="232">
        <v>1584664</v>
      </c>
      <c r="L88" s="128" t="str">
        <f>_xlfn.IFNA((VLOOKUP(K88,'Swimmer Details'!$A$2:$H$1048576,6,FALSE)),"")</f>
        <v>Robinson</v>
      </c>
      <c r="M88" s="128" t="str">
        <f>_xlfn.IFNA((VLOOKUP(K88,'Swimmer Details'!$A$2:$H$1048576,4,FALSE)),"")</f>
        <v>Isaac</v>
      </c>
      <c r="N88" s="322"/>
      <c r="O88" s="323"/>
      <c r="P88" s="323"/>
      <c r="Q88" s="116"/>
      <c r="R88" s="117"/>
      <c r="S88" s="118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9" customFormat="1" ht="19.5" customHeight="1" x14ac:dyDescent="0.4">
      <c r="A89" s="332"/>
      <c r="B89" s="333"/>
      <c r="C89" s="333"/>
      <c r="D89" s="333"/>
      <c r="E89" s="334"/>
      <c r="F89" s="103">
        <v>7</v>
      </c>
      <c r="G89" s="231">
        <v>1428272</v>
      </c>
      <c r="H89" s="128" t="str">
        <f>_xlfn.IFNA((VLOOKUP(G89,'Swimmer Details'!$A$2:$H$1048576,6,FALSE)),"")</f>
        <v>Morris</v>
      </c>
      <c r="I89" s="128" t="str">
        <f>_xlfn.IFNA((VLOOKUP(G89,'Swimmer Details'!$A$2:$H$1048576,4,FALSE)),"")</f>
        <v>Maisie</v>
      </c>
      <c r="J89" s="102">
        <v>8</v>
      </c>
      <c r="K89" s="232">
        <v>1393777</v>
      </c>
      <c r="L89" s="128" t="str">
        <f>_xlfn.IFNA((VLOOKUP(K89,'Swimmer Details'!$A$2:$H$1048576,6,FALSE)),"")</f>
        <v>Margerson</v>
      </c>
      <c r="M89" s="128" t="str">
        <f>_xlfn.IFNA((VLOOKUP(K89,'Swimmer Details'!$A$2:$H$1048576,4,FALSE)),"")</f>
        <v>Alexander</v>
      </c>
      <c r="N89" s="324"/>
      <c r="O89" s="325"/>
      <c r="P89" s="325"/>
      <c r="Q89" s="116"/>
      <c r="R89" s="117"/>
      <c r="S89" s="118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9" customFormat="1" ht="19.5" customHeight="1" thickBot="1" x14ac:dyDescent="0.45">
      <c r="A90" s="335"/>
      <c r="B90" s="336"/>
      <c r="C90" s="336"/>
      <c r="D90" s="336"/>
      <c r="E90" s="337"/>
      <c r="F90" s="103">
        <v>9</v>
      </c>
      <c r="G90" s="231">
        <v>1164132</v>
      </c>
      <c r="H90" s="128" t="str">
        <f>_xlfn.IFNA((VLOOKUP(G90,'Swimmer Details'!$A$2:$H$1048576,6,FALSE)),"")</f>
        <v>Wilkin</v>
      </c>
      <c r="I90" s="128" t="str">
        <f>_xlfn.IFNA((VLOOKUP(G90,'Swimmer Details'!$A$2:$H$1048576,4,FALSE)),"")</f>
        <v>Rebecca</v>
      </c>
      <c r="J90" s="110">
        <v>10</v>
      </c>
      <c r="K90" s="232">
        <v>1109100</v>
      </c>
      <c r="L90" s="128" t="str">
        <f>_xlfn.IFNA((VLOOKUP(K90,'Swimmer Details'!$A$2:$H$1048576,6,FALSE)),"")</f>
        <v>Barron</v>
      </c>
      <c r="M90" s="128" t="str">
        <f>_xlfn.IFNA((VLOOKUP(K90,'Swimmer Details'!$A$2:$H$1048576,4,FALSE)),"")</f>
        <v>Daniel</v>
      </c>
      <c r="N90" s="104">
        <f>'Moors League'!K69</f>
        <v>4</v>
      </c>
      <c r="O90" s="105" t="str">
        <f>'Moors League'!L69</f>
        <v>050462</v>
      </c>
      <c r="P90" s="105">
        <f>'Moors League'!M69</f>
        <v>1</v>
      </c>
      <c r="Q90" s="116"/>
      <c r="R90" s="117"/>
      <c r="S90" s="118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 x14ac:dyDescent="0.4">
      <c r="A91" s="24"/>
      <c r="B91" s="1"/>
      <c r="C91" s="1"/>
      <c r="D91" s="1"/>
      <c r="E91" s="1"/>
      <c r="F91" s="24"/>
      <c r="G91" s="238"/>
      <c r="H91" s="24"/>
      <c r="I91" s="25"/>
      <c r="J91" s="304" t="s">
        <v>312</v>
      </c>
      <c r="K91" s="305"/>
      <c r="L91" s="305"/>
      <c r="M91" s="305"/>
      <c r="N91" s="306"/>
      <c r="O91" s="339">
        <f>SUM(P6:P90)</f>
        <v>91</v>
      </c>
      <c r="P91" s="340"/>
      <c r="Q91" s="226"/>
      <c r="S91" s="35"/>
    </row>
    <row r="92" spans="1:36" ht="12.75" x14ac:dyDescent="0.35">
      <c r="A92" s="24"/>
      <c r="B92" s="1"/>
      <c r="C92" s="1"/>
      <c r="D92" s="1"/>
      <c r="E92" s="1"/>
      <c r="F92" s="24"/>
      <c r="G92" s="238"/>
      <c r="H92" s="24"/>
      <c r="I92" s="21"/>
      <c r="J92" s="21"/>
      <c r="K92" s="23"/>
      <c r="L92" s="21"/>
      <c r="M92" s="25"/>
      <c r="N92" s="22"/>
      <c r="O92" s="22"/>
      <c r="P92" s="23"/>
      <c r="Q92" s="225"/>
      <c r="S92" s="35"/>
    </row>
    <row r="93" spans="1:36" ht="12.75" x14ac:dyDescent="0.35">
      <c r="A93" s="24"/>
      <c r="B93" s="1"/>
      <c r="C93" s="1"/>
      <c r="D93" s="1"/>
      <c r="E93" s="1"/>
      <c r="F93" s="24"/>
      <c r="G93" s="238"/>
      <c r="H93" s="24"/>
      <c r="I93" s="21"/>
      <c r="J93" s="21"/>
      <c r="K93" s="23"/>
      <c r="L93" s="21"/>
      <c r="M93" s="25"/>
      <c r="N93" s="22"/>
      <c r="O93" s="22"/>
      <c r="P93" s="23"/>
      <c r="Q93" s="225"/>
      <c r="S93" s="35"/>
    </row>
    <row r="94" spans="1:36" ht="12.75" x14ac:dyDescent="0.35">
      <c r="A94" s="24"/>
      <c r="B94" s="1"/>
      <c r="C94" s="1"/>
      <c r="D94" s="1"/>
      <c r="E94" s="1"/>
      <c r="F94" s="24"/>
      <c r="G94" s="238"/>
      <c r="H94" s="24"/>
      <c r="I94" s="21"/>
      <c r="J94" s="21"/>
      <c r="K94" s="23"/>
      <c r="L94" s="21"/>
      <c r="M94" s="25"/>
      <c r="N94" s="22"/>
      <c r="O94" s="22"/>
      <c r="P94" s="23"/>
      <c r="Q94" s="225"/>
      <c r="S94" s="35"/>
    </row>
    <row r="95" spans="1:36" ht="15" customHeight="1" x14ac:dyDescent="0.35">
      <c r="A95" s="24"/>
      <c r="B95" s="1"/>
      <c r="C95" s="1"/>
      <c r="D95" s="1"/>
      <c r="E95" s="1"/>
      <c r="F95" s="24"/>
      <c r="G95" s="238"/>
      <c r="H95" s="24"/>
      <c r="I95" s="21"/>
      <c r="J95" s="21"/>
      <c r="K95" s="23"/>
      <c r="L95" s="21"/>
      <c r="M95" s="25"/>
      <c r="N95" s="22"/>
      <c r="O95" s="22"/>
      <c r="P95" s="23"/>
      <c r="Q95" s="225"/>
      <c r="S95" s="35"/>
    </row>
    <row r="96" spans="1:36" ht="15" customHeight="1" x14ac:dyDescent="0.35">
      <c r="A96" s="24"/>
      <c r="B96" s="1"/>
      <c r="C96" s="1"/>
      <c r="D96" s="1"/>
      <c r="E96" s="1"/>
      <c r="F96" s="24"/>
      <c r="G96" s="238"/>
      <c r="H96" s="24"/>
      <c r="I96" s="21"/>
      <c r="J96" s="21"/>
      <c r="K96" s="23"/>
      <c r="L96" s="21"/>
      <c r="M96" s="25"/>
      <c r="N96" s="22"/>
      <c r="O96" s="22"/>
      <c r="P96" s="23"/>
      <c r="Q96" s="225"/>
      <c r="S96" s="35"/>
    </row>
    <row r="97" spans="1:19" ht="15" customHeight="1" x14ac:dyDescent="0.35">
      <c r="A97" s="24"/>
      <c r="B97" s="1"/>
      <c r="C97" s="1"/>
      <c r="D97" s="1"/>
      <c r="E97" s="1"/>
      <c r="F97" s="24"/>
      <c r="G97" s="238"/>
      <c r="H97" s="24"/>
      <c r="I97" s="21"/>
      <c r="J97" s="21"/>
      <c r="K97" s="23"/>
      <c r="L97" s="21"/>
      <c r="M97" s="25"/>
      <c r="N97" s="22"/>
      <c r="O97" s="22"/>
      <c r="P97" s="23"/>
      <c r="Q97" s="225"/>
      <c r="S97" s="35"/>
    </row>
    <row r="98" spans="1:19" ht="12.75" x14ac:dyDescent="0.35">
      <c r="A98" s="24"/>
      <c r="B98" s="1"/>
      <c r="C98" s="1"/>
      <c r="D98" s="1"/>
      <c r="E98" s="1"/>
      <c r="F98" s="24"/>
      <c r="G98" s="238"/>
      <c r="H98" s="24"/>
      <c r="I98" s="21"/>
      <c r="J98" s="21"/>
      <c r="K98" s="23"/>
      <c r="L98" s="21"/>
      <c r="M98" s="25"/>
      <c r="N98" s="22"/>
      <c r="O98" s="22"/>
      <c r="P98" s="23"/>
      <c r="Q98" s="225"/>
      <c r="S98" s="35"/>
    </row>
    <row r="99" spans="1:19" ht="12.75" x14ac:dyDescent="0.35">
      <c r="A99" s="24"/>
      <c r="B99" s="1"/>
      <c r="C99" s="1"/>
      <c r="D99" s="1"/>
      <c r="E99" s="1"/>
      <c r="F99" s="24"/>
      <c r="G99" s="238"/>
      <c r="H99" s="24"/>
      <c r="I99" s="21"/>
      <c r="J99" s="21"/>
      <c r="K99" s="23"/>
      <c r="L99" s="21"/>
      <c r="M99" s="25"/>
      <c r="N99" s="22"/>
      <c r="O99" s="22"/>
      <c r="P99" s="23"/>
      <c r="Q99" s="225"/>
      <c r="S99" s="35"/>
    </row>
    <row r="100" spans="1:19" ht="12.75" x14ac:dyDescent="0.35">
      <c r="A100" s="24"/>
      <c r="B100" s="1"/>
      <c r="C100" s="1"/>
      <c r="D100" s="1"/>
      <c r="E100" s="1"/>
      <c r="F100" s="24"/>
      <c r="G100" s="238"/>
      <c r="H100" s="24"/>
      <c r="I100" s="21"/>
      <c r="J100" s="21"/>
      <c r="K100" s="23"/>
      <c r="L100" s="21"/>
      <c r="M100" s="25"/>
      <c r="N100" s="22"/>
      <c r="O100" s="22"/>
      <c r="P100" s="23"/>
      <c r="Q100" s="225"/>
      <c r="S100" s="35"/>
    </row>
    <row r="101" spans="1:19" ht="12.75" x14ac:dyDescent="0.35">
      <c r="A101" s="24"/>
      <c r="B101" s="1"/>
      <c r="C101" s="1"/>
      <c r="D101" s="1"/>
      <c r="E101" s="1"/>
      <c r="F101" s="24"/>
      <c r="G101" s="238"/>
      <c r="H101" s="24"/>
      <c r="I101" s="21"/>
      <c r="J101" s="21"/>
      <c r="K101" s="23"/>
      <c r="L101" s="21"/>
      <c r="M101" s="25"/>
      <c r="N101" s="22"/>
      <c r="O101" s="22"/>
      <c r="P101" s="23"/>
      <c r="Q101" s="225"/>
      <c r="S101" s="35"/>
    </row>
    <row r="102" spans="1:19" ht="12.75" x14ac:dyDescent="0.35">
      <c r="A102" s="24"/>
      <c r="B102" s="1"/>
      <c r="C102" s="1"/>
      <c r="D102" s="1"/>
      <c r="E102" s="1"/>
      <c r="F102" s="24"/>
      <c r="G102" s="238"/>
      <c r="H102" s="24"/>
      <c r="I102" s="21"/>
      <c r="J102" s="21"/>
      <c r="K102" s="23"/>
      <c r="L102" s="21"/>
      <c r="M102" s="25"/>
      <c r="N102" s="22"/>
      <c r="O102" s="22"/>
      <c r="P102" s="23"/>
      <c r="Q102" s="225"/>
      <c r="S102" s="35"/>
    </row>
    <row r="103" spans="1:19" ht="12.75" x14ac:dyDescent="0.35">
      <c r="A103" s="24"/>
      <c r="B103" s="1"/>
      <c r="C103" s="1"/>
      <c r="D103" s="1"/>
      <c r="E103" s="1"/>
      <c r="F103" s="24"/>
      <c r="G103" s="238"/>
      <c r="H103" s="24"/>
      <c r="I103" s="21"/>
      <c r="J103" s="21"/>
      <c r="K103" s="23"/>
      <c r="L103" s="21"/>
      <c r="M103" s="25"/>
      <c r="N103" s="22"/>
      <c r="O103" s="22"/>
      <c r="P103" s="23"/>
      <c r="Q103" s="225"/>
      <c r="S103" s="35"/>
    </row>
    <row r="104" spans="1:19" ht="12.75" x14ac:dyDescent="0.35">
      <c r="A104" s="24"/>
      <c r="B104" s="1"/>
      <c r="C104" s="1"/>
      <c r="D104" s="1"/>
      <c r="E104" s="1"/>
      <c r="F104" s="24"/>
      <c r="G104" s="238"/>
      <c r="H104" s="24"/>
      <c r="I104" s="21"/>
      <c r="J104" s="21"/>
      <c r="K104" s="23"/>
      <c r="L104" s="21"/>
      <c r="M104" s="25"/>
      <c r="N104" s="22"/>
      <c r="O104" s="22"/>
      <c r="P104" s="23"/>
      <c r="Q104" s="225"/>
      <c r="S104" s="35"/>
    </row>
    <row r="105" spans="1:19" ht="12.75" x14ac:dyDescent="0.35">
      <c r="A105" s="24"/>
      <c r="B105" s="1"/>
      <c r="C105" s="1"/>
      <c r="D105" s="1"/>
      <c r="E105" s="1"/>
      <c r="F105" s="24"/>
      <c r="G105" s="238"/>
      <c r="H105" s="24"/>
      <c r="I105" s="21"/>
      <c r="J105" s="21"/>
      <c r="K105" s="23"/>
      <c r="L105" s="21"/>
      <c r="M105" s="25"/>
      <c r="N105" s="22"/>
      <c r="O105" s="22"/>
      <c r="P105" s="23"/>
      <c r="Q105" s="225"/>
      <c r="S105" s="35"/>
    </row>
    <row r="106" spans="1:19" ht="12.75" x14ac:dyDescent="0.35">
      <c r="A106" s="24"/>
      <c r="B106" s="1"/>
      <c r="C106" s="1"/>
      <c r="D106" s="1"/>
      <c r="E106" s="1"/>
      <c r="F106" s="24"/>
      <c r="G106" s="238"/>
      <c r="H106" s="24"/>
      <c r="I106" s="21"/>
      <c r="J106" s="21"/>
      <c r="K106" s="23"/>
      <c r="L106" s="21"/>
      <c r="M106" s="25"/>
      <c r="N106" s="22"/>
      <c r="O106" s="22"/>
      <c r="P106" s="23"/>
      <c r="Q106" s="225"/>
      <c r="S106" s="35"/>
    </row>
    <row r="107" spans="1:19" ht="12.75" x14ac:dyDescent="0.35">
      <c r="A107" s="24"/>
      <c r="B107" s="1"/>
      <c r="C107" s="1"/>
      <c r="D107" s="1"/>
      <c r="E107" s="1"/>
      <c r="F107" s="24"/>
      <c r="G107" s="238"/>
      <c r="H107" s="24"/>
      <c r="I107" s="21"/>
      <c r="J107" s="21"/>
      <c r="K107" s="23"/>
      <c r="L107" s="21"/>
      <c r="M107" s="25"/>
      <c r="N107" s="22"/>
      <c r="O107" s="22"/>
      <c r="P107" s="23"/>
      <c r="Q107" s="225"/>
      <c r="S107" s="35"/>
    </row>
    <row r="108" spans="1:19" ht="12.75" x14ac:dyDescent="0.35">
      <c r="A108" s="24"/>
      <c r="B108" s="1"/>
      <c r="C108" s="1"/>
      <c r="D108" s="1"/>
      <c r="E108" s="1"/>
      <c r="F108" s="24"/>
      <c r="G108" s="238"/>
      <c r="H108" s="24"/>
      <c r="I108" s="21"/>
      <c r="J108" s="21"/>
      <c r="K108" s="23"/>
      <c r="L108" s="21"/>
      <c r="M108" s="25"/>
      <c r="N108" s="22"/>
      <c r="O108" s="22"/>
      <c r="P108" s="23"/>
      <c r="Q108" s="225"/>
      <c r="S108" s="35"/>
    </row>
    <row r="109" spans="1:19" ht="12.75" x14ac:dyDescent="0.35">
      <c r="A109" s="24"/>
      <c r="B109" s="1"/>
      <c r="C109" s="1"/>
      <c r="D109" s="1"/>
      <c r="E109" s="1"/>
      <c r="F109" s="24"/>
      <c r="G109" s="238"/>
      <c r="H109" s="24"/>
      <c r="I109" s="21"/>
      <c r="J109" s="21"/>
      <c r="K109" s="23"/>
      <c r="L109" s="21"/>
      <c r="M109" s="25"/>
      <c r="N109" s="22"/>
      <c r="O109" s="22"/>
      <c r="P109" s="23"/>
      <c r="Q109" s="225"/>
      <c r="S109" s="35"/>
    </row>
    <row r="110" spans="1:19" ht="12.75" x14ac:dyDescent="0.35">
      <c r="A110" s="24"/>
      <c r="B110" s="1"/>
      <c r="C110" s="1"/>
      <c r="D110" s="1"/>
      <c r="E110" s="1"/>
      <c r="F110" s="24"/>
      <c r="G110" s="238"/>
      <c r="H110" s="24"/>
      <c r="I110" s="21"/>
      <c r="J110" s="21"/>
      <c r="K110" s="23"/>
      <c r="L110" s="21"/>
      <c r="M110" s="25"/>
      <c r="N110" s="22"/>
      <c r="O110" s="22"/>
      <c r="P110" s="23"/>
      <c r="Q110" s="225"/>
      <c r="S110" s="35"/>
    </row>
    <row r="111" spans="1:19" ht="12.75" x14ac:dyDescent="0.35">
      <c r="A111" s="24"/>
      <c r="B111" s="1"/>
      <c r="C111" s="1"/>
      <c r="D111" s="1"/>
      <c r="E111" s="1"/>
      <c r="F111" s="24"/>
      <c r="G111" s="238"/>
      <c r="H111" s="24"/>
      <c r="I111" s="21"/>
      <c r="J111" s="21"/>
      <c r="K111" s="23"/>
      <c r="L111" s="21"/>
      <c r="M111" s="25"/>
      <c r="N111" s="22"/>
      <c r="O111" s="22"/>
      <c r="P111" s="23"/>
      <c r="Q111" s="225"/>
      <c r="S111" s="35"/>
    </row>
    <row r="112" spans="1:19" ht="12.75" x14ac:dyDescent="0.35">
      <c r="A112" s="24"/>
      <c r="B112" s="1"/>
      <c r="C112" s="1"/>
      <c r="D112" s="1"/>
      <c r="E112" s="1"/>
      <c r="F112" s="24"/>
      <c r="G112" s="238"/>
      <c r="H112" s="24"/>
      <c r="I112" s="21"/>
      <c r="J112" s="21"/>
      <c r="K112" s="23"/>
      <c r="L112" s="21"/>
      <c r="M112" s="25"/>
      <c r="N112" s="22"/>
      <c r="O112" s="22"/>
      <c r="P112" s="23"/>
      <c r="Q112" s="225"/>
      <c r="S112" s="35"/>
    </row>
    <row r="113" spans="1:19" ht="12.75" x14ac:dyDescent="0.35">
      <c r="A113" s="24"/>
      <c r="B113" s="1"/>
      <c r="C113" s="1"/>
      <c r="D113" s="1"/>
      <c r="E113" s="1"/>
      <c r="F113" s="24"/>
      <c r="G113" s="238"/>
      <c r="H113" s="24"/>
      <c r="I113" s="21"/>
      <c r="J113" s="21"/>
      <c r="K113" s="23"/>
      <c r="L113" s="21"/>
      <c r="M113" s="25"/>
      <c r="N113" s="22"/>
      <c r="O113" s="22"/>
      <c r="P113" s="23"/>
      <c r="Q113" s="225"/>
      <c r="S113" s="35"/>
    </row>
    <row r="114" spans="1:19" ht="12.75" x14ac:dyDescent="0.35">
      <c r="A114" s="24"/>
      <c r="B114" s="1"/>
      <c r="C114" s="1"/>
      <c r="D114" s="1"/>
      <c r="E114" s="1"/>
      <c r="F114" s="24"/>
      <c r="G114" s="238"/>
      <c r="H114" s="24"/>
      <c r="I114" s="21"/>
      <c r="J114" s="21"/>
      <c r="K114" s="23"/>
      <c r="L114" s="21"/>
      <c r="M114" s="25"/>
      <c r="N114" s="22"/>
      <c r="O114" s="22"/>
      <c r="P114" s="23"/>
      <c r="Q114" s="225"/>
      <c r="S114" s="35"/>
    </row>
    <row r="115" spans="1:19" ht="12.75" x14ac:dyDescent="0.35">
      <c r="A115" s="24"/>
      <c r="B115" s="1"/>
      <c r="C115" s="1"/>
      <c r="D115" s="1"/>
      <c r="E115" s="1"/>
      <c r="F115" s="24"/>
      <c r="G115" s="238"/>
      <c r="H115" s="24"/>
      <c r="I115" s="21"/>
      <c r="J115" s="21"/>
      <c r="K115" s="23"/>
      <c r="L115" s="21"/>
      <c r="M115" s="25"/>
      <c r="N115" s="22"/>
      <c r="O115" s="22"/>
      <c r="P115" s="23"/>
      <c r="Q115" s="225"/>
      <c r="S115" s="35"/>
    </row>
    <row r="116" spans="1:19" ht="12.75" x14ac:dyDescent="0.35">
      <c r="A116" s="24"/>
      <c r="B116" s="1"/>
      <c r="C116" s="1"/>
      <c r="D116" s="1"/>
      <c r="E116" s="1"/>
      <c r="F116" s="24"/>
      <c r="G116" s="238"/>
      <c r="H116" s="24"/>
      <c r="I116" s="21"/>
      <c r="J116" s="21"/>
      <c r="K116" s="23"/>
      <c r="L116" s="21"/>
      <c r="M116" s="25"/>
      <c r="N116" s="22"/>
      <c r="O116" s="22"/>
      <c r="P116" s="23"/>
      <c r="Q116" s="225"/>
      <c r="S116" s="35"/>
    </row>
    <row r="117" spans="1:19" ht="12.75" x14ac:dyDescent="0.35">
      <c r="A117" s="24"/>
      <c r="B117" s="1"/>
      <c r="C117" s="1"/>
      <c r="D117" s="1"/>
      <c r="E117" s="1"/>
      <c r="F117" s="24"/>
      <c r="G117" s="238"/>
      <c r="H117" s="24"/>
      <c r="I117" s="21"/>
      <c r="J117" s="21"/>
      <c r="K117" s="23"/>
      <c r="L117" s="21"/>
      <c r="M117" s="25"/>
      <c r="N117" s="22"/>
      <c r="O117" s="22"/>
      <c r="P117" s="23"/>
      <c r="Q117" s="225"/>
      <c r="S117" s="35"/>
    </row>
    <row r="118" spans="1:19" ht="12.75" x14ac:dyDescent="0.35">
      <c r="A118" s="24"/>
      <c r="B118" s="1"/>
      <c r="C118" s="1"/>
      <c r="D118" s="1"/>
      <c r="E118" s="1"/>
      <c r="F118" s="24"/>
      <c r="G118" s="238"/>
      <c r="H118" s="24"/>
      <c r="I118" s="21"/>
      <c r="J118" s="21"/>
      <c r="K118" s="23"/>
      <c r="L118" s="21"/>
      <c r="M118" s="25"/>
      <c r="N118" s="22"/>
      <c r="O118" s="22"/>
      <c r="P118" s="23"/>
      <c r="Q118" s="225"/>
      <c r="S118" s="35"/>
    </row>
    <row r="119" spans="1:19" ht="12.75" x14ac:dyDescent="0.35">
      <c r="A119" s="24"/>
      <c r="B119" s="1"/>
      <c r="C119" s="1"/>
      <c r="D119" s="1"/>
      <c r="E119" s="1"/>
      <c r="F119" s="24"/>
      <c r="G119" s="238"/>
      <c r="H119" s="24"/>
      <c r="I119" s="21"/>
      <c r="J119" s="21"/>
      <c r="K119" s="23"/>
      <c r="L119" s="21"/>
      <c r="M119" s="25"/>
      <c r="N119" s="22"/>
      <c r="O119" s="22"/>
      <c r="P119" s="23"/>
      <c r="Q119" s="225"/>
      <c r="S119" s="35"/>
    </row>
    <row r="120" spans="1:19" ht="12.75" x14ac:dyDescent="0.35">
      <c r="A120" s="24"/>
      <c r="B120" s="1"/>
      <c r="C120" s="1"/>
      <c r="D120" s="1"/>
      <c r="E120" s="1"/>
      <c r="F120" s="24"/>
      <c r="G120" s="238"/>
      <c r="H120" s="24"/>
      <c r="I120" s="21"/>
      <c r="J120" s="21"/>
      <c r="K120" s="23"/>
      <c r="L120" s="21"/>
      <c r="M120" s="25"/>
      <c r="N120" s="22"/>
      <c r="O120" s="22"/>
      <c r="P120" s="23"/>
      <c r="Q120" s="225"/>
      <c r="S120" s="35"/>
    </row>
    <row r="121" spans="1:19" ht="12.75" x14ac:dyDescent="0.35">
      <c r="A121" s="24"/>
      <c r="B121" s="1"/>
      <c r="C121" s="1"/>
      <c r="D121" s="1"/>
      <c r="E121" s="1"/>
      <c r="F121" s="24"/>
      <c r="G121" s="238"/>
      <c r="H121" s="24"/>
      <c r="I121" s="21"/>
      <c r="J121" s="21"/>
      <c r="K121" s="23"/>
      <c r="L121" s="21"/>
      <c r="M121" s="25"/>
      <c r="N121" s="22"/>
      <c r="O121" s="22"/>
      <c r="P121" s="23"/>
      <c r="Q121" s="225"/>
      <c r="S121" s="35"/>
    </row>
    <row r="122" spans="1:19" ht="12.75" x14ac:dyDescent="0.35">
      <c r="A122" s="24"/>
      <c r="B122" s="1"/>
      <c r="C122" s="1"/>
      <c r="D122" s="1"/>
      <c r="E122" s="1"/>
      <c r="F122" s="24"/>
      <c r="G122" s="238"/>
      <c r="H122" s="24"/>
      <c r="I122" s="21"/>
      <c r="J122" s="21"/>
      <c r="K122" s="23"/>
      <c r="L122" s="21"/>
      <c r="M122" s="25"/>
      <c r="N122" s="22"/>
      <c r="O122" s="22"/>
      <c r="P122" s="23"/>
      <c r="Q122" s="225"/>
      <c r="S122" s="35"/>
    </row>
    <row r="123" spans="1:19" ht="12.75" x14ac:dyDescent="0.35">
      <c r="A123" s="24"/>
      <c r="B123" s="1"/>
      <c r="C123" s="1"/>
      <c r="D123" s="1"/>
      <c r="E123" s="1"/>
      <c r="F123" s="24"/>
      <c r="G123" s="238"/>
      <c r="H123" s="24"/>
      <c r="I123" s="21"/>
      <c r="J123" s="21"/>
      <c r="K123" s="23"/>
      <c r="L123" s="21"/>
      <c r="M123" s="25"/>
      <c r="N123" s="22"/>
      <c r="O123" s="22"/>
      <c r="P123" s="23"/>
      <c r="Q123" s="225"/>
      <c r="S123" s="35"/>
    </row>
    <row r="124" spans="1:19" ht="12.75" x14ac:dyDescent="0.35">
      <c r="A124" s="24"/>
      <c r="B124" s="1"/>
      <c r="C124" s="1"/>
      <c r="D124" s="1"/>
      <c r="E124" s="1"/>
      <c r="F124" s="24"/>
      <c r="G124" s="238"/>
      <c r="H124" s="24"/>
      <c r="I124" s="21"/>
      <c r="J124" s="21"/>
      <c r="K124" s="23"/>
      <c r="L124" s="21"/>
      <c r="M124" s="25"/>
      <c r="N124" s="22"/>
      <c r="O124" s="22"/>
      <c r="P124" s="23"/>
      <c r="Q124" s="225"/>
      <c r="S124" s="35"/>
    </row>
    <row r="125" spans="1:19" ht="12.75" x14ac:dyDescent="0.35">
      <c r="A125" s="24"/>
      <c r="B125" s="1"/>
      <c r="C125" s="1"/>
      <c r="D125" s="1"/>
      <c r="E125" s="1"/>
      <c r="F125" s="24"/>
      <c r="G125" s="238"/>
      <c r="H125" s="24"/>
      <c r="I125" s="21"/>
      <c r="J125" s="21"/>
      <c r="K125" s="23"/>
      <c r="L125" s="21"/>
      <c r="M125" s="25"/>
      <c r="N125" s="22"/>
      <c r="O125" s="22"/>
      <c r="P125" s="23"/>
      <c r="Q125" s="225"/>
      <c r="S125" s="35"/>
    </row>
    <row r="126" spans="1:19" ht="12.75" x14ac:dyDescent="0.35">
      <c r="A126" s="24"/>
      <c r="B126" s="1"/>
      <c r="C126" s="1"/>
      <c r="D126" s="1"/>
      <c r="E126" s="1"/>
      <c r="F126" s="24"/>
      <c r="G126" s="238"/>
      <c r="H126" s="24"/>
      <c r="I126" s="21"/>
      <c r="J126" s="21"/>
      <c r="K126" s="23"/>
      <c r="L126" s="21"/>
      <c r="M126" s="25"/>
      <c r="N126" s="22"/>
      <c r="O126" s="22"/>
      <c r="P126" s="23"/>
      <c r="Q126" s="225"/>
      <c r="S126" s="35"/>
    </row>
    <row r="127" spans="1:19" ht="12.75" x14ac:dyDescent="0.35">
      <c r="A127" s="24"/>
      <c r="B127" s="1"/>
      <c r="C127" s="1"/>
      <c r="D127" s="1"/>
      <c r="E127" s="1"/>
      <c r="F127" s="24"/>
      <c r="G127" s="238"/>
      <c r="H127" s="24"/>
      <c r="I127" s="21"/>
      <c r="J127" s="21"/>
      <c r="K127" s="23"/>
      <c r="L127" s="21"/>
      <c r="M127" s="25"/>
      <c r="N127" s="22"/>
      <c r="O127" s="22"/>
      <c r="P127" s="23"/>
      <c r="Q127" s="225"/>
      <c r="S127" s="35"/>
    </row>
    <row r="128" spans="1:19" ht="12.75" x14ac:dyDescent="0.35">
      <c r="A128" s="24"/>
      <c r="B128" s="1"/>
      <c r="C128" s="1"/>
      <c r="D128" s="1"/>
      <c r="E128" s="1"/>
      <c r="F128" s="24"/>
      <c r="G128" s="238"/>
      <c r="H128" s="24"/>
      <c r="I128" s="21"/>
      <c r="J128" s="21"/>
      <c r="K128" s="23"/>
      <c r="L128" s="21"/>
      <c r="M128" s="25"/>
      <c r="N128" s="22"/>
      <c r="O128" s="22"/>
      <c r="P128" s="23"/>
      <c r="Q128" s="225"/>
      <c r="S128" s="35"/>
    </row>
    <row r="129" spans="1:19" ht="12.75" x14ac:dyDescent="0.35">
      <c r="A129" s="24"/>
      <c r="B129" s="1"/>
      <c r="C129" s="1"/>
      <c r="D129" s="1"/>
      <c r="E129" s="1"/>
      <c r="F129" s="24"/>
      <c r="G129" s="238"/>
      <c r="H129" s="24"/>
      <c r="I129" s="21"/>
      <c r="J129" s="21"/>
      <c r="K129" s="23"/>
      <c r="L129" s="21"/>
      <c r="M129" s="25"/>
      <c r="N129" s="22"/>
      <c r="O129" s="22"/>
      <c r="P129" s="23"/>
      <c r="Q129" s="225"/>
      <c r="S129" s="35"/>
    </row>
    <row r="130" spans="1:19" ht="12.75" x14ac:dyDescent="0.35">
      <c r="A130" s="24"/>
      <c r="B130" s="1"/>
      <c r="C130" s="1"/>
      <c r="D130" s="1"/>
      <c r="E130" s="1"/>
      <c r="F130" s="24"/>
      <c r="G130" s="238"/>
      <c r="H130" s="24"/>
      <c r="I130" s="21"/>
      <c r="J130" s="21"/>
      <c r="K130" s="23"/>
      <c r="L130" s="21"/>
      <c r="M130" s="25"/>
      <c r="N130" s="22"/>
      <c r="O130" s="22"/>
      <c r="P130" s="23"/>
      <c r="Q130" s="225"/>
      <c r="S130" s="35"/>
    </row>
    <row r="131" spans="1:19" ht="12.75" x14ac:dyDescent="0.35">
      <c r="A131" s="24"/>
      <c r="B131" s="1"/>
      <c r="C131" s="1"/>
      <c r="D131" s="1"/>
      <c r="E131" s="1"/>
      <c r="F131" s="24"/>
      <c r="G131" s="238"/>
      <c r="H131" s="24"/>
      <c r="I131" s="21"/>
      <c r="J131" s="21"/>
      <c r="K131" s="23"/>
      <c r="L131" s="21"/>
      <c r="M131" s="25"/>
      <c r="N131" s="22"/>
      <c r="O131" s="22"/>
      <c r="P131" s="23"/>
      <c r="Q131" s="225"/>
      <c r="S131" s="35"/>
    </row>
    <row r="132" spans="1:19" ht="12.75" x14ac:dyDescent="0.35">
      <c r="A132" s="24"/>
      <c r="B132" s="1"/>
      <c r="C132" s="1"/>
      <c r="D132" s="1"/>
      <c r="E132" s="1"/>
      <c r="F132" s="24"/>
      <c r="G132" s="238"/>
      <c r="H132" s="24"/>
      <c r="I132" s="21"/>
      <c r="J132" s="21"/>
      <c r="K132" s="23"/>
      <c r="L132" s="21"/>
      <c r="M132" s="25"/>
      <c r="N132" s="22"/>
      <c r="O132" s="22"/>
      <c r="P132" s="23"/>
      <c r="Q132" s="225"/>
      <c r="S132" s="35"/>
    </row>
    <row r="133" spans="1:19" ht="12.75" x14ac:dyDescent="0.35">
      <c r="A133" s="24"/>
      <c r="B133" s="1"/>
      <c r="C133" s="1"/>
      <c r="D133" s="1"/>
      <c r="E133" s="1"/>
      <c r="F133" s="24"/>
      <c r="G133" s="238"/>
      <c r="H133" s="24"/>
      <c r="I133" s="21"/>
      <c r="J133" s="21"/>
      <c r="K133" s="23"/>
      <c r="L133" s="21"/>
      <c r="M133" s="25"/>
      <c r="N133" s="22"/>
      <c r="O133" s="22"/>
      <c r="P133" s="23"/>
      <c r="Q133" s="225"/>
      <c r="S133" s="35"/>
    </row>
    <row r="134" spans="1:19" ht="12.75" x14ac:dyDescent="0.35">
      <c r="A134" s="24"/>
      <c r="B134" s="1"/>
      <c r="C134" s="1"/>
      <c r="D134" s="1"/>
      <c r="E134" s="1"/>
      <c r="F134" s="24"/>
      <c r="G134" s="238"/>
      <c r="H134" s="24"/>
      <c r="I134" s="21"/>
      <c r="J134" s="21"/>
      <c r="K134" s="23"/>
      <c r="L134" s="21"/>
      <c r="M134" s="25"/>
      <c r="N134" s="22"/>
      <c r="O134" s="22"/>
      <c r="P134" s="23"/>
      <c r="Q134" s="225"/>
      <c r="S134" s="35"/>
    </row>
    <row r="135" spans="1:19" ht="12.75" x14ac:dyDescent="0.35">
      <c r="A135" s="24"/>
      <c r="B135" s="1"/>
      <c r="C135" s="1"/>
      <c r="D135" s="1"/>
      <c r="E135" s="1"/>
      <c r="F135" s="24"/>
      <c r="G135" s="238"/>
      <c r="H135" s="24"/>
      <c r="I135" s="21"/>
      <c r="J135" s="21"/>
      <c r="K135" s="23"/>
      <c r="L135" s="21"/>
      <c r="M135" s="25"/>
      <c r="N135" s="22"/>
      <c r="O135" s="22"/>
      <c r="P135" s="23"/>
      <c r="Q135" s="225"/>
      <c r="S135" s="35"/>
    </row>
    <row r="136" spans="1:19" ht="12.75" x14ac:dyDescent="0.35">
      <c r="A136" s="24"/>
      <c r="B136" s="1"/>
      <c r="C136" s="1"/>
      <c r="D136" s="1"/>
      <c r="E136" s="1"/>
      <c r="F136" s="24"/>
      <c r="G136" s="238"/>
      <c r="H136" s="24"/>
      <c r="I136" s="21"/>
      <c r="J136" s="21"/>
      <c r="K136" s="23"/>
      <c r="L136" s="21"/>
      <c r="M136" s="25"/>
      <c r="N136" s="22"/>
      <c r="O136" s="22"/>
      <c r="P136" s="23"/>
      <c r="Q136" s="225"/>
      <c r="S136" s="35"/>
    </row>
    <row r="137" spans="1:19" ht="12.75" x14ac:dyDescent="0.35">
      <c r="A137" s="24"/>
      <c r="B137" s="1"/>
      <c r="C137" s="1"/>
      <c r="D137" s="1"/>
      <c r="E137" s="1"/>
      <c r="F137" s="24"/>
      <c r="G137" s="238"/>
      <c r="H137" s="24"/>
      <c r="I137" s="21"/>
      <c r="J137" s="21"/>
      <c r="K137" s="23"/>
      <c r="L137" s="21"/>
      <c r="M137" s="25"/>
      <c r="N137" s="22"/>
      <c r="O137" s="22"/>
      <c r="P137" s="23"/>
      <c r="Q137" s="225"/>
      <c r="S137" s="35"/>
    </row>
    <row r="138" spans="1:19" ht="12.75" x14ac:dyDescent="0.35">
      <c r="A138" s="24"/>
      <c r="B138" s="1"/>
      <c r="C138" s="1"/>
      <c r="D138" s="1"/>
      <c r="E138" s="1"/>
      <c r="F138" s="24"/>
      <c r="G138" s="238"/>
      <c r="H138" s="24"/>
      <c r="I138" s="21"/>
      <c r="J138" s="21"/>
      <c r="K138" s="23"/>
      <c r="L138" s="21"/>
      <c r="M138" s="25"/>
      <c r="N138" s="22"/>
      <c r="O138" s="22"/>
      <c r="P138" s="23"/>
      <c r="Q138" s="225"/>
      <c r="S138" s="35"/>
    </row>
    <row r="139" spans="1:19" ht="12.75" x14ac:dyDescent="0.35">
      <c r="A139" s="24"/>
      <c r="B139" s="1"/>
      <c r="C139" s="1"/>
      <c r="D139" s="1"/>
      <c r="E139" s="1"/>
      <c r="F139" s="24"/>
      <c r="G139" s="238"/>
      <c r="H139" s="24"/>
      <c r="I139" s="21"/>
      <c r="J139" s="21"/>
      <c r="K139" s="23"/>
      <c r="L139" s="21"/>
      <c r="M139" s="25"/>
      <c r="N139" s="22"/>
      <c r="O139" s="22"/>
      <c r="P139" s="23"/>
      <c r="Q139" s="225"/>
      <c r="S139" s="35"/>
    </row>
  </sheetData>
  <sheetProtection selectLockedCells="1" selectUnlockedCells="1"/>
  <mergeCells count="60">
    <mergeCell ref="B86:C86"/>
    <mergeCell ref="N86:P89"/>
    <mergeCell ref="A87:E90"/>
    <mergeCell ref="J91:N91"/>
    <mergeCell ref="O91:P91"/>
    <mergeCell ref="N60:P60"/>
    <mergeCell ref="A61:E61"/>
    <mergeCell ref="N62:P62"/>
    <mergeCell ref="A63:E63"/>
    <mergeCell ref="F64:F73"/>
    <mergeCell ref="J64:M73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C2:AJ2"/>
    <mergeCell ref="F6:F15"/>
    <mergeCell ref="J6:M15"/>
    <mergeCell ref="N16:P16"/>
    <mergeCell ref="A17:E17"/>
    <mergeCell ref="N18:P18"/>
    <mergeCell ref="A1:I1"/>
    <mergeCell ref="P1:Q1"/>
    <mergeCell ref="A2:B2"/>
    <mergeCell ref="C2:I2"/>
    <mergeCell ref="M2:Q2"/>
    <mergeCell ref="M1:O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CEE14F-4083-4A7A-891A-5C83F9A3D04D}">
          <x14:formula1>
            <xm:f>'DQ Lookup'!$A$1:$A$69</xm:f>
          </x14:formula1>
          <xm:sqref>Q6:Q90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3B28-7917-45D3-9280-557FC4B449CD}">
  <dimension ref="A1:AK139"/>
  <sheetViews>
    <sheetView tabSelected="1" workbookViewId="0">
      <pane ySplit="5" topLeftCell="A16" activePane="bottomLeft" state="frozen"/>
      <selection pane="bottomLeft" activeCell="K16" sqref="K16:K23"/>
    </sheetView>
  </sheetViews>
  <sheetFormatPr defaultColWidth="8.796875" defaultRowHeight="13.15" x14ac:dyDescent="0.4"/>
  <cols>
    <col min="1" max="1" width="3.6640625" style="16" customWidth="1"/>
    <col min="2" max="2" width="9.4648437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6484375" style="245" bestFit="1" customWidth="1"/>
    <col min="8" max="8" width="17.1328125" style="16" customWidth="1"/>
    <col min="9" max="9" width="12.46484375" style="17" customWidth="1"/>
    <col min="10" max="10" width="4.33203125" style="17" customWidth="1"/>
    <col min="11" max="11" width="10.46484375" style="111" bestFit="1" customWidth="1"/>
    <col min="12" max="12" width="17.6640625" style="17" bestFit="1" customWidth="1"/>
    <col min="13" max="13" width="12.46484375" style="95" customWidth="1"/>
    <col min="14" max="15" width="8.46484375" style="56" customWidth="1"/>
    <col min="16" max="16" width="9.1328125" style="111"/>
    <col min="17" max="17" width="9.1328125" style="228"/>
    <col min="18" max="18" width="9.1328125" style="224"/>
    <col min="19" max="19" width="33.796875" style="47" customWidth="1"/>
    <col min="20" max="36" width="9.1328125" customWidth="1"/>
    <col min="37" max="37" width="41.1328125" customWidth="1"/>
  </cols>
  <sheetData>
    <row r="1" spans="1:37" ht="29.25" customHeight="1" x14ac:dyDescent="0.75">
      <c r="A1" s="303" t="s">
        <v>67</v>
      </c>
      <c r="B1" s="303"/>
      <c r="C1" s="303"/>
      <c r="D1" s="303"/>
      <c r="E1" s="303"/>
      <c r="F1" s="303"/>
      <c r="G1" s="303"/>
      <c r="H1" s="303"/>
      <c r="I1" s="303"/>
      <c r="L1" s="126" t="s">
        <v>122</v>
      </c>
      <c r="M1" s="310" t="str">
        <f>'Moors League'!O5</f>
        <v>Stokesley</v>
      </c>
      <c r="N1" s="310"/>
      <c r="O1" s="310"/>
      <c r="P1" s="310" t="s">
        <v>1939</v>
      </c>
      <c r="Q1" s="310"/>
    </row>
    <row r="2" spans="1:37" s="18" customFormat="1" ht="17.649999999999999" x14ac:dyDescent="0.5">
      <c r="A2" s="338" t="s">
        <v>1</v>
      </c>
      <c r="B2" s="338"/>
      <c r="C2" s="311" t="str">
        <f>'Moors League'!C3</f>
        <v>Redcar Leisure Centre (Saltburn Host)</v>
      </c>
      <c r="D2" s="311"/>
      <c r="E2" s="311"/>
      <c r="F2" s="311"/>
      <c r="G2" s="311"/>
      <c r="H2" s="311"/>
      <c r="I2" s="311"/>
      <c r="K2" s="20"/>
      <c r="L2" s="126" t="s">
        <v>2</v>
      </c>
      <c r="M2" s="309" t="str">
        <f>'Moors League'!L3</f>
        <v>5th October 2024</v>
      </c>
      <c r="N2" s="309"/>
      <c r="O2" s="309"/>
      <c r="P2" s="309"/>
      <c r="Q2" s="309"/>
      <c r="R2" s="223"/>
      <c r="S2" s="113"/>
      <c r="AC2" s="294" t="s">
        <v>335</v>
      </c>
      <c r="AD2" s="294"/>
      <c r="AE2" s="294"/>
      <c r="AF2" s="294"/>
      <c r="AG2" s="294"/>
      <c r="AH2" s="294"/>
      <c r="AI2" s="294"/>
      <c r="AJ2" s="294"/>
    </row>
    <row r="3" spans="1:37" s="18" customFormat="1" ht="6" customHeight="1" x14ac:dyDescent="0.45">
      <c r="A3" s="78"/>
      <c r="B3" s="78"/>
      <c r="C3" s="78"/>
      <c r="D3" s="112"/>
      <c r="E3" s="112"/>
      <c r="F3" s="112"/>
      <c r="G3" s="241"/>
      <c r="H3" s="112"/>
      <c r="I3" s="112"/>
      <c r="K3" s="20"/>
      <c r="N3" s="19"/>
      <c r="O3" s="19"/>
      <c r="P3" s="20"/>
      <c r="Q3" s="227"/>
      <c r="R3" s="223"/>
      <c r="S3" s="113"/>
    </row>
    <row r="4" spans="1:37" s="119" customFormat="1" ht="10.15" x14ac:dyDescent="0.3">
      <c r="A4" s="119" t="s">
        <v>323</v>
      </c>
      <c r="B4" s="119" t="s">
        <v>324</v>
      </c>
      <c r="C4" s="119" t="s">
        <v>325</v>
      </c>
      <c r="D4" s="119" t="s">
        <v>326</v>
      </c>
      <c r="E4" s="119" t="s">
        <v>327</v>
      </c>
      <c r="G4" s="122" t="s">
        <v>337</v>
      </c>
      <c r="H4" s="119" t="s">
        <v>321</v>
      </c>
      <c r="I4" s="120" t="s">
        <v>322</v>
      </c>
      <c r="J4" s="120"/>
      <c r="K4" s="122" t="s">
        <v>337</v>
      </c>
      <c r="L4" s="119" t="s">
        <v>321</v>
      </c>
      <c r="M4" s="120" t="s">
        <v>322</v>
      </c>
      <c r="N4" s="121" t="s">
        <v>15</v>
      </c>
      <c r="O4" s="121" t="s">
        <v>332</v>
      </c>
      <c r="P4" s="122" t="s">
        <v>16</v>
      </c>
      <c r="Q4" s="123" t="s">
        <v>204</v>
      </c>
      <c r="R4" s="124" t="s">
        <v>206</v>
      </c>
      <c r="S4" s="125" t="s">
        <v>205</v>
      </c>
      <c r="T4" s="119" t="s">
        <v>337</v>
      </c>
      <c r="U4" s="119" t="s">
        <v>321</v>
      </c>
      <c r="V4" s="119" t="s">
        <v>322</v>
      </c>
      <c r="W4" s="119" t="s">
        <v>900</v>
      </c>
      <c r="X4" s="119" t="s">
        <v>902</v>
      </c>
      <c r="Y4" s="119" t="s">
        <v>903</v>
      </c>
      <c r="Z4" s="119" t="s">
        <v>904</v>
      </c>
      <c r="AA4" s="119" t="s">
        <v>905</v>
      </c>
      <c r="AB4" s="119" t="s">
        <v>906</v>
      </c>
      <c r="AC4" s="119" t="s">
        <v>328</v>
      </c>
      <c r="AD4" s="119" t="s">
        <v>329</v>
      </c>
      <c r="AE4" s="119" t="s">
        <v>330</v>
      </c>
      <c r="AF4" s="119" t="s">
        <v>159</v>
      </c>
      <c r="AG4" s="119" t="s">
        <v>331</v>
      </c>
      <c r="AH4" s="119" t="s">
        <v>332</v>
      </c>
      <c r="AI4" s="119" t="s">
        <v>333</v>
      </c>
      <c r="AJ4" s="119" t="s">
        <v>334</v>
      </c>
      <c r="AK4" s="119" t="s">
        <v>907</v>
      </c>
    </row>
    <row r="5" spans="1:37" s="119" customFormat="1" ht="5.25" customHeight="1" x14ac:dyDescent="0.3">
      <c r="G5" s="122"/>
      <c r="I5" s="120"/>
      <c r="J5" s="120"/>
      <c r="K5" s="122"/>
      <c r="L5" s="120"/>
      <c r="M5" s="121"/>
      <c r="N5" s="121"/>
      <c r="O5" s="121"/>
      <c r="P5" s="122"/>
      <c r="Q5" s="123"/>
      <c r="R5" s="124"/>
      <c r="S5" s="125"/>
    </row>
    <row r="6" spans="1:37" ht="19.5" customHeight="1" x14ac:dyDescent="0.35">
      <c r="A6" s="61">
        <v>1</v>
      </c>
      <c r="B6" s="106" t="s">
        <v>293</v>
      </c>
      <c r="C6" s="106" t="s">
        <v>81</v>
      </c>
      <c r="D6" s="106" t="s">
        <v>302</v>
      </c>
      <c r="E6" s="107" t="s">
        <v>298</v>
      </c>
      <c r="F6" s="318"/>
      <c r="G6" s="239">
        <v>1366544</v>
      </c>
      <c r="H6" s="128" t="str">
        <f>_xlfn.IFNA((VLOOKUP(G6,'Swimmer Details'!$A$2:$H$1048576,6,FALSE)),"")</f>
        <v>Capaldi</v>
      </c>
      <c r="I6" s="128" t="str">
        <f>_xlfn.IFNA((VLOOKUP(G6,'Swimmer Details'!$A$2:$H$1048576,4,FALSE)),"")</f>
        <v>Scarlett</v>
      </c>
      <c r="J6" s="312"/>
      <c r="K6" s="313"/>
      <c r="L6" s="313"/>
      <c r="M6" s="314"/>
      <c r="N6" s="97">
        <f>'Moors League'!O9</f>
        <v>1</v>
      </c>
      <c r="O6" s="98" t="str">
        <f>'Moors League'!P9</f>
        <v>003181</v>
      </c>
      <c r="P6" s="98">
        <f>'Moors League'!Q9</f>
        <v>4</v>
      </c>
      <c r="Q6" s="116"/>
      <c r="R6" s="222"/>
      <c r="S6" s="118" t="str">
        <f>_xlfn.IFNA((VLOOKUP(Q6,'DQ Lookup'!$A$2:$B$99,2,FALSE)),"")</f>
        <v/>
      </c>
      <c r="T6">
        <f>G6</f>
        <v>1366544</v>
      </c>
      <c r="U6" t="str">
        <f>_xlfn.IFNA((VLOOKUP(G6,'Swimmer Details'!$A$2:$H$1048576,6,FALSE)),"")</f>
        <v>Capaldi</v>
      </c>
      <c r="V6" t="str">
        <f>_xlfn.IFNA((VLOOKUP(G6,'Swimmer Details'!$A$2:$H$1048576,4,FALSE)),"")</f>
        <v>Scarlett</v>
      </c>
      <c r="W6" t="str">
        <f>_xlfn.IFNA((VLOOKUP(G6,'Swimmer Details'!$A$2:$M$1048576,12,FALSE)),"")</f>
        <v>180210</v>
      </c>
      <c r="X6" t="str">
        <f>_xlfn.IFNA((VLOOKUP(G6,'Swimmer Details'!$A$2:$M$1048576,13,FALSE)),"")</f>
        <v>F</v>
      </c>
      <c r="Y6" t="str">
        <f>D6</f>
        <v>50m</v>
      </c>
      <c r="Z6" t="str">
        <f>E6</f>
        <v>Backstroke</v>
      </c>
      <c r="AA6" t="str">
        <f>Y6&amp;Z6</f>
        <v>50mBackstroke</v>
      </c>
      <c r="AB6">
        <f>A6</f>
        <v>1</v>
      </c>
      <c r="AC6" t="str">
        <f>X6</f>
        <v>F</v>
      </c>
      <c r="AD6" t="str">
        <f>U6</f>
        <v>Capaldi</v>
      </c>
      <c r="AE6" t="str">
        <f>V6</f>
        <v>Scarlett</v>
      </c>
      <c r="AF6" t="str">
        <f>RIGHT(LEFT($P$1,5),4)</f>
        <v>STYE</v>
      </c>
      <c r="AG6" t="str">
        <f>W6</f>
        <v>180210</v>
      </c>
      <c r="AH6" t="str">
        <f>TEXT(O6,"000000")</f>
        <v>003181</v>
      </c>
      <c r="AI6" t="str">
        <f>_xlfn.IFNA((VLOOKUP(AA6,'Swim England Lookup'!$C$2:$E$5,3,FALSE)),"")</f>
        <v>13</v>
      </c>
      <c r="AJ6" t="s">
        <v>336</v>
      </c>
      <c r="AK6" t="str">
        <f>AC6&amp;","&amp;AD6&amp;","&amp;AE6&amp;","&amp;AF6&amp;","&amp;AG6&amp;","&amp;AH6&amp;","&amp;AI6&amp;","&amp;AJ6</f>
        <v>F,Capaldi,Scarlett,STYE,180210,003181,13,H</v>
      </c>
    </row>
    <row r="7" spans="1:37" ht="19.5" customHeight="1" x14ac:dyDescent="0.35">
      <c r="A7" s="61">
        <v>2</v>
      </c>
      <c r="B7" s="106" t="s">
        <v>294</v>
      </c>
      <c r="C7" s="106" t="s">
        <v>81</v>
      </c>
      <c r="D7" s="106" t="s">
        <v>302</v>
      </c>
      <c r="E7" s="107" t="s">
        <v>298</v>
      </c>
      <c r="F7" s="318"/>
      <c r="G7" s="244">
        <v>1388225</v>
      </c>
      <c r="H7" s="128" t="str">
        <f>_xlfn.IFNA((VLOOKUP(G7,'Swimmer Details'!$A$2:$H$1048576,6,FALSE)),"")</f>
        <v>Wilkinson</v>
      </c>
      <c r="I7" s="128" t="str">
        <f>_xlfn.IFNA((VLOOKUP(G7,'Swimmer Details'!$A$2:$H$1048576,4,FALSE)),"")</f>
        <v>Guy</v>
      </c>
      <c r="J7" s="312"/>
      <c r="K7" s="313"/>
      <c r="L7" s="313"/>
      <c r="M7" s="314"/>
      <c r="N7" s="97">
        <f>'Moors League'!O10</f>
        <v>3</v>
      </c>
      <c r="O7" s="98" t="str">
        <f>'Moors League'!P10</f>
        <v>003569</v>
      </c>
      <c r="P7" s="98">
        <f>'Moors League'!Q10</f>
        <v>2</v>
      </c>
      <c r="Q7" s="116"/>
      <c r="R7" s="222"/>
      <c r="S7" s="118" t="str">
        <f>_xlfn.IFNA((VLOOKUP(Q7,'DQ Lookup'!$A$2:$B$99,2,FALSE)),"")</f>
        <v/>
      </c>
      <c r="T7">
        <f t="shared" ref="T7:T13" si="0">G7</f>
        <v>1388225</v>
      </c>
      <c r="U7" t="str">
        <f>_xlfn.IFNA((VLOOKUP(G7,'Swimmer Details'!$A$2:$H$1048576,6,FALSE)),"")</f>
        <v>Wilkinson</v>
      </c>
      <c r="V7" t="str">
        <f>_xlfn.IFNA((VLOOKUP(G7,'Swimmer Details'!$A$2:$H$1048576,4,FALSE)),"")</f>
        <v>Guy</v>
      </c>
      <c r="W7" t="str">
        <f>_xlfn.IFNA((VLOOKUP(G7,'Swimmer Details'!$A$2:$M$1048576,12,FALSE)),"")</f>
        <v>200308</v>
      </c>
      <c r="X7" t="str">
        <f>_xlfn.IFNA((VLOOKUP(G7,'Swimmer Details'!$A$2:$M$1048576,13,FALSE)),"")</f>
        <v>M</v>
      </c>
      <c r="Y7" t="str">
        <f t="shared" ref="Y7:Z13" si="1">D7</f>
        <v>50m</v>
      </c>
      <c r="Z7" t="str">
        <f t="shared" si="1"/>
        <v>Backstroke</v>
      </c>
      <c r="AA7" t="str">
        <f t="shared" ref="AA7:AA19" si="2">Y7&amp;Z7</f>
        <v>50mBackstroke</v>
      </c>
      <c r="AB7">
        <f t="shared" ref="AB7:AB13" si="3">A7</f>
        <v>2</v>
      </c>
      <c r="AC7" t="str">
        <f t="shared" ref="AC7:AC19" si="4">X7</f>
        <v>M</v>
      </c>
      <c r="AD7" t="str">
        <f t="shared" ref="AD7:AE19" si="5">U7</f>
        <v>Wilkinson</v>
      </c>
      <c r="AE7" t="str">
        <f t="shared" si="5"/>
        <v>Guy</v>
      </c>
      <c r="AF7" t="str">
        <f t="shared" ref="AF7:AF45" si="6">RIGHT(LEFT($P$1,5),4)</f>
        <v>STYE</v>
      </c>
      <c r="AG7" t="str">
        <f t="shared" ref="AG7:AG19" si="7">W7</f>
        <v>200308</v>
      </c>
      <c r="AH7" t="str">
        <f t="shared" ref="AH7:AH13" si="8">TEXT(O7,"000000")</f>
        <v>003569</v>
      </c>
      <c r="AI7" t="str">
        <f>_xlfn.IFNA((VLOOKUP(AA7,'Swim England Lookup'!$C$2:$E$5,3,FALSE)),"")</f>
        <v>13</v>
      </c>
      <c r="AJ7" t="s">
        <v>336</v>
      </c>
      <c r="AK7" t="str">
        <f t="shared" ref="AK7:AK19" si="9">AC7&amp;","&amp;AD7&amp;","&amp;AE7&amp;","&amp;AF7&amp;","&amp;AG7&amp;","&amp;AH7&amp;","&amp;AI7&amp;","&amp;AJ7</f>
        <v>M,Wilkinson,Guy,STYE,200308,003569,13,H</v>
      </c>
    </row>
    <row r="8" spans="1:37" ht="19.5" customHeight="1" x14ac:dyDescent="0.35">
      <c r="A8" s="61">
        <v>3</v>
      </c>
      <c r="B8" s="106" t="s">
        <v>293</v>
      </c>
      <c r="C8" s="108" t="s">
        <v>292</v>
      </c>
      <c r="D8" s="106" t="s">
        <v>302</v>
      </c>
      <c r="E8" s="107" t="s">
        <v>299</v>
      </c>
      <c r="F8" s="318"/>
      <c r="G8" s="239">
        <v>1505722</v>
      </c>
      <c r="H8" s="128" t="str">
        <f>_xlfn.IFNA((VLOOKUP(G8,'Swimmer Details'!$A$2:$H$1048576,6,FALSE)),"")</f>
        <v>Green</v>
      </c>
      <c r="I8" s="128" t="str">
        <f>_xlfn.IFNA((VLOOKUP(G8,'Swimmer Details'!$A$2:$H$1048576,4,FALSE)),"")</f>
        <v>Charis</v>
      </c>
      <c r="J8" s="312"/>
      <c r="K8" s="313"/>
      <c r="L8" s="313"/>
      <c r="M8" s="314"/>
      <c r="N8" s="97">
        <f>'Moors League'!O11</f>
        <v>1</v>
      </c>
      <c r="O8" s="98" t="str">
        <f>'Moors League'!P11</f>
        <v>003407</v>
      </c>
      <c r="P8" s="98">
        <f>'Moors League'!Q11</f>
        <v>4</v>
      </c>
      <c r="Q8" s="116"/>
      <c r="R8" s="222"/>
      <c r="S8" s="118" t="str">
        <f>_xlfn.IFNA((VLOOKUP(Q8,'DQ Lookup'!$A$2:$B$99,2,FALSE)),"")</f>
        <v/>
      </c>
      <c r="T8">
        <f t="shared" si="0"/>
        <v>1505722</v>
      </c>
      <c r="U8" t="str">
        <f>_xlfn.IFNA((VLOOKUP(G8,'Swimmer Details'!$A$2:$H$1048576,6,FALSE)),"")</f>
        <v>Green</v>
      </c>
      <c r="V8" t="str">
        <f>_xlfn.IFNA((VLOOKUP(G8,'Swimmer Details'!$A$2:$H$1048576,4,FALSE)),"")</f>
        <v>Charis</v>
      </c>
      <c r="W8" t="str">
        <f>_xlfn.IFNA((VLOOKUP(G8,'Swimmer Details'!$A$2:$M$1048576,12,FALSE)),"")</f>
        <v>241211</v>
      </c>
      <c r="X8" t="str">
        <f>_xlfn.IFNA((VLOOKUP(G8,'Swimmer Details'!$A$2:$M$1048576,13,FALSE)),"")</f>
        <v>F</v>
      </c>
      <c r="Y8" t="str">
        <f t="shared" si="1"/>
        <v>50m</v>
      </c>
      <c r="Z8" t="str">
        <f t="shared" si="1"/>
        <v>Butterfly</v>
      </c>
      <c r="AA8" t="str">
        <f t="shared" si="2"/>
        <v>50mButterfly</v>
      </c>
      <c r="AB8">
        <f t="shared" si="3"/>
        <v>3</v>
      </c>
      <c r="AC8" t="str">
        <f t="shared" si="4"/>
        <v>F</v>
      </c>
      <c r="AD8" t="str">
        <f t="shared" si="5"/>
        <v>Green</v>
      </c>
      <c r="AE8" t="str">
        <f t="shared" si="5"/>
        <v>Charis</v>
      </c>
      <c r="AF8" t="str">
        <f t="shared" si="6"/>
        <v>STYE</v>
      </c>
      <c r="AG8" t="str">
        <f t="shared" si="7"/>
        <v>241211</v>
      </c>
      <c r="AH8" t="str">
        <f t="shared" si="8"/>
        <v>003407</v>
      </c>
      <c r="AI8" t="str">
        <f>_xlfn.IFNA((VLOOKUP(AA8,'Swim England Lookup'!$C$2:$E$5,3,FALSE)),"")</f>
        <v>10</v>
      </c>
      <c r="AJ8" t="s">
        <v>336</v>
      </c>
      <c r="AK8" t="str">
        <f t="shared" si="9"/>
        <v>F,Green,Charis,STYE,241211,003407,10,H</v>
      </c>
    </row>
    <row r="9" spans="1:37" ht="19.5" customHeight="1" x14ac:dyDescent="0.35">
      <c r="A9" s="61">
        <v>4</v>
      </c>
      <c r="B9" s="106" t="s">
        <v>294</v>
      </c>
      <c r="C9" s="106" t="s">
        <v>292</v>
      </c>
      <c r="D9" s="106" t="s">
        <v>302</v>
      </c>
      <c r="E9" s="107" t="s">
        <v>299</v>
      </c>
      <c r="F9" s="318"/>
      <c r="G9" s="239">
        <v>1398877</v>
      </c>
      <c r="H9" s="128" t="str">
        <f>_xlfn.IFNA((VLOOKUP(G9,'Swimmer Details'!$A$2:$H$1048576,6,FALSE)),"")</f>
        <v>Schofield</v>
      </c>
      <c r="I9" s="128" t="str">
        <f>_xlfn.IFNA((VLOOKUP(G9,'Swimmer Details'!$A$2:$H$1048576,4,FALSE)),"")</f>
        <v>Charlie</v>
      </c>
      <c r="J9" s="312"/>
      <c r="K9" s="313"/>
      <c r="L9" s="313"/>
      <c r="M9" s="314"/>
      <c r="N9" s="97">
        <f>'Moors League'!O12</f>
        <v>1</v>
      </c>
      <c r="O9" s="98" t="str">
        <f>'Moors League'!P12</f>
        <v>003229</v>
      </c>
      <c r="P9" s="98">
        <f>'Moors League'!Q12</f>
        <v>4</v>
      </c>
      <c r="Q9" s="116"/>
      <c r="R9" s="222"/>
      <c r="S9" s="118" t="str">
        <f>_xlfn.IFNA((VLOOKUP(Q9,'DQ Lookup'!$A$2:$B$99,2,FALSE)),"")</f>
        <v/>
      </c>
      <c r="T9">
        <f t="shared" si="0"/>
        <v>1398877</v>
      </c>
      <c r="U9" t="str">
        <f>_xlfn.IFNA((VLOOKUP(G9,'Swimmer Details'!$A$2:$H$1048576,6,FALSE)),"")</f>
        <v>Schofield</v>
      </c>
      <c r="V9" t="str">
        <f>_xlfn.IFNA((VLOOKUP(G9,'Swimmer Details'!$A$2:$H$1048576,4,FALSE)),"")</f>
        <v>Charlie</v>
      </c>
      <c r="W9" t="str">
        <f>_xlfn.IFNA((VLOOKUP(G9,'Swimmer Details'!$A$2:$M$1048576,12,FALSE)),"")</f>
        <v>221111</v>
      </c>
      <c r="X9" t="str">
        <f>_xlfn.IFNA((VLOOKUP(G9,'Swimmer Details'!$A$2:$M$1048576,13,FALSE)),"")</f>
        <v>M</v>
      </c>
      <c r="Y9" t="str">
        <f t="shared" si="1"/>
        <v>50m</v>
      </c>
      <c r="Z9" t="str">
        <f t="shared" si="1"/>
        <v>Butterfly</v>
      </c>
      <c r="AA9" t="str">
        <f t="shared" si="2"/>
        <v>50mButterfly</v>
      </c>
      <c r="AB9">
        <f t="shared" si="3"/>
        <v>4</v>
      </c>
      <c r="AC9" t="str">
        <f t="shared" si="4"/>
        <v>M</v>
      </c>
      <c r="AD9" t="str">
        <f t="shared" si="5"/>
        <v>Schofield</v>
      </c>
      <c r="AE9" t="str">
        <f t="shared" si="5"/>
        <v>Charlie</v>
      </c>
      <c r="AF9" t="str">
        <f t="shared" si="6"/>
        <v>STYE</v>
      </c>
      <c r="AG9" t="str">
        <f t="shared" si="7"/>
        <v>221111</v>
      </c>
      <c r="AH9" t="str">
        <f t="shared" si="8"/>
        <v>003229</v>
      </c>
      <c r="AI9" t="str">
        <f>_xlfn.IFNA((VLOOKUP(AA9,'Swim England Lookup'!$C$2:$E$5,3,FALSE)),"")</f>
        <v>10</v>
      </c>
      <c r="AJ9" t="s">
        <v>336</v>
      </c>
      <c r="AK9" t="str">
        <f t="shared" si="9"/>
        <v>M,Schofield,Charlie,STYE,221111,003229,10,H</v>
      </c>
    </row>
    <row r="10" spans="1:37" ht="19.5" customHeight="1" x14ac:dyDescent="0.35">
      <c r="A10" s="61">
        <v>5</v>
      </c>
      <c r="B10" s="106" t="s">
        <v>293</v>
      </c>
      <c r="C10" s="106" t="s">
        <v>295</v>
      </c>
      <c r="D10" s="106" t="s">
        <v>302</v>
      </c>
      <c r="E10" s="107" t="s">
        <v>300</v>
      </c>
      <c r="F10" s="318"/>
      <c r="G10" s="239">
        <v>1260915</v>
      </c>
      <c r="H10" s="128" t="str">
        <f>_xlfn.IFNA((VLOOKUP(G10,'Swimmer Details'!$A$2:$H$1048576,6,FALSE)),"")</f>
        <v>Schofield</v>
      </c>
      <c r="I10" s="128" t="str">
        <f>_xlfn.IFNA((VLOOKUP(G10,'Swimmer Details'!$A$2:$H$1048576,4,FALSE)),"")</f>
        <v>Emily</v>
      </c>
      <c r="J10" s="312"/>
      <c r="K10" s="313"/>
      <c r="L10" s="313"/>
      <c r="M10" s="314"/>
      <c r="N10" s="97">
        <f>'Moors League'!O13</f>
        <v>1</v>
      </c>
      <c r="O10" s="98" t="str">
        <f>'Moors League'!P13</f>
        <v>003873</v>
      </c>
      <c r="P10" s="98">
        <f>'Moors League'!Q13</f>
        <v>4</v>
      </c>
      <c r="Q10" s="116"/>
      <c r="R10" s="222"/>
      <c r="S10" s="118" t="str">
        <f>_xlfn.IFNA((VLOOKUP(Q10,'DQ Lookup'!$A$2:$B$99,2,FALSE)),"")</f>
        <v/>
      </c>
      <c r="T10">
        <f t="shared" si="0"/>
        <v>1260915</v>
      </c>
      <c r="U10" t="str">
        <f>_xlfn.IFNA((VLOOKUP(G10,'Swimmer Details'!$A$2:$H$1048576,6,FALSE)),"")</f>
        <v>Schofield</v>
      </c>
      <c r="V10" t="str">
        <f>_xlfn.IFNA((VLOOKUP(G10,'Swimmer Details'!$A$2:$H$1048576,4,FALSE)),"")</f>
        <v>Emily</v>
      </c>
      <c r="W10" t="str">
        <f>_xlfn.IFNA((VLOOKUP(G10,'Swimmer Details'!$A$2:$M$1048576,12,FALSE)),"")</f>
        <v>160109</v>
      </c>
      <c r="X10" t="str">
        <f>_xlfn.IFNA((VLOOKUP(G10,'Swimmer Details'!$A$2:$M$1048576,13,FALSE)),"")</f>
        <v>F</v>
      </c>
      <c r="Y10" t="str">
        <f t="shared" si="1"/>
        <v>50m</v>
      </c>
      <c r="Z10" t="str">
        <f t="shared" si="1"/>
        <v>Breaststroke</v>
      </c>
      <c r="AA10" t="str">
        <f t="shared" si="2"/>
        <v>50mBreaststroke</v>
      </c>
      <c r="AB10">
        <f t="shared" si="3"/>
        <v>5</v>
      </c>
      <c r="AC10" t="str">
        <f t="shared" si="4"/>
        <v>F</v>
      </c>
      <c r="AD10" t="str">
        <f t="shared" si="5"/>
        <v>Schofield</v>
      </c>
      <c r="AE10" t="str">
        <f t="shared" si="5"/>
        <v>Emily</v>
      </c>
      <c r="AF10" t="str">
        <f t="shared" si="6"/>
        <v>STYE</v>
      </c>
      <c r="AG10" t="str">
        <f t="shared" si="7"/>
        <v>160109</v>
      </c>
      <c r="AH10" t="str">
        <f t="shared" si="8"/>
        <v>003873</v>
      </c>
      <c r="AI10" t="str">
        <f>_xlfn.IFNA((VLOOKUP(AA10,'Swim England Lookup'!$C$2:$E$5,3,FALSE)),"")</f>
        <v>07</v>
      </c>
      <c r="AJ10" t="s">
        <v>336</v>
      </c>
      <c r="AK10" t="str">
        <f t="shared" si="9"/>
        <v>F,Schofield,Emily,STYE,160109,003873,07,H</v>
      </c>
    </row>
    <row r="11" spans="1:37" ht="19.5" customHeight="1" x14ac:dyDescent="0.35">
      <c r="A11" s="61">
        <v>6</v>
      </c>
      <c r="B11" s="106" t="s">
        <v>294</v>
      </c>
      <c r="C11" s="106" t="s">
        <v>295</v>
      </c>
      <c r="D11" s="106" t="s">
        <v>302</v>
      </c>
      <c r="E11" s="107" t="s">
        <v>300</v>
      </c>
      <c r="F11" s="318"/>
      <c r="G11" s="239">
        <v>1497252</v>
      </c>
      <c r="H11" s="128" t="str">
        <f>_xlfn.IFNA((VLOOKUP(G11,'Swimmer Details'!$A$2:$H$1048576,6,FALSE)),"")</f>
        <v>Codd</v>
      </c>
      <c r="I11" s="128" t="str">
        <f>_xlfn.IFNA((VLOOKUP(G11,'Swimmer Details'!$A$2:$H$1048576,4,FALSE)),"")</f>
        <v>Cameron</v>
      </c>
      <c r="J11" s="312"/>
      <c r="K11" s="313"/>
      <c r="L11" s="313"/>
      <c r="M11" s="314"/>
      <c r="N11" s="97">
        <f>'Moors League'!O14</f>
        <v>3</v>
      </c>
      <c r="O11" s="98" t="str">
        <f>'Moors League'!P14</f>
        <v>004152</v>
      </c>
      <c r="P11" s="98">
        <f>'Moors League'!Q14</f>
        <v>2</v>
      </c>
      <c r="Q11" s="116"/>
      <c r="R11" s="222"/>
      <c r="S11" s="118" t="str">
        <f>_xlfn.IFNA((VLOOKUP(Q11,'DQ Lookup'!$A$2:$B$99,2,FALSE)),"")</f>
        <v/>
      </c>
      <c r="T11">
        <f t="shared" si="0"/>
        <v>1497252</v>
      </c>
      <c r="U11" t="str">
        <f>_xlfn.IFNA((VLOOKUP(G11,'Swimmer Details'!$A$2:$H$1048576,6,FALSE)),"")</f>
        <v>Codd</v>
      </c>
      <c r="V11" t="str">
        <f>_xlfn.IFNA((VLOOKUP(G11,'Swimmer Details'!$A$2:$H$1048576,4,FALSE)),"")</f>
        <v>Cameron</v>
      </c>
      <c r="W11" t="str">
        <f>_xlfn.IFNA((VLOOKUP(G11,'Swimmer Details'!$A$2:$M$1048576,12,FALSE)),"")</f>
        <v>100909</v>
      </c>
      <c r="X11" t="str">
        <f>_xlfn.IFNA((VLOOKUP(G11,'Swimmer Details'!$A$2:$M$1048576,13,FALSE)),"")</f>
        <v>M</v>
      </c>
      <c r="Y11" t="str">
        <f t="shared" si="1"/>
        <v>50m</v>
      </c>
      <c r="Z11" t="str">
        <f t="shared" si="1"/>
        <v>Breaststroke</v>
      </c>
      <c r="AA11" t="str">
        <f t="shared" si="2"/>
        <v>50mBreaststroke</v>
      </c>
      <c r="AB11">
        <f t="shared" si="3"/>
        <v>6</v>
      </c>
      <c r="AC11" t="str">
        <f t="shared" si="4"/>
        <v>M</v>
      </c>
      <c r="AD11" t="str">
        <f t="shared" si="5"/>
        <v>Codd</v>
      </c>
      <c r="AE11" t="str">
        <f t="shared" si="5"/>
        <v>Cameron</v>
      </c>
      <c r="AF11" t="str">
        <f t="shared" si="6"/>
        <v>STYE</v>
      </c>
      <c r="AG11" t="str">
        <f t="shared" si="7"/>
        <v>100909</v>
      </c>
      <c r="AH11" t="str">
        <f t="shared" si="8"/>
        <v>004152</v>
      </c>
      <c r="AI11" t="str">
        <f>_xlfn.IFNA((VLOOKUP(AA11,'Swim England Lookup'!$C$2:$E$5,3,FALSE)),"")</f>
        <v>07</v>
      </c>
      <c r="AJ11" t="s">
        <v>336</v>
      </c>
      <c r="AK11" t="str">
        <f t="shared" si="9"/>
        <v>M,Codd,Cameron,STYE,100909,004152,07,H</v>
      </c>
    </row>
    <row r="12" spans="1:37" ht="19.5" customHeight="1" x14ac:dyDescent="0.35">
      <c r="A12" s="61">
        <v>7</v>
      </c>
      <c r="B12" s="106" t="s">
        <v>293</v>
      </c>
      <c r="C12" s="106" t="s">
        <v>297</v>
      </c>
      <c r="D12" s="106" t="s">
        <v>302</v>
      </c>
      <c r="E12" s="107" t="s">
        <v>301</v>
      </c>
      <c r="F12" s="318"/>
      <c r="G12" s="239">
        <v>1700886</v>
      </c>
      <c r="H12" s="128" t="str">
        <f>_xlfn.IFNA((VLOOKUP(G12,'Swimmer Details'!$A$2:$H$1048576,6,FALSE)),"")</f>
        <v>Smith</v>
      </c>
      <c r="I12" s="128" t="str">
        <f>_xlfn.IFNA((VLOOKUP(G12,'Swimmer Details'!$A$2:$H$1048576,4,FALSE)),"")</f>
        <v>Abigail</v>
      </c>
      <c r="J12" s="312"/>
      <c r="K12" s="313"/>
      <c r="L12" s="313"/>
      <c r="M12" s="314"/>
      <c r="N12" s="97">
        <f>'Moors League'!O15</f>
        <v>3</v>
      </c>
      <c r="O12" s="98" t="str">
        <f>'Moors League'!P15</f>
        <v>004283</v>
      </c>
      <c r="P12" s="98">
        <f>'Moors League'!Q15</f>
        <v>2</v>
      </c>
      <c r="Q12" s="116"/>
      <c r="R12" s="222"/>
      <c r="S12" s="118" t="str">
        <f>_xlfn.IFNA((VLOOKUP(Q12,'DQ Lookup'!$A$2:$B$99,2,FALSE)),"")</f>
        <v/>
      </c>
      <c r="T12">
        <f t="shared" si="0"/>
        <v>1700886</v>
      </c>
      <c r="U12" t="str">
        <f>_xlfn.IFNA((VLOOKUP(G12,'Swimmer Details'!$A$2:$H$1048576,6,FALSE)),"")</f>
        <v>Smith</v>
      </c>
      <c r="V12" t="str">
        <f>_xlfn.IFNA((VLOOKUP(G12,'Swimmer Details'!$A$2:$H$1048576,4,FALSE)),"")</f>
        <v>Abigail</v>
      </c>
      <c r="W12" t="str">
        <f>_xlfn.IFNA((VLOOKUP(G12,'Swimmer Details'!$A$2:$M$1048576,12,FALSE)),"")</f>
        <v>270214</v>
      </c>
      <c r="X12" t="str">
        <f>_xlfn.IFNA((VLOOKUP(G12,'Swimmer Details'!$A$2:$M$1048576,13,FALSE)),"")</f>
        <v>F</v>
      </c>
      <c r="Y12" t="str">
        <f t="shared" si="1"/>
        <v>50m</v>
      </c>
      <c r="Z12" t="str">
        <f t="shared" si="1"/>
        <v>Freestyle</v>
      </c>
      <c r="AA12" t="str">
        <f t="shared" si="2"/>
        <v>50mFreestyle</v>
      </c>
      <c r="AB12">
        <f t="shared" si="3"/>
        <v>7</v>
      </c>
      <c r="AC12" t="str">
        <f t="shared" si="4"/>
        <v>F</v>
      </c>
      <c r="AD12" t="str">
        <f t="shared" si="5"/>
        <v>Smith</v>
      </c>
      <c r="AE12" t="str">
        <f t="shared" si="5"/>
        <v>Abigail</v>
      </c>
      <c r="AF12" t="str">
        <f t="shared" si="6"/>
        <v>STYE</v>
      </c>
      <c r="AG12" t="str">
        <f t="shared" si="7"/>
        <v>270214</v>
      </c>
      <c r="AH12" t="str">
        <f t="shared" si="8"/>
        <v>004283</v>
      </c>
      <c r="AI12" t="str">
        <f>_xlfn.IFNA((VLOOKUP(AA12,'Swim England Lookup'!$C$2:$E$5,3,FALSE)),"")</f>
        <v>01</v>
      </c>
      <c r="AJ12" t="s">
        <v>336</v>
      </c>
      <c r="AK12" t="str">
        <f t="shared" si="9"/>
        <v>F,Smith,Abigail,STYE,270214,004283,01,H</v>
      </c>
    </row>
    <row r="13" spans="1:37" ht="19.5" customHeight="1" x14ac:dyDescent="0.35">
      <c r="A13" s="61">
        <v>8</v>
      </c>
      <c r="B13" s="106" t="s">
        <v>294</v>
      </c>
      <c r="C13" s="106" t="s">
        <v>297</v>
      </c>
      <c r="D13" s="106" t="s">
        <v>302</v>
      </c>
      <c r="E13" s="107" t="s">
        <v>301</v>
      </c>
      <c r="F13" s="318"/>
      <c r="G13" s="239">
        <v>1615944</v>
      </c>
      <c r="H13" s="128" t="str">
        <f>_xlfn.IFNA((VLOOKUP(G13,'Swimmer Details'!$A$2:$H$1048576,6,FALSE)),"")</f>
        <v>Schofield</v>
      </c>
      <c r="I13" s="128" t="str">
        <f>_xlfn.IFNA((VLOOKUP(G13,'Swimmer Details'!$A$2:$H$1048576,4,FALSE)),"")</f>
        <v>Finn</v>
      </c>
      <c r="J13" s="312"/>
      <c r="K13" s="313"/>
      <c r="L13" s="313"/>
      <c r="M13" s="314"/>
      <c r="N13" s="97">
        <f>'Moors League'!O16</f>
        <v>4</v>
      </c>
      <c r="O13" s="98" t="str">
        <f>'Moors League'!P16</f>
        <v>003798</v>
      </c>
      <c r="P13" s="98">
        <f>'Moors League'!Q16</f>
        <v>1</v>
      </c>
      <c r="Q13" s="116"/>
      <c r="R13" s="222"/>
      <c r="S13" s="118" t="str">
        <f>_xlfn.IFNA((VLOOKUP(Q13,'DQ Lookup'!$A$2:$B$99,2,FALSE)),"")</f>
        <v/>
      </c>
      <c r="T13">
        <f t="shared" si="0"/>
        <v>1615944</v>
      </c>
      <c r="U13" t="str">
        <f>_xlfn.IFNA((VLOOKUP(G13,'Swimmer Details'!$A$2:$H$1048576,6,FALSE)),"")</f>
        <v>Schofield</v>
      </c>
      <c r="V13" t="str">
        <f>_xlfn.IFNA((VLOOKUP(G13,'Swimmer Details'!$A$2:$H$1048576,4,FALSE)),"")</f>
        <v>Finn</v>
      </c>
      <c r="W13" t="str">
        <f>_xlfn.IFNA((VLOOKUP(G13,'Swimmer Details'!$A$2:$M$1048576,12,FALSE)),"")</f>
        <v>200515</v>
      </c>
      <c r="X13" t="str">
        <f>_xlfn.IFNA((VLOOKUP(G13,'Swimmer Details'!$A$2:$M$1048576,13,FALSE)),"")</f>
        <v>M</v>
      </c>
      <c r="Y13" t="str">
        <f t="shared" si="1"/>
        <v>50m</v>
      </c>
      <c r="Z13" t="str">
        <f t="shared" si="1"/>
        <v>Freestyle</v>
      </c>
      <c r="AA13" t="str">
        <f t="shared" si="2"/>
        <v>50mFreestyle</v>
      </c>
      <c r="AB13">
        <f t="shared" si="3"/>
        <v>8</v>
      </c>
      <c r="AC13" t="str">
        <f t="shared" si="4"/>
        <v>M</v>
      </c>
      <c r="AD13" t="str">
        <f t="shared" si="5"/>
        <v>Schofield</v>
      </c>
      <c r="AE13" t="str">
        <f t="shared" si="5"/>
        <v>Finn</v>
      </c>
      <c r="AF13" t="str">
        <f t="shared" si="6"/>
        <v>STYE</v>
      </c>
      <c r="AG13" t="str">
        <f t="shared" si="7"/>
        <v>200515</v>
      </c>
      <c r="AH13" t="str">
        <f t="shared" si="8"/>
        <v>003798</v>
      </c>
      <c r="AI13" t="str">
        <f>_xlfn.IFNA((VLOOKUP(AA13,'Swim England Lookup'!$C$2:$E$5,3,FALSE)),"")</f>
        <v>01</v>
      </c>
      <c r="AJ13" t="s">
        <v>336</v>
      </c>
      <c r="AK13" t="str">
        <f t="shared" si="9"/>
        <v>M,Schofield,Finn,STYE,200515,003798,01,H</v>
      </c>
    </row>
    <row r="14" spans="1:37" ht="19.5" customHeight="1" x14ac:dyDescent="0.35">
      <c r="A14" s="61">
        <v>9</v>
      </c>
      <c r="B14" s="106" t="s">
        <v>293</v>
      </c>
      <c r="C14" s="106" t="s">
        <v>296</v>
      </c>
      <c r="D14" s="106" t="s">
        <v>302</v>
      </c>
      <c r="E14" s="107" t="s">
        <v>298</v>
      </c>
      <c r="F14" s="318"/>
      <c r="G14" s="239">
        <v>1523515</v>
      </c>
      <c r="H14" s="128" t="str">
        <f>_xlfn.IFNA((VLOOKUP(G14,'Swimmer Details'!$A$2:$H$1048576,6,FALSE)),"")</f>
        <v>Loughran</v>
      </c>
      <c r="I14" s="128" t="str">
        <f>_xlfn.IFNA((VLOOKUP(G14,'Swimmer Details'!$A$2:$H$1048576,4,FALSE)),"")</f>
        <v>Ava</v>
      </c>
      <c r="J14" s="312"/>
      <c r="K14" s="313"/>
      <c r="L14" s="313"/>
      <c r="M14" s="314"/>
      <c r="N14" s="97">
        <f>'Moors League'!O17</f>
        <v>2</v>
      </c>
      <c r="O14" s="98" t="str">
        <f>'Moors League'!P17</f>
        <v>003656</v>
      </c>
      <c r="P14" s="98">
        <f>'Moors League'!Q17</f>
        <v>3</v>
      </c>
      <c r="Q14" s="116"/>
      <c r="R14" s="222"/>
      <c r="S14" s="118" t="str">
        <f>_xlfn.IFNA((VLOOKUP(Q14,'DQ Lookup'!$A$2:$B$99,2,FALSE)),"")</f>
        <v/>
      </c>
      <c r="T14">
        <f>G14</f>
        <v>1523515</v>
      </c>
      <c r="U14" t="str">
        <f>_xlfn.IFNA((VLOOKUP(G14,'Swimmer Details'!$A$2:$H$1048576,6,FALSE)),"")</f>
        <v>Loughran</v>
      </c>
      <c r="V14" t="str">
        <f>_xlfn.IFNA((VLOOKUP(G14,'Swimmer Details'!$A$2:$H$1048576,4,FALSE)),"")</f>
        <v>Ava</v>
      </c>
      <c r="W14" t="str">
        <f>_xlfn.IFNA((VLOOKUP(G14,'Swimmer Details'!$A$2:$M$1048576,12,FALSE)),"")</f>
        <v>291210</v>
      </c>
      <c r="X14" t="str">
        <f>_xlfn.IFNA((VLOOKUP(G14,'Swimmer Details'!$A$2:$M$1048576,13,FALSE)),"")</f>
        <v>F</v>
      </c>
      <c r="Y14" t="str">
        <f>D14</f>
        <v>50m</v>
      </c>
      <c r="Z14" t="str">
        <f>E14</f>
        <v>Backstroke</v>
      </c>
      <c r="AA14" t="str">
        <f t="shared" si="2"/>
        <v>50mBackstroke</v>
      </c>
      <c r="AB14">
        <f>A14</f>
        <v>9</v>
      </c>
      <c r="AC14" t="str">
        <f t="shared" si="4"/>
        <v>F</v>
      </c>
      <c r="AD14" t="str">
        <f t="shared" si="5"/>
        <v>Loughran</v>
      </c>
      <c r="AE14" t="str">
        <f t="shared" si="5"/>
        <v>Ava</v>
      </c>
      <c r="AF14" t="str">
        <f t="shared" si="6"/>
        <v>STYE</v>
      </c>
      <c r="AG14" t="str">
        <f t="shared" si="7"/>
        <v>291210</v>
      </c>
      <c r="AH14" t="str">
        <f>TEXT(O14,"000000")</f>
        <v>003656</v>
      </c>
      <c r="AI14" t="str">
        <f>_xlfn.IFNA((VLOOKUP(AA14,'Swim England Lookup'!$C$2:$E$5,3,FALSE)),"")</f>
        <v>13</v>
      </c>
      <c r="AJ14" t="s">
        <v>336</v>
      </c>
      <c r="AK14" t="str">
        <f t="shared" si="9"/>
        <v>F,Loughran,Ava,STYE,291210,003656,13,H</v>
      </c>
    </row>
    <row r="15" spans="1:37" ht="19.5" customHeight="1" x14ac:dyDescent="0.35">
      <c r="A15" s="61">
        <v>10</v>
      </c>
      <c r="B15" s="106" t="s">
        <v>294</v>
      </c>
      <c r="C15" s="106" t="s">
        <v>296</v>
      </c>
      <c r="D15" s="106" t="s">
        <v>302</v>
      </c>
      <c r="E15" s="107" t="s">
        <v>298</v>
      </c>
      <c r="F15" s="319"/>
      <c r="G15" s="239">
        <v>1456867</v>
      </c>
      <c r="H15" s="128" t="str">
        <f>_xlfn.IFNA((VLOOKUP(G15,'Swimmer Details'!$A$2:$H$1048576,6,FALSE)),"")</f>
        <v>Cornell</v>
      </c>
      <c r="I15" s="128" t="str">
        <f>_xlfn.IFNA((VLOOKUP(G15,'Swimmer Details'!$A$2:$H$1048576,4,FALSE)),"")</f>
        <v>Christian</v>
      </c>
      <c r="J15" s="315"/>
      <c r="K15" s="316"/>
      <c r="L15" s="316"/>
      <c r="M15" s="317"/>
      <c r="N15" s="97">
        <f>'Moors League'!O18</f>
        <v>1</v>
      </c>
      <c r="O15" s="98" t="str">
        <f>'Moors League'!P18</f>
        <v>003418</v>
      </c>
      <c r="P15" s="98">
        <f>'Moors League'!Q18</f>
        <v>4</v>
      </c>
      <c r="Q15" s="116"/>
      <c r="R15" s="222"/>
      <c r="S15" s="118" t="str">
        <f>_xlfn.IFNA((VLOOKUP(Q15,'DQ Lookup'!$A$2:$B$99,2,FALSE)),"")</f>
        <v/>
      </c>
      <c r="T15">
        <f>G15</f>
        <v>1456867</v>
      </c>
      <c r="U15" t="str">
        <f>_xlfn.IFNA((VLOOKUP(G15,'Swimmer Details'!$A$2:$H$1048576,6,FALSE)),"")</f>
        <v>Cornell</v>
      </c>
      <c r="V15" t="str">
        <f>_xlfn.IFNA((VLOOKUP(G15,'Swimmer Details'!$A$2:$H$1048576,4,FALSE)),"")</f>
        <v>Christian</v>
      </c>
      <c r="W15" t="str">
        <f>_xlfn.IFNA((VLOOKUP(G15,'Swimmer Details'!$A$2:$M$1048576,12,FALSE)),"")</f>
        <v>130810</v>
      </c>
      <c r="X15" t="str">
        <f>_xlfn.IFNA((VLOOKUP(G15,'Swimmer Details'!$A$2:$M$1048576,13,FALSE)),"")</f>
        <v>M</v>
      </c>
      <c r="Y15" t="str">
        <f>D15</f>
        <v>50m</v>
      </c>
      <c r="Z15" t="str">
        <f>E15</f>
        <v>Backstroke</v>
      </c>
      <c r="AA15" t="str">
        <f t="shared" si="2"/>
        <v>50mBackstroke</v>
      </c>
      <c r="AB15">
        <f>A15</f>
        <v>10</v>
      </c>
      <c r="AC15" t="str">
        <f t="shared" si="4"/>
        <v>M</v>
      </c>
      <c r="AD15" t="str">
        <f t="shared" si="5"/>
        <v>Cornell</v>
      </c>
      <c r="AE15" t="str">
        <f t="shared" si="5"/>
        <v>Christian</v>
      </c>
      <c r="AF15" t="str">
        <f t="shared" si="6"/>
        <v>STYE</v>
      </c>
      <c r="AG15" t="str">
        <f t="shared" si="7"/>
        <v>130810</v>
      </c>
      <c r="AH15" t="str">
        <f>TEXT(O15,"000000")</f>
        <v>003418</v>
      </c>
      <c r="AI15" t="str">
        <f>_xlfn.IFNA((VLOOKUP(AA15,'Swim England Lookup'!$C$2:$E$5,3,FALSE)),"")</f>
        <v>13</v>
      </c>
      <c r="AJ15" t="s">
        <v>336</v>
      </c>
      <c r="AK15" t="str">
        <f t="shared" si="9"/>
        <v>M,Cornell,Christian,STYE,130810,003418,13,H</v>
      </c>
    </row>
    <row r="16" spans="1:37" ht="19.5" customHeight="1" x14ac:dyDescent="0.35">
      <c r="A16" s="61">
        <v>11</v>
      </c>
      <c r="B16" s="106" t="s">
        <v>293</v>
      </c>
      <c r="C16" s="106" t="s">
        <v>81</v>
      </c>
      <c r="D16" s="106" t="s">
        <v>304</v>
      </c>
      <c r="E16" s="107" t="s">
        <v>99</v>
      </c>
      <c r="F16" s="218" t="s">
        <v>308</v>
      </c>
      <c r="G16" s="240">
        <v>1415753</v>
      </c>
      <c r="H16" s="128" t="str">
        <f>_xlfn.IFNA((VLOOKUP(G16,'Swimmer Details'!$A$2:$H$1048576,6,FALSE)),"")</f>
        <v>Hull</v>
      </c>
      <c r="I16" s="128" t="str">
        <f>_xlfn.IFNA((VLOOKUP(G16,'Swimmer Details'!$A$2:$H$1048576,4,FALSE)),"")</f>
        <v>Megan</v>
      </c>
      <c r="J16" s="109" t="s">
        <v>310</v>
      </c>
      <c r="K16" s="240">
        <v>1305056</v>
      </c>
      <c r="L16" s="128" t="str">
        <f>_xlfn.IFNA((VLOOKUP(K16,'Swimmer Details'!$A$2:$H$1048576,6,FALSE)),"")</f>
        <v>Takacs</v>
      </c>
      <c r="M16" s="128" t="str">
        <f>_xlfn.IFNA((VLOOKUP(K16,'Swimmer Details'!$A$2:$H$1048576,4,FALSE)),"")</f>
        <v>Hannah</v>
      </c>
      <c r="N16" s="301"/>
      <c r="O16" s="302"/>
      <c r="P16" s="302"/>
      <c r="Q16" s="116"/>
      <c r="R16" s="222"/>
      <c r="S16" s="118" t="str">
        <f>_xlfn.IFNA((VLOOKUP(Q16,'DQ Lookup'!$A$2:$B$99,2,FALSE)),"")</f>
        <v/>
      </c>
      <c r="T16">
        <f>G24</f>
        <v>1366544</v>
      </c>
      <c r="U16" t="str">
        <f>_xlfn.IFNA((VLOOKUP(G24,'Swimmer Details'!$A$2:$H$1048576,6,FALSE)),"")</f>
        <v>Capaldi</v>
      </c>
      <c r="V16" t="str">
        <f>_xlfn.IFNA((VLOOKUP(G24,'Swimmer Details'!$A$2:$H$1048576,4,FALSE)),"")</f>
        <v>Scarlett</v>
      </c>
      <c r="W16" t="str">
        <f>_xlfn.IFNA((VLOOKUP(G24,'Swimmer Details'!$A$2:$M$1048576,12,FALSE)),"")</f>
        <v>180210</v>
      </c>
      <c r="X16" t="str">
        <f>_xlfn.IFNA((VLOOKUP(G24,'Swimmer Details'!$A$2:$M$1048576,13,FALSE)),"")</f>
        <v>F</v>
      </c>
      <c r="Y16" t="str">
        <f>D24</f>
        <v>50m</v>
      </c>
      <c r="Z16" t="str">
        <f>E24</f>
        <v>Breaststroke</v>
      </c>
      <c r="AA16" t="str">
        <f t="shared" si="2"/>
        <v>50mBreaststroke</v>
      </c>
      <c r="AB16">
        <f>A24</f>
        <v>15</v>
      </c>
      <c r="AC16" t="str">
        <f t="shared" si="4"/>
        <v>F</v>
      </c>
      <c r="AD16" t="str">
        <f t="shared" si="5"/>
        <v>Capaldi</v>
      </c>
      <c r="AE16" t="str">
        <f t="shared" si="5"/>
        <v>Scarlett</v>
      </c>
      <c r="AF16" t="str">
        <f t="shared" si="6"/>
        <v>STYE</v>
      </c>
      <c r="AG16" t="str">
        <f t="shared" si="7"/>
        <v>180210</v>
      </c>
      <c r="AH16" t="str">
        <f>TEXT(O24,"000000")</f>
        <v>003580</v>
      </c>
      <c r="AI16" t="str">
        <f>_xlfn.IFNA((VLOOKUP(AA16,'Swim England Lookup'!$C$2:$E$5,3,FALSE)),"")</f>
        <v>07</v>
      </c>
      <c r="AJ16" t="s">
        <v>336</v>
      </c>
      <c r="AK16" t="str">
        <f t="shared" si="9"/>
        <v>F,Capaldi,Scarlett,STYE,180210,003580,07,H</v>
      </c>
    </row>
    <row r="17" spans="1:37" ht="19.5" customHeight="1" x14ac:dyDescent="0.35">
      <c r="A17" s="326"/>
      <c r="B17" s="327"/>
      <c r="C17" s="327"/>
      <c r="D17" s="327"/>
      <c r="E17" s="328"/>
      <c r="F17" s="218" t="s">
        <v>309</v>
      </c>
      <c r="G17" s="240">
        <v>876720</v>
      </c>
      <c r="H17" s="128" t="str">
        <f>_xlfn.IFNA((VLOOKUP(G17,'Swimmer Details'!$A$2:$H$1048576,6,FALSE)),"")</f>
        <v>Gettings</v>
      </c>
      <c r="I17" s="128" t="str">
        <f>_xlfn.IFNA((VLOOKUP(G17,'Swimmer Details'!$A$2:$H$1048576,4,FALSE)),"")</f>
        <v>Emma</v>
      </c>
      <c r="J17" s="109" t="s">
        <v>311</v>
      </c>
      <c r="K17" s="240">
        <v>1260915</v>
      </c>
      <c r="L17" s="128" t="str">
        <f>_xlfn.IFNA((VLOOKUP(K17,'Swimmer Details'!$A$2:$H$1048576,6,FALSE)),"")</f>
        <v>Schofield</v>
      </c>
      <c r="M17" s="128" t="str">
        <f>_xlfn.IFNA((VLOOKUP(K17,'Swimmer Details'!$A$2:$H$1048576,4,FALSE)),"")</f>
        <v>Emily</v>
      </c>
      <c r="N17" s="97">
        <f>'Moors League'!O19</f>
        <v>1</v>
      </c>
      <c r="O17" s="127" t="str">
        <f>'Moors League'!P19</f>
        <v>020984</v>
      </c>
      <c r="P17" s="127">
        <f>'Moors League'!Q19</f>
        <v>4</v>
      </c>
      <c r="Q17" s="116"/>
      <c r="R17" s="222"/>
      <c r="S17" s="118" t="str">
        <f>_xlfn.IFNA((VLOOKUP(Q17,'DQ Lookup'!$A$2:$B$99,2,FALSE)),"")</f>
        <v/>
      </c>
      <c r="T17">
        <f>G25</f>
        <v>1603094</v>
      </c>
      <c r="U17" t="str">
        <f>_xlfn.IFNA((VLOOKUP(G25,'Swimmer Details'!$A$2:$H$1048576,6,FALSE)),"")</f>
        <v>Gittins</v>
      </c>
      <c r="V17" t="str">
        <f>_xlfn.IFNA((VLOOKUP(G25,'Swimmer Details'!$A$2:$H$1048576,4,FALSE)),"")</f>
        <v>Stephen</v>
      </c>
      <c r="W17" t="str">
        <f>_xlfn.IFNA((VLOOKUP(G25,'Swimmer Details'!$A$2:$M$1048576,12,FALSE)),"")</f>
        <v>101111</v>
      </c>
      <c r="X17" t="str">
        <f>_xlfn.IFNA((VLOOKUP(G25,'Swimmer Details'!$A$2:$M$1048576,13,FALSE)),"")</f>
        <v>M</v>
      </c>
      <c r="Y17" t="str">
        <f>D25</f>
        <v>50m</v>
      </c>
      <c r="Z17" t="str">
        <f>E25</f>
        <v>Breaststroke</v>
      </c>
      <c r="AA17" t="str">
        <f t="shared" si="2"/>
        <v>50mBreaststroke</v>
      </c>
      <c r="AB17">
        <f>A25</f>
        <v>16</v>
      </c>
      <c r="AC17" t="str">
        <f t="shared" si="4"/>
        <v>M</v>
      </c>
      <c r="AD17" t="str">
        <f t="shared" si="5"/>
        <v>Gittins</v>
      </c>
      <c r="AE17" t="str">
        <f t="shared" si="5"/>
        <v>Stephen</v>
      </c>
      <c r="AF17" t="str">
        <f t="shared" si="6"/>
        <v>STYE</v>
      </c>
      <c r="AG17" t="str">
        <f t="shared" si="7"/>
        <v>101111</v>
      </c>
      <c r="AH17" t="str">
        <f>TEXT(O25,"000000")</f>
        <v>003900</v>
      </c>
      <c r="AI17" t="str">
        <f>_xlfn.IFNA((VLOOKUP(AA17,'Swim England Lookup'!$C$2:$E$5,3,FALSE)),"")</f>
        <v>07</v>
      </c>
      <c r="AJ17" t="s">
        <v>336</v>
      </c>
      <c r="AK17" t="str">
        <f t="shared" si="9"/>
        <v>M,Gittins,Stephen,STYE,101111,003900,07,H</v>
      </c>
    </row>
    <row r="18" spans="1:37" ht="19.5" customHeight="1" x14ac:dyDescent="0.35">
      <c r="A18" s="61">
        <v>12</v>
      </c>
      <c r="B18" s="106" t="s">
        <v>294</v>
      </c>
      <c r="C18" s="106" t="s">
        <v>81</v>
      </c>
      <c r="D18" s="106" t="s">
        <v>304</v>
      </c>
      <c r="E18" s="107" t="s">
        <v>99</v>
      </c>
      <c r="F18" s="219" t="s">
        <v>308</v>
      </c>
      <c r="G18" s="246">
        <v>1398877</v>
      </c>
      <c r="H18" s="128" t="str">
        <f>_xlfn.IFNA((VLOOKUP(G18,'Swimmer Details'!$A$2:$H$1048576,6,FALSE)),"")</f>
        <v>Schofield</v>
      </c>
      <c r="I18" s="128" t="str">
        <f>_xlfn.IFNA((VLOOKUP(G18,'Swimmer Details'!$A$2:$H$1048576,4,FALSE)),"")</f>
        <v>Charlie</v>
      </c>
      <c r="J18" s="109" t="s">
        <v>310</v>
      </c>
      <c r="K18" s="246">
        <v>306936</v>
      </c>
      <c r="L18" s="128" t="str">
        <f>_xlfn.IFNA((VLOOKUP(K18,'Swimmer Details'!$A$2:$H$1048576,6,FALSE)),"")</f>
        <v>Haycroft</v>
      </c>
      <c r="M18" s="128" t="str">
        <f>_xlfn.IFNA((VLOOKUP(K18,'Swimmer Details'!$A$2:$H$1048576,4,FALSE)),"")</f>
        <v>Matthew</v>
      </c>
      <c r="N18" s="301"/>
      <c r="O18" s="302"/>
      <c r="P18" s="302"/>
      <c r="Q18" s="116"/>
      <c r="R18" s="222"/>
      <c r="S18" s="118" t="str">
        <f>_xlfn.IFNA((VLOOKUP(Q18,'DQ Lookup'!$A$2:$B$99,2,FALSE)),"")</f>
        <v/>
      </c>
      <c r="T18">
        <f t="shared" ref="T18:T19" si="10">G26</f>
        <v>1662124</v>
      </c>
      <c r="U18" t="str">
        <f>_xlfn.IFNA((VLOOKUP(G26,'Swimmer Details'!$A$2:$H$1048576,6,FALSE)),"")</f>
        <v>Kitson</v>
      </c>
      <c r="V18" t="str">
        <f>_xlfn.IFNA((VLOOKUP(G26,'Swimmer Details'!$A$2:$H$1048576,4,FALSE)),"")</f>
        <v>Emilia</v>
      </c>
      <c r="W18" t="str">
        <f>_xlfn.IFNA((VLOOKUP(G26,'Swimmer Details'!$A$2:$M$1048576,12,FALSE)),"")</f>
        <v>271214</v>
      </c>
      <c r="X18" t="str">
        <f>_xlfn.IFNA((VLOOKUP(G26,'Swimmer Details'!$A$2:$M$1048576,13,FALSE)),"")</f>
        <v>F</v>
      </c>
      <c r="Y18" t="str">
        <f t="shared" ref="Y18:Z19" si="11">D26</f>
        <v>50m</v>
      </c>
      <c r="Z18" t="str">
        <f t="shared" si="11"/>
        <v>Backstroke</v>
      </c>
      <c r="AA18" t="str">
        <f t="shared" si="2"/>
        <v>50mBackstroke</v>
      </c>
      <c r="AB18">
        <f t="shared" ref="AB18:AB19" si="12">A26</f>
        <v>17</v>
      </c>
      <c r="AC18" t="str">
        <f t="shared" si="4"/>
        <v>F</v>
      </c>
      <c r="AD18" t="str">
        <f t="shared" si="5"/>
        <v>Kitson</v>
      </c>
      <c r="AE18" t="str">
        <f t="shared" si="5"/>
        <v>Emilia</v>
      </c>
      <c r="AF18" t="str">
        <f t="shared" si="6"/>
        <v>STYE</v>
      </c>
      <c r="AG18" t="str">
        <f t="shared" si="7"/>
        <v>271214</v>
      </c>
      <c r="AH18" t="str">
        <f t="shared" ref="AH18:AH19" si="13">TEXT(O26,"000000")</f>
        <v>004680</v>
      </c>
      <c r="AI18" t="str">
        <f>_xlfn.IFNA((VLOOKUP(AA18,'Swim England Lookup'!$C$2:$E$5,3,FALSE)),"")</f>
        <v>13</v>
      </c>
      <c r="AJ18" t="s">
        <v>336</v>
      </c>
      <c r="AK18" t="str">
        <f t="shared" si="9"/>
        <v>F,Kitson,Emilia,STYE,271214,004680,13,H</v>
      </c>
    </row>
    <row r="19" spans="1:37" ht="19.5" customHeight="1" x14ac:dyDescent="0.35">
      <c r="A19" s="326"/>
      <c r="B19" s="327"/>
      <c r="C19" s="327"/>
      <c r="D19" s="327"/>
      <c r="E19" s="328"/>
      <c r="F19" s="218" t="s">
        <v>309</v>
      </c>
      <c r="G19" s="240">
        <v>1456867</v>
      </c>
      <c r="H19" s="128" t="str">
        <f>_xlfn.IFNA((VLOOKUP(G19,'Swimmer Details'!$A$2:$H$1048576,6,FALSE)),"")</f>
        <v>Cornell</v>
      </c>
      <c r="I19" s="128" t="str">
        <f>_xlfn.IFNA((VLOOKUP(G19,'Swimmer Details'!$A$2:$H$1048576,4,FALSE)),"")</f>
        <v>Christian</v>
      </c>
      <c r="J19" s="109" t="s">
        <v>311</v>
      </c>
      <c r="K19" s="240">
        <v>1388225</v>
      </c>
      <c r="L19" s="128" t="str">
        <f>_xlfn.IFNA((VLOOKUP(K19,'Swimmer Details'!$A$2:$H$1048576,6,FALSE)),"")</f>
        <v>Wilkinson</v>
      </c>
      <c r="M19" s="128" t="str">
        <f>_xlfn.IFNA((VLOOKUP(K19,'Swimmer Details'!$A$2:$H$1048576,4,FALSE)),"")</f>
        <v>Guy</v>
      </c>
      <c r="N19" s="100">
        <f>'Moors League'!O20</f>
        <v>2</v>
      </c>
      <c r="O19" s="98" t="str">
        <f>'Moors League'!P20</f>
        <v>021123</v>
      </c>
      <c r="P19" s="98">
        <f>'Moors League'!Q20</f>
        <v>3</v>
      </c>
      <c r="Q19" s="116"/>
      <c r="R19" s="222"/>
      <c r="S19" s="118" t="str">
        <f>_xlfn.IFNA((VLOOKUP(Q19,'DQ Lookup'!$A$2:$B$99,2,FALSE)),"")</f>
        <v/>
      </c>
      <c r="T19">
        <f t="shared" si="10"/>
        <v>1689937</v>
      </c>
      <c r="U19" t="str">
        <f>_xlfn.IFNA((VLOOKUP(G27,'Swimmer Details'!$A$2:$H$1048576,6,FALSE)),"")</f>
        <v>Linacre</v>
      </c>
      <c r="V19" t="str">
        <f>_xlfn.IFNA((VLOOKUP(G27,'Swimmer Details'!$A$2:$H$1048576,4,FALSE)),"")</f>
        <v>Charles</v>
      </c>
      <c r="W19" t="str">
        <f>_xlfn.IFNA((VLOOKUP(G27,'Swimmer Details'!$A$2:$M$1048576,12,FALSE)),"")</f>
        <v>130214</v>
      </c>
      <c r="X19" t="str">
        <f>_xlfn.IFNA((VLOOKUP(G27,'Swimmer Details'!$A$2:$M$1048576,13,FALSE)),"")</f>
        <v>M</v>
      </c>
      <c r="Y19" t="str">
        <f t="shared" si="11"/>
        <v>50m</v>
      </c>
      <c r="Z19" t="str">
        <f t="shared" si="11"/>
        <v>Backstroke</v>
      </c>
      <c r="AA19" t="str">
        <f t="shared" si="2"/>
        <v>50mBackstroke</v>
      </c>
      <c r="AB19">
        <f t="shared" si="12"/>
        <v>18</v>
      </c>
      <c r="AC19" t="str">
        <f t="shared" si="4"/>
        <v>M</v>
      </c>
      <c r="AD19" t="str">
        <f t="shared" si="5"/>
        <v>Linacre</v>
      </c>
      <c r="AE19" t="str">
        <f t="shared" si="5"/>
        <v>Charles</v>
      </c>
      <c r="AF19" t="str">
        <f t="shared" si="6"/>
        <v>STYE</v>
      </c>
      <c r="AG19" t="str">
        <f t="shared" si="7"/>
        <v>130214</v>
      </c>
      <c r="AH19" t="str">
        <f t="shared" si="13"/>
        <v>004435</v>
      </c>
      <c r="AI19" t="str">
        <f>_xlfn.IFNA((VLOOKUP(AA19,'Swim England Lookup'!$C$2:$E$5,3,FALSE)),"")</f>
        <v>13</v>
      </c>
      <c r="AJ19" t="s">
        <v>336</v>
      </c>
      <c r="AK19" t="str">
        <f t="shared" si="9"/>
        <v>M,Linacre,Charles,STYE,130214,004435,13,H</v>
      </c>
    </row>
    <row r="20" spans="1:37" ht="19.5" customHeight="1" x14ac:dyDescent="0.35">
      <c r="A20" s="61">
        <v>13</v>
      </c>
      <c r="B20" s="106" t="s">
        <v>293</v>
      </c>
      <c r="C20" s="106" t="s">
        <v>292</v>
      </c>
      <c r="D20" s="106" t="s">
        <v>304</v>
      </c>
      <c r="E20" s="107" t="s">
        <v>101</v>
      </c>
      <c r="F20" s="220">
        <v>1</v>
      </c>
      <c r="G20" s="231">
        <v>1505722</v>
      </c>
      <c r="H20" s="128" t="str">
        <f>_xlfn.IFNA((VLOOKUP(G20,'Swimmer Details'!$A$2:$H$1048576,6,FALSE)),"")</f>
        <v>Green</v>
      </c>
      <c r="I20" s="128" t="str">
        <f>_xlfn.IFNA((VLOOKUP(G20,'Swimmer Details'!$A$2:$H$1048576,4,FALSE)),"")</f>
        <v>Charis</v>
      </c>
      <c r="J20" s="101">
        <v>2</v>
      </c>
      <c r="K20" s="231">
        <v>1636309</v>
      </c>
      <c r="L20" s="128" t="str">
        <f>_xlfn.IFNA((VLOOKUP(K20,'Swimmer Details'!$A$2:$H$1048576,6,FALSE)),"")</f>
        <v>Sellers</v>
      </c>
      <c r="M20" s="128" t="str">
        <f>_xlfn.IFNA((VLOOKUP(K20,'Swimmer Details'!$A$2:$H$1048576,4,FALSE)),"")</f>
        <v>Jessica</v>
      </c>
      <c r="N20" s="301"/>
      <c r="O20" s="302"/>
      <c r="P20" s="302"/>
      <c r="Q20" s="116"/>
      <c r="R20" s="222"/>
      <c r="S20" s="118" t="str">
        <f>_xlfn.IFNA((VLOOKUP(Q20,'DQ Lookup'!$A$2:$B$99,2,FALSE)),"")</f>
        <v/>
      </c>
      <c r="T20">
        <f t="shared" ref="T20:T25" si="14">G28</f>
        <v>1260915</v>
      </c>
      <c r="U20" t="str">
        <f>_xlfn.IFNA((VLOOKUP(G28,'Swimmer Details'!$A$2:$H$1048576,6,FALSE)),"")</f>
        <v>Schofield</v>
      </c>
      <c r="V20" t="str">
        <f>_xlfn.IFNA((VLOOKUP(G28,'Swimmer Details'!$A$2:$H$1048576,4,FALSE)),"")</f>
        <v>Emily</v>
      </c>
      <c r="W20" t="str">
        <f>_xlfn.IFNA((VLOOKUP(G28,'Swimmer Details'!$A$2:$M$1048576,12,FALSE)),"")</f>
        <v>160109</v>
      </c>
      <c r="X20" t="str">
        <f>_xlfn.IFNA((VLOOKUP(G28,'Swimmer Details'!$A$2:$M$1048576,13,FALSE)),"")</f>
        <v>F</v>
      </c>
      <c r="Y20" t="str">
        <f t="shared" ref="Y20:Z25" si="15">D28</f>
        <v>50m</v>
      </c>
      <c r="Z20" t="str">
        <f t="shared" si="15"/>
        <v>Butterfly</v>
      </c>
      <c r="AA20" t="str">
        <f t="shared" ref="AA20:AA31" si="16">Y20&amp;Z20</f>
        <v>50mButterfly</v>
      </c>
      <c r="AB20">
        <f t="shared" ref="AB20:AB25" si="17">A28</f>
        <v>19</v>
      </c>
      <c r="AC20" t="str">
        <f t="shared" ref="AC20:AC31" si="18">X20</f>
        <v>F</v>
      </c>
      <c r="AD20" t="str">
        <f t="shared" ref="AD20:AD31" si="19">U20</f>
        <v>Schofield</v>
      </c>
      <c r="AE20" t="str">
        <f t="shared" ref="AE20:AE31" si="20">V20</f>
        <v>Emily</v>
      </c>
      <c r="AF20" t="str">
        <f t="shared" si="6"/>
        <v>STYE</v>
      </c>
      <c r="AG20" t="str">
        <f t="shared" ref="AG20:AG31" si="21">W20</f>
        <v>160109</v>
      </c>
      <c r="AH20" t="str">
        <f t="shared" ref="AH20:AH25" si="22">TEXT(O28,"000000")</f>
        <v>003085</v>
      </c>
      <c r="AI20" t="str">
        <f>_xlfn.IFNA((VLOOKUP(AA20,'Swim England Lookup'!$C$2:$E$5,3,FALSE)),"")</f>
        <v>10</v>
      </c>
      <c r="AJ20" t="s">
        <v>336</v>
      </c>
      <c r="AK20" t="str">
        <f t="shared" ref="AK20:AK31" si="23">AC20&amp;","&amp;AD20&amp;","&amp;AE20&amp;","&amp;AF20&amp;","&amp;AG20&amp;","&amp;AH20&amp;","&amp;AI20&amp;","&amp;AJ20</f>
        <v>F,Schofield,Emily,STYE,160109,003085,10,H</v>
      </c>
    </row>
    <row r="21" spans="1:37" ht="19.5" customHeight="1" x14ac:dyDescent="0.35">
      <c r="A21" s="326"/>
      <c r="B21" s="327"/>
      <c r="C21" s="327"/>
      <c r="D21" s="327"/>
      <c r="E21" s="328"/>
      <c r="F21" s="220">
        <v>3</v>
      </c>
      <c r="G21" s="231">
        <v>1444230</v>
      </c>
      <c r="H21" s="128" t="str">
        <f>_xlfn.IFNA((VLOOKUP(G21,'Swimmer Details'!$A$2:$H$1048576,6,FALSE)),"")</f>
        <v>Mcgurk</v>
      </c>
      <c r="I21" s="128" t="str">
        <f>_xlfn.IFNA((VLOOKUP(G21,'Swimmer Details'!$A$2:$H$1048576,4,FALSE)),"")</f>
        <v>Ava</v>
      </c>
      <c r="J21" s="101">
        <v>4</v>
      </c>
      <c r="K21" s="231">
        <v>1488958</v>
      </c>
      <c r="L21" s="128" t="str">
        <f>_xlfn.IFNA((VLOOKUP(K21,'Swimmer Details'!$A$2:$H$1048576,6,FALSE)),"")</f>
        <v>Allcock</v>
      </c>
      <c r="M21" s="128" t="str">
        <f>_xlfn.IFNA((VLOOKUP(K21,'Swimmer Details'!$A$2:$H$1048576,4,FALSE)),"")</f>
        <v>Beatrix</v>
      </c>
      <c r="N21" s="100">
        <f>'Moors League'!O21</f>
        <v>1</v>
      </c>
      <c r="O21" s="98" t="str">
        <f>'Moors League'!P21</f>
        <v>021461</v>
      </c>
      <c r="P21" s="98">
        <f>'Moors League'!Q21</f>
        <v>4</v>
      </c>
      <c r="Q21" s="116"/>
      <c r="R21" s="222"/>
      <c r="S21" s="118" t="str">
        <f>_xlfn.IFNA((VLOOKUP(Q21,'DQ Lookup'!$A$2:$B$99,2,FALSE)),"")</f>
        <v/>
      </c>
      <c r="T21">
        <f t="shared" si="14"/>
        <v>1388225</v>
      </c>
      <c r="U21" t="str">
        <f>_xlfn.IFNA((VLOOKUP(G29,'Swimmer Details'!$A$2:$H$1048576,6,FALSE)),"")</f>
        <v>Wilkinson</v>
      </c>
      <c r="V21" t="str">
        <f>_xlfn.IFNA((VLOOKUP(G29,'Swimmer Details'!$A$2:$H$1048576,4,FALSE)),"")</f>
        <v>Guy</v>
      </c>
      <c r="W21" t="str">
        <f>_xlfn.IFNA((VLOOKUP(G29,'Swimmer Details'!$A$2:$M$1048576,12,FALSE)),"")</f>
        <v>200308</v>
      </c>
      <c r="X21" t="str">
        <f>_xlfn.IFNA((VLOOKUP(G29,'Swimmer Details'!$A$2:$M$1048576,13,FALSE)),"")</f>
        <v>M</v>
      </c>
      <c r="Y21" t="str">
        <f t="shared" si="15"/>
        <v>50m</v>
      </c>
      <c r="Z21" t="str">
        <f t="shared" si="15"/>
        <v>Butterfly</v>
      </c>
      <c r="AA21" t="str">
        <f t="shared" si="16"/>
        <v>50mButterfly</v>
      </c>
      <c r="AB21">
        <f t="shared" si="17"/>
        <v>20</v>
      </c>
      <c r="AC21" t="str">
        <f t="shared" si="18"/>
        <v>M</v>
      </c>
      <c r="AD21" t="str">
        <f t="shared" si="19"/>
        <v>Wilkinson</v>
      </c>
      <c r="AE21" t="str">
        <f t="shared" si="20"/>
        <v>Guy</v>
      </c>
      <c r="AF21" t="str">
        <f t="shared" si="6"/>
        <v>STYE</v>
      </c>
      <c r="AG21" t="str">
        <f t="shared" si="21"/>
        <v>200308</v>
      </c>
      <c r="AH21" t="str">
        <f t="shared" si="22"/>
        <v>003257</v>
      </c>
      <c r="AI21" t="str">
        <f>_xlfn.IFNA((VLOOKUP(AA21,'Swim England Lookup'!$C$2:$E$5,3,FALSE)),"")</f>
        <v>10</v>
      </c>
      <c r="AJ21" t="s">
        <v>336</v>
      </c>
      <c r="AK21" t="str">
        <f t="shared" si="23"/>
        <v>M,Wilkinson,Guy,STYE,200308,003257,10,H</v>
      </c>
    </row>
    <row r="22" spans="1:37" ht="19.5" customHeight="1" x14ac:dyDescent="0.35">
      <c r="A22" s="61">
        <v>14</v>
      </c>
      <c r="B22" s="106" t="s">
        <v>294</v>
      </c>
      <c r="C22" s="106" t="s">
        <v>292</v>
      </c>
      <c r="D22" s="106" t="s">
        <v>304</v>
      </c>
      <c r="E22" s="107" t="s">
        <v>101</v>
      </c>
      <c r="F22" s="219">
        <v>1</v>
      </c>
      <c r="G22" s="246">
        <v>1689934</v>
      </c>
      <c r="H22" s="128" t="str">
        <f>_xlfn.IFNA((VLOOKUP(G22,'Swimmer Details'!$A$2:$H$1048576,6,FALSE)),"")</f>
        <v>Clarke</v>
      </c>
      <c r="I22" s="128" t="str">
        <f>_xlfn.IFNA((VLOOKUP(G22,'Swimmer Details'!$A$2:$H$1048576,4,FALSE)),"")</f>
        <v>Sam</v>
      </c>
      <c r="J22" s="99">
        <v>2</v>
      </c>
      <c r="K22" s="246">
        <v>1603094</v>
      </c>
      <c r="L22" s="128" t="str">
        <f>_xlfn.IFNA((VLOOKUP(K22,'Swimmer Details'!$A$2:$H$1048576,6,FALSE)),"")</f>
        <v>Gittins</v>
      </c>
      <c r="M22" s="128" t="str">
        <f>_xlfn.IFNA((VLOOKUP(K22,'Swimmer Details'!$A$2:$H$1048576,4,FALSE)),"")</f>
        <v>Stephen</v>
      </c>
      <c r="N22" s="301"/>
      <c r="O22" s="302"/>
      <c r="P22" s="302"/>
      <c r="Q22" s="116"/>
      <c r="R22" s="222"/>
      <c r="S22" s="118" t="str">
        <f>_xlfn.IFNA((VLOOKUP(Q22,'DQ Lookup'!$A$2:$B$99,2,FALSE)),"")</f>
        <v/>
      </c>
      <c r="T22">
        <f t="shared" si="14"/>
        <v>1488958</v>
      </c>
      <c r="U22" t="str">
        <f>_xlfn.IFNA((VLOOKUP(G30,'Swimmer Details'!$A$2:$H$1048576,6,FALSE)),"")</f>
        <v>Allcock</v>
      </c>
      <c r="V22" t="str">
        <f>_xlfn.IFNA((VLOOKUP(G30,'Swimmer Details'!$A$2:$H$1048576,4,FALSE)),"")</f>
        <v>Beatrix</v>
      </c>
      <c r="W22" t="str">
        <f>_xlfn.IFNA((VLOOKUP(G30,'Swimmer Details'!$A$2:$M$1048576,12,FALSE)),"")</f>
        <v>161111</v>
      </c>
      <c r="X22" t="str">
        <f>_xlfn.IFNA((VLOOKUP(G30,'Swimmer Details'!$A$2:$M$1048576,13,FALSE)),"")</f>
        <v>F</v>
      </c>
      <c r="Y22" t="str">
        <f t="shared" si="15"/>
        <v>50m</v>
      </c>
      <c r="Z22" t="str">
        <f t="shared" si="15"/>
        <v>Freestyle</v>
      </c>
      <c r="AA22" t="str">
        <f t="shared" si="16"/>
        <v>50mFreestyle</v>
      </c>
      <c r="AB22">
        <f t="shared" si="17"/>
        <v>21</v>
      </c>
      <c r="AC22" t="str">
        <f t="shared" si="18"/>
        <v>F</v>
      </c>
      <c r="AD22" t="str">
        <f t="shared" si="19"/>
        <v>Allcock</v>
      </c>
      <c r="AE22" t="str">
        <f t="shared" si="20"/>
        <v>Beatrix</v>
      </c>
      <c r="AF22" t="str">
        <f t="shared" si="6"/>
        <v>STYE</v>
      </c>
      <c r="AG22" t="str">
        <f t="shared" si="21"/>
        <v>161111</v>
      </c>
      <c r="AH22" t="str">
        <f t="shared" si="22"/>
        <v>003231</v>
      </c>
      <c r="AI22" t="str">
        <f>_xlfn.IFNA((VLOOKUP(AA22,'Swim England Lookup'!$C$2:$E$5,3,FALSE)),"")</f>
        <v>01</v>
      </c>
      <c r="AJ22" t="s">
        <v>336</v>
      </c>
      <c r="AK22" t="str">
        <f t="shared" si="23"/>
        <v>F,Allcock,Beatrix,STYE,161111,003231,01,H</v>
      </c>
    </row>
    <row r="23" spans="1:37" ht="19.5" customHeight="1" x14ac:dyDescent="0.35">
      <c r="A23" s="326"/>
      <c r="B23" s="327"/>
      <c r="C23" s="327"/>
      <c r="D23" s="327"/>
      <c r="E23" s="328"/>
      <c r="F23" s="221">
        <v>3</v>
      </c>
      <c r="G23" s="242">
        <v>1603093</v>
      </c>
      <c r="H23" s="128" t="str">
        <f>_xlfn.IFNA((VLOOKUP(G23,'Swimmer Details'!$A$2:$H$1048576,6,FALSE)),"")</f>
        <v>Gittins</v>
      </c>
      <c r="I23" s="128" t="str">
        <f>_xlfn.IFNA((VLOOKUP(G23,'Swimmer Details'!$A$2:$H$1048576,4,FALSE)),"")</f>
        <v>George</v>
      </c>
      <c r="J23" s="102">
        <v>4</v>
      </c>
      <c r="K23" s="242">
        <v>1398877</v>
      </c>
      <c r="L23" s="128" t="str">
        <f>_xlfn.IFNA((VLOOKUP(K23,'Swimmer Details'!$A$2:$H$1048576,6,FALSE)),"")</f>
        <v>Schofield</v>
      </c>
      <c r="M23" s="128" t="str">
        <f>_xlfn.IFNA((VLOOKUP(K23,'Swimmer Details'!$A$2:$H$1048576,4,FALSE)),"")</f>
        <v>Charlie</v>
      </c>
      <c r="N23" s="100">
        <f>'Moors League'!O22</f>
        <v>1</v>
      </c>
      <c r="O23" s="98" t="str">
        <f>'Moors League'!P22</f>
        <v>020497</v>
      </c>
      <c r="P23" s="98">
        <f>'Moors League'!Q22</f>
        <v>4</v>
      </c>
      <c r="Q23" s="116"/>
      <c r="R23" s="222"/>
      <c r="S23" s="118" t="str">
        <f>_xlfn.IFNA((VLOOKUP(Q23,'DQ Lookup'!$A$2:$B$99,2,FALSE)),"")</f>
        <v/>
      </c>
      <c r="T23">
        <f t="shared" si="14"/>
        <v>1603094</v>
      </c>
      <c r="U23" t="str">
        <f>_xlfn.IFNA((VLOOKUP(G31,'Swimmer Details'!$A$2:$H$1048576,6,FALSE)),"")</f>
        <v>Gittins</v>
      </c>
      <c r="V23" t="str">
        <f>_xlfn.IFNA((VLOOKUP(G31,'Swimmer Details'!$A$2:$H$1048576,4,FALSE)),"")</f>
        <v>Stephen</v>
      </c>
      <c r="W23" t="str">
        <f>_xlfn.IFNA((VLOOKUP(G31,'Swimmer Details'!$A$2:$M$1048576,12,FALSE)),"")</f>
        <v>101111</v>
      </c>
      <c r="X23" t="str">
        <f>_xlfn.IFNA((VLOOKUP(G31,'Swimmer Details'!$A$2:$M$1048576,13,FALSE)),"")</f>
        <v>M</v>
      </c>
      <c r="Y23" t="str">
        <f t="shared" si="15"/>
        <v>50m</v>
      </c>
      <c r="Z23" t="str">
        <f t="shared" si="15"/>
        <v>Freestyle</v>
      </c>
      <c r="AA23" t="str">
        <f t="shared" si="16"/>
        <v>50mFreestyle</v>
      </c>
      <c r="AB23">
        <f t="shared" si="17"/>
        <v>22</v>
      </c>
      <c r="AC23" t="str">
        <f t="shared" si="18"/>
        <v>M</v>
      </c>
      <c r="AD23" t="str">
        <f t="shared" si="19"/>
        <v>Gittins</v>
      </c>
      <c r="AE23" t="str">
        <f t="shared" si="20"/>
        <v>Stephen</v>
      </c>
      <c r="AF23" t="str">
        <f t="shared" si="6"/>
        <v>STYE</v>
      </c>
      <c r="AG23" t="str">
        <f t="shared" si="21"/>
        <v>101111</v>
      </c>
      <c r="AH23" t="str">
        <f t="shared" si="22"/>
        <v>003170</v>
      </c>
      <c r="AI23" t="str">
        <f>_xlfn.IFNA((VLOOKUP(AA23,'Swim England Lookup'!$C$2:$E$5,3,FALSE)),"")</f>
        <v>01</v>
      </c>
      <c r="AJ23" t="s">
        <v>336</v>
      </c>
      <c r="AK23" t="str">
        <f t="shared" si="23"/>
        <v>M,Gittins,Stephen,STYE,101111,003170,01,H</v>
      </c>
    </row>
    <row r="24" spans="1:37" ht="19.5" customHeight="1" x14ac:dyDescent="0.35">
      <c r="A24" s="61">
        <v>15</v>
      </c>
      <c r="B24" s="106" t="s">
        <v>293</v>
      </c>
      <c r="C24" s="106" t="s">
        <v>296</v>
      </c>
      <c r="D24" s="106" t="s">
        <v>302</v>
      </c>
      <c r="E24" s="107" t="s">
        <v>300</v>
      </c>
      <c r="F24" s="318"/>
      <c r="G24" s="239">
        <v>1366544</v>
      </c>
      <c r="H24" s="128" t="str">
        <f>_xlfn.IFNA((VLOOKUP(G24,'Swimmer Details'!$A$2:$H$1048576,6,FALSE)),"")</f>
        <v>Capaldi</v>
      </c>
      <c r="I24" s="128" t="str">
        <f>_xlfn.IFNA((VLOOKUP(G24,'Swimmer Details'!$A$2:$H$1048576,4,FALSE)),"")</f>
        <v>Scarlett</v>
      </c>
      <c r="J24" s="312"/>
      <c r="K24" s="313"/>
      <c r="L24" s="313"/>
      <c r="M24" s="314"/>
      <c r="N24" s="97">
        <f>'Moors League'!O23</f>
        <v>1</v>
      </c>
      <c r="O24" s="98" t="str">
        <f>'Moors League'!P23</f>
        <v>003580</v>
      </c>
      <c r="P24" s="98">
        <f>'Moors League'!Q23</f>
        <v>4</v>
      </c>
      <c r="Q24" s="116"/>
      <c r="R24" s="222"/>
      <c r="S24" s="118" t="str">
        <f>_xlfn.IFNA((VLOOKUP(Q24,'DQ Lookup'!$A$2:$B$99,2,FALSE)),"")</f>
        <v/>
      </c>
      <c r="T24">
        <f t="shared" si="14"/>
        <v>1305056</v>
      </c>
      <c r="U24" t="str">
        <f>_xlfn.IFNA((VLOOKUP(G32,'Swimmer Details'!$A$2:$H$1048576,6,FALSE)),"")</f>
        <v>Takacs</v>
      </c>
      <c r="V24" t="str">
        <f>_xlfn.IFNA((VLOOKUP(G32,'Swimmer Details'!$A$2:$H$1048576,4,FALSE)),"")</f>
        <v>Hannah</v>
      </c>
      <c r="W24" t="str">
        <f>_xlfn.IFNA((VLOOKUP(G32,'Swimmer Details'!$A$2:$M$1048576,12,FALSE)),"")</f>
        <v>161106</v>
      </c>
      <c r="X24" t="str">
        <f>_xlfn.IFNA((VLOOKUP(G32,'Swimmer Details'!$A$2:$M$1048576,13,FALSE)),"")</f>
        <v>F</v>
      </c>
      <c r="Y24" t="str">
        <f t="shared" si="15"/>
        <v>50m</v>
      </c>
      <c r="Z24" t="str">
        <f t="shared" si="15"/>
        <v>Breaststroke</v>
      </c>
      <c r="AA24" t="str">
        <f t="shared" si="16"/>
        <v>50mBreaststroke</v>
      </c>
      <c r="AB24">
        <f t="shared" si="17"/>
        <v>23</v>
      </c>
      <c r="AC24" t="str">
        <f t="shared" si="18"/>
        <v>F</v>
      </c>
      <c r="AD24" t="str">
        <f t="shared" si="19"/>
        <v>Takacs</v>
      </c>
      <c r="AE24" t="str">
        <f t="shared" si="20"/>
        <v>Hannah</v>
      </c>
      <c r="AF24" t="str">
        <f t="shared" si="6"/>
        <v>STYE</v>
      </c>
      <c r="AG24" t="str">
        <f t="shared" si="21"/>
        <v>161106</v>
      </c>
      <c r="AH24" t="str">
        <f t="shared" si="22"/>
        <v>003495</v>
      </c>
      <c r="AI24" t="str">
        <f>_xlfn.IFNA((VLOOKUP(AA24,'Swim England Lookup'!$C$2:$E$5,3,FALSE)),"")</f>
        <v>07</v>
      </c>
      <c r="AJ24" t="s">
        <v>336</v>
      </c>
      <c r="AK24" t="str">
        <f t="shared" si="23"/>
        <v>F,Takacs,Hannah,STYE,161106,003495,07,H</v>
      </c>
    </row>
    <row r="25" spans="1:37" ht="19.5" customHeight="1" x14ac:dyDescent="0.35">
      <c r="A25" s="61">
        <v>16</v>
      </c>
      <c r="B25" s="106" t="s">
        <v>294</v>
      </c>
      <c r="C25" s="106" t="s">
        <v>296</v>
      </c>
      <c r="D25" s="106" t="s">
        <v>302</v>
      </c>
      <c r="E25" s="107" t="s">
        <v>300</v>
      </c>
      <c r="F25" s="318"/>
      <c r="G25" s="244">
        <v>1603094</v>
      </c>
      <c r="H25" s="128" t="str">
        <f>_xlfn.IFNA((VLOOKUP(G25,'Swimmer Details'!$A$2:$H$1048576,6,FALSE)),"")</f>
        <v>Gittins</v>
      </c>
      <c r="I25" s="128" t="str">
        <f>_xlfn.IFNA((VLOOKUP(G25,'Swimmer Details'!$A$2:$H$1048576,4,FALSE)),"")</f>
        <v>Stephen</v>
      </c>
      <c r="J25" s="312"/>
      <c r="K25" s="313"/>
      <c r="L25" s="313"/>
      <c r="M25" s="314"/>
      <c r="N25" s="97">
        <f>'Moors League'!O24</f>
        <v>1</v>
      </c>
      <c r="O25" s="98" t="str">
        <f>'Moors League'!P24</f>
        <v>003900</v>
      </c>
      <c r="P25" s="98">
        <f>'Moors League'!Q24</f>
        <v>4</v>
      </c>
      <c r="Q25" s="116"/>
      <c r="R25" s="222"/>
      <c r="S25" s="118" t="str">
        <f>_xlfn.IFNA((VLOOKUP(Q25,'DQ Lookup'!$A$2:$B$99,2,FALSE)),"")</f>
        <v/>
      </c>
      <c r="T25">
        <f t="shared" si="14"/>
        <v>306936</v>
      </c>
      <c r="U25" t="str">
        <f>_xlfn.IFNA((VLOOKUP(G33,'Swimmer Details'!$A$2:$H$1048576,6,FALSE)),"")</f>
        <v>Haycroft</v>
      </c>
      <c r="V25" t="str">
        <f>_xlfn.IFNA((VLOOKUP(G33,'Swimmer Details'!$A$2:$H$1048576,4,FALSE)),"")</f>
        <v>Matthew</v>
      </c>
      <c r="W25" t="str">
        <f>_xlfn.IFNA((VLOOKUP(G33,'Swimmer Details'!$A$2:$M$1048576,12,FALSE)),"")</f>
        <v>251185</v>
      </c>
      <c r="X25" t="str">
        <f>_xlfn.IFNA((VLOOKUP(G33,'Swimmer Details'!$A$2:$M$1048576,13,FALSE)),"")</f>
        <v>M</v>
      </c>
      <c r="Y25" t="str">
        <f t="shared" si="15"/>
        <v>50m</v>
      </c>
      <c r="Z25" t="str">
        <f t="shared" si="15"/>
        <v>Breaststroke</v>
      </c>
      <c r="AA25" t="str">
        <f t="shared" si="16"/>
        <v>50mBreaststroke</v>
      </c>
      <c r="AB25">
        <f t="shared" si="17"/>
        <v>24</v>
      </c>
      <c r="AC25" t="str">
        <f t="shared" si="18"/>
        <v>M</v>
      </c>
      <c r="AD25" t="str">
        <f t="shared" si="19"/>
        <v>Haycroft</v>
      </c>
      <c r="AE25" t="str">
        <f t="shared" si="20"/>
        <v>Matthew</v>
      </c>
      <c r="AF25" t="str">
        <f t="shared" si="6"/>
        <v>STYE</v>
      </c>
      <c r="AG25" t="str">
        <f t="shared" si="21"/>
        <v>251185</v>
      </c>
      <c r="AH25" t="str">
        <f t="shared" si="22"/>
        <v>003437</v>
      </c>
      <c r="AI25" t="str">
        <f>_xlfn.IFNA((VLOOKUP(AA25,'Swim England Lookup'!$C$2:$E$5,3,FALSE)),"")</f>
        <v>07</v>
      </c>
      <c r="AJ25" t="s">
        <v>336</v>
      </c>
      <c r="AK25" t="str">
        <f t="shared" si="23"/>
        <v>M,Haycroft,Matthew,STYE,251185,003437,07,H</v>
      </c>
    </row>
    <row r="26" spans="1:37" ht="19.5" customHeight="1" x14ac:dyDescent="0.35">
      <c r="A26" s="61">
        <v>17</v>
      </c>
      <c r="B26" s="106" t="s">
        <v>293</v>
      </c>
      <c r="C26" s="106" t="s">
        <v>297</v>
      </c>
      <c r="D26" s="106" t="s">
        <v>302</v>
      </c>
      <c r="E26" s="107" t="s">
        <v>298</v>
      </c>
      <c r="F26" s="318"/>
      <c r="G26" s="239">
        <v>1662124</v>
      </c>
      <c r="H26" s="128" t="str">
        <f>_xlfn.IFNA((VLOOKUP(G26,'Swimmer Details'!$A$2:$H$1048576,6,FALSE)),"")</f>
        <v>Kitson</v>
      </c>
      <c r="I26" s="128" t="str">
        <f>_xlfn.IFNA((VLOOKUP(G26,'Swimmer Details'!$A$2:$H$1048576,4,FALSE)),"")</f>
        <v>Emilia</v>
      </c>
      <c r="J26" s="312"/>
      <c r="K26" s="313"/>
      <c r="L26" s="313"/>
      <c r="M26" s="314"/>
      <c r="N26" s="97">
        <f>'Moors League'!O25</f>
        <v>1</v>
      </c>
      <c r="O26" s="98" t="str">
        <f>'Moors League'!P25</f>
        <v>004680</v>
      </c>
      <c r="P26" s="98">
        <f>'Moors League'!Q25</f>
        <v>4</v>
      </c>
      <c r="Q26" s="116"/>
      <c r="R26" s="222"/>
      <c r="S26" s="118" t="str">
        <f>_xlfn.IFNA((VLOOKUP(Q26,'DQ Lookup'!$A$2:$B$99,2,FALSE)),"")</f>
        <v/>
      </c>
      <c r="T26">
        <f t="shared" ref="T26:T31" si="24">G46</f>
        <v>876720</v>
      </c>
      <c r="U26" t="str">
        <f>_xlfn.IFNA((VLOOKUP(G46,'Swimmer Details'!$A$2:$H$1048576,6,FALSE)),"")</f>
        <v>Gettings</v>
      </c>
      <c r="V26" t="str">
        <f>_xlfn.IFNA((VLOOKUP(G46,'Swimmer Details'!$A$2:$H$1048576,4,FALSE)),"")</f>
        <v>Emma</v>
      </c>
      <c r="W26" t="str">
        <f>_xlfn.IFNA((VLOOKUP(G46,'Swimmer Details'!$A$2:$M$1048576,12,FALSE)),"")</f>
        <v>020601</v>
      </c>
      <c r="X26" t="str">
        <f>_xlfn.IFNA((VLOOKUP(G46,'Swimmer Details'!$A$2:$M$1048576,13,FALSE)),"")</f>
        <v>F</v>
      </c>
      <c r="Y26" t="str">
        <f t="shared" ref="Y26:Z31" si="25">D46</f>
        <v>50m</v>
      </c>
      <c r="Z26" t="str">
        <f t="shared" si="25"/>
        <v>Butterfly</v>
      </c>
      <c r="AA26" t="str">
        <f t="shared" si="16"/>
        <v>50mButterfly</v>
      </c>
      <c r="AB26">
        <f t="shared" ref="AB26:AB31" si="26">A46</f>
        <v>31</v>
      </c>
      <c r="AC26" t="str">
        <f t="shared" si="18"/>
        <v>F</v>
      </c>
      <c r="AD26" t="str">
        <f t="shared" si="19"/>
        <v>Gettings</v>
      </c>
      <c r="AE26" t="str">
        <f t="shared" si="20"/>
        <v>Emma</v>
      </c>
      <c r="AF26" t="str">
        <f t="shared" si="6"/>
        <v>STYE</v>
      </c>
      <c r="AG26" t="str">
        <f t="shared" si="21"/>
        <v>020601</v>
      </c>
      <c r="AH26" t="str">
        <f t="shared" ref="AH26:AH31" si="27">TEXT(O46,"000000")</f>
        <v>003120</v>
      </c>
      <c r="AI26" t="str">
        <f>_xlfn.IFNA((VLOOKUP(AA26,'Swim England Lookup'!$C$2:$E$5,3,FALSE)),"")</f>
        <v>10</v>
      </c>
      <c r="AJ26" t="s">
        <v>336</v>
      </c>
      <c r="AK26" t="str">
        <f t="shared" si="23"/>
        <v>F,Gettings,Emma,STYE,020601,003120,10,H</v>
      </c>
    </row>
    <row r="27" spans="1:37" ht="19.5" customHeight="1" x14ac:dyDescent="0.35">
      <c r="A27" s="61">
        <v>18</v>
      </c>
      <c r="B27" s="106" t="s">
        <v>294</v>
      </c>
      <c r="C27" s="106" t="s">
        <v>297</v>
      </c>
      <c r="D27" s="106" t="s">
        <v>302</v>
      </c>
      <c r="E27" s="107" t="s">
        <v>298</v>
      </c>
      <c r="F27" s="318"/>
      <c r="G27" s="239">
        <v>1689937</v>
      </c>
      <c r="H27" s="128" t="str">
        <f>_xlfn.IFNA((VLOOKUP(G27,'Swimmer Details'!$A$2:$H$1048576,6,FALSE)),"")</f>
        <v>Linacre</v>
      </c>
      <c r="I27" s="128" t="str">
        <f>_xlfn.IFNA((VLOOKUP(G27,'Swimmer Details'!$A$2:$H$1048576,4,FALSE)),"")</f>
        <v>Charles</v>
      </c>
      <c r="J27" s="312"/>
      <c r="K27" s="313"/>
      <c r="L27" s="313"/>
      <c r="M27" s="314"/>
      <c r="N27" s="97">
        <f>'Moors League'!O26</f>
        <v>2</v>
      </c>
      <c r="O27" s="98" t="str">
        <f>'Moors League'!P26</f>
        <v>004435</v>
      </c>
      <c r="P27" s="98">
        <f>'Moors League'!Q26</f>
        <v>3</v>
      </c>
      <c r="Q27" s="116"/>
      <c r="R27" s="222"/>
      <c r="S27" s="118" t="str">
        <f>_xlfn.IFNA((VLOOKUP(Q27,'DQ Lookup'!$A$2:$B$99,2,FALSE)),"")</f>
        <v/>
      </c>
      <c r="T27">
        <f t="shared" si="24"/>
        <v>306936</v>
      </c>
      <c r="U27" t="str">
        <f>_xlfn.IFNA((VLOOKUP(G47,'Swimmer Details'!$A$2:$H$1048576,6,FALSE)),"")</f>
        <v>Haycroft</v>
      </c>
      <c r="V27" t="str">
        <f>_xlfn.IFNA((VLOOKUP(G47,'Swimmer Details'!$A$2:$H$1048576,4,FALSE)),"")</f>
        <v>Matthew</v>
      </c>
      <c r="W27" t="str">
        <f>_xlfn.IFNA((VLOOKUP(G47,'Swimmer Details'!$A$2:$M$1048576,12,FALSE)),"")</f>
        <v>251185</v>
      </c>
      <c r="X27" t="str">
        <f>_xlfn.IFNA((VLOOKUP(G47,'Swimmer Details'!$A$2:$M$1048576,13,FALSE)),"")</f>
        <v>M</v>
      </c>
      <c r="Y27" t="str">
        <f t="shared" si="25"/>
        <v>50m</v>
      </c>
      <c r="Z27" t="str">
        <f t="shared" si="25"/>
        <v>Butterfly</v>
      </c>
      <c r="AA27" t="str">
        <f t="shared" si="16"/>
        <v>50mButterfly</v>
      </c>
      <c r="AB27">
        <f t="shared" si="26"/>
        <v>32</v>
      </c>
      <c r="AC27" t="str">
        <f t="shared" si="18"/>
        <v>M</v>
      </c>
      <c r="AD27" t="str">
        <f t="shared" si="19"/>
        <v>Haycroft</v>
      </c>
      <c r="AE27" t="str">
        <f t="shared" si="20"/>
        <v>Matthew</v>
      </c>
      <c r="AF27" t="str">
        <f t="shared" si="6"/>
        <v>STYE</v>
      </c>
      <c r="AG27" t="str">
        <f t="shared" si="21"/>
        <v>251185</v>
      </c>
      <c r="AH27" t="str">
        <f t="shared" si="27"/>
        <v>003183</v>
      </c>
      <c r="AI27" t="str">
        <f>_xlfn.IFNA((VLOOKUP(AA27,'Swim England Lookup'!$C$2:$E$5,3,FALSE)),"")</f>
        <v>10</v>
      </c>
      <c r="AJ27" t="s">
        <v>336</v>
      </c>
      <c r="AK27" t="str">
        <f t="shared" si="23"/>
        <v>M,Haycroft,Matthew,STYE,251185,003183,10,H</v>
      </c>
    </row>
    <row r="28" spans="1:37" ht="19.5" customHeight="1" x14ac:dyDescent="0.35">
      <c r="A28" s="61">
        <v>19</v>
      </c>
      <c r="B28" s="106" t="s">
        <v>293</v>
      </c>
      <c r="C28" s="106" t="s">
        <v>295</v>
      </c>
      <c r="D28" s="106" t="s">
        <v>302</v>
      </c>
      <c r="E28" s="107" t="s">
        <v>299</v>
      </c>
      <c r="F28" s="318"/>
      <c r="G28" s="239">
        <v>1260915</v>
      </c>
      <c r="H28" s="128" t="str">
        <f>_xlfn.IFNA((VLOOKUP(G28,'Swimmer Details'!$A$2:$H$1048576,6,FALSE)),"")</f>
        <v>Schofield</v>
      </c>
      <c r="I28" s="128" t="str">
        <f>_xlfn.IFNA((VLOOKUP(G28,'Swimmer Details'!$A$2:$H$1048576,4,FALSE)),"")</f>
        <v>Emily</v>
      </c>
      <c r="J28" s="312"/>
      <c r="K28" s="313"/>
      <c r="L28" s="313"/>
      <c r="M28" s="314"/>
      <c r="N28" s="97">
        <f>'Moors League'!O27</f>
        <v>1</v>
      </c>
      <c r="O28" s="98" t="str">
        <f>'Moors League'!P27</f>
        <v>003085</v>
      </c>
      <c r="P28" s="98">
        <f>'Moors League'!Q27</f>
        <v>4</v>
      </c>
      <c r="Q28" s="116"/>
      <c r="R28" s="222"/>
      <c r="S28" s="118" t="str">
        <f>_xlfn.IFNA((VLOOKUP(Q28,'DQ Lookup'!$A$2:$B$99,2,FALSE)),"")</f>
        <v/>
      </c>
      <c r="T28">
        <f t="shared" si="24"/>
        <v>1488958</v>
      </c>
      <c r="U28" t="str">
        <f>_xlfn.IFNA((VLOOKUP(G48,'Swimmer Details'!$A$2:$H$1048576,6,FALSE)),"")</f>
        <v>Allcock</v>
      </c>
      <c r="V28" t="str">
        <f>_xlfn.IFNA((VLOOKUP(G48,'Swimmer Details'!$A$2:$H$1048576,4,FALSE)),"")</f>
        <v>Beatrix</v>
      </c>
      <c r="W28" t="str">
        <f>_xlfn.IFNA((VLOOKUP(G48,'Swimmer Details'!$A$2:$M$1048576,12,FALSE)),"")</f>
        <v>161111</v>
      </c>
      <c r="X28" t="str">
        <f>_xlfn.IFNA((VLOOKUP(G48,'Swimmer Details'!$A$2:$M$1048576,13,FALSE)),"")</f>
        <v>F</v>
      </c>
      <c r="Y28" t="str">
        <f t="shared" si="25"/>
        <v>50m</v>
      </c>
      <c r="Z28" t="str">
        <f t="shared" si="25"/>
        <v>Backstroke</v>
      </c>
      <c r="AA28" t="str">
        <f t="shared" si="16"/>
        <v>50mBackstroke</v>
      </c>
      <c r="AB28">
        <f t="shared" si="26"/>
        <v>33</v>
      </c>
      <c r="AC28" t="str">
        <f t="shared" si="18"/>
        <v>F</v>
      </c>
      <c r="AD28" t="str">
        <f t="shared" si="19"/>
        <v>Allcock</v>
      </c>
      <c r="AE28" t="str">
        <f t="shared" si="20"/>
        <v>Beatrix</v>
      </c>
      <c r="AF28" t="str">
        <f t="shared" si="6"/>
        <v>STYE</v>
      </c>
      <c r="AG28" t="str">
        <f t="shared" si="21"/>
        <v>161111</v>
      </c>
      <c r="AH28" t="str">
        <f t="shared" si="27"/>
        <v>003880</v>
      </c>
      <c r="AI28" t="str">
        <f>_xlfn.IFNA((VLOOKUP(AA28,'Swim England Lookup'!$C$2:$E$5,3,FALSE)),"")</f>
        <v>13</v>
      </c>
      <c r="AJ28" t="s">
        <v>336</v>
      </c>
      <c r="AK28" t="str">
        <f t="shared" si="23"/>
        <v>F,Allcock,Beatrix,STYE,161111,003880,13,H</v>
      </c>
    </row>
    <row r="29" spans="1:37" ht="19.5" customHeight="1" x14ac:dyDescent="0.35">
      <c r="A29" s="61">
        <v>20</v>
      </c>
      <c r="B29" s="106" t="s">
        <v>294</v>
      </c>
      <c r="C29" s="106" t="s">
        <v>295</v>
      </c>
      <c r="D29" s="106" t="s">
        <v>302</v>
      </c>
      <c r="E29" s="107" t="s">
        <v>299</v>
      </c>
      <c r="F29" s="318"/>
      <c r="G29" s="239">
        <v>1388225</v>
      </c>
      <c r="H29" s="128" t="str">
        <f>_xlfn.IFNA((VLOOKUP(G29,'Swimmer Details'!$A$2:$H$1048576,6,FALSE)),"")</f>
        <v>Wilkinson</v>
      </c>
      <c r="I29" s="128" t="str">
        <f>_xlfn.IFNA((VLOOKUP(G29,'Swimmer Details'!$A$2:$H$1048576,4,FALSE)),"")</f>
        <v>Guy</v>
      </c>
      <c r="J29" s="312"/>
      <c r="K29" s="313"/>
      <c r="L29" s="313"/>
      <c r="M29" s="314"/>
      <c r="N29" s="97">
        <f>'Moors League'!O28</f>
        <v>3</v>
      </c>
      <c r="O29" s="98" t="str">
        <f>'Moors League'!P28</f>
        <v>003257</v>
      </c>
      <c r="P29" s="98">
        <f>'Moors League'!Q28</f>
        <v>2</v>
      </c>
      <c r="Q29" s="116"/>
      <c r="R29" s="222"/>
      <c r="S29" s="118" t="str">
        <f>_xlfn.IFNA((VLOOKUP(Q29,'DQ Lookup'!$A$2:$B$99,2,FALSE)),"")</f>
        <v/>
      </c>
      <c r="T29">
        <f t="shared" si="24"/>
        <v>1398877</v>
      </c>
      <c r="U29" t="str">
        <f>_xlfn.IFNA((VLOOKUP(G49,'Swimmer Details'!$A$2:$H$1048576,6,FALSE)),"")</f>
        <v>Schofield</v>
      </c>
      <c r="V29" t="str">
        <f>_xlfn.IFNA((VLOOKUP(G49,'Swimmer Details'!$A$2:$H$1048576,4,FALSE)),"")</f>
        <v>Charlie</v>
      </c>
      <c r="W29" t="str">
        <f>_xlfn.IFNA((VLOOKUP(G49,'Swimmer Details'!$A$2:$M$1048576,12,FALSE)),"")</f>
        <v>221111</v>
      </c>
      <c r="X29" t="str">
        <f>_xlfn.IFNA((VLOOKUP(G49,'Swimmer Details'!$A$2:$M$1048576,13,FALSE)),"")</f>
        <v>M</v>
      </c>
      <c r="Y29" t="str">
        <f t="shared" si="25"/>
        <v>50m</v>
      </c>
      <c r="Z29" t="str">
        <f t="shared" si="25"/>
        <v>Backstroke</v>
      </c>
      <c r="AA29" t="str">
        <f t="shared" si="16"/>
        <v>50mBackstroke</v>
      </c>
      <c r="AB29">
        <f t="shared" si="26"/>
        <v>34</v>
      </c>
      <c r="AC29" t="str">
        <f t="shared" si="18"/>
        <v>M</v>
      </c>
      <c r="AD29" t="str">
        <f t="shared" si="19"/>
        <v>Schofield</v>
      </c>
      <c r="AE29" t="str">
        <f t="shared" si="20"/>
        <v>Charlie</v>
      </c>
      <c r="AF29" t="str">
        <f t="shared" si="6"/>
        <v>STYE</v>
      </c>
      <c r="AG29" t="str">
        <f t="shared" si="21"/>
        <v>221111</v>
      </c>
      <c r="AH29" t="str">
        <f t="shared" si="27"/>
        <v>003350</v>
      </c>
      <c r="AI29" t="str">
        <f>_xlfn.IFNA((VLOOKUP(AA29,'Swim England Lookup'!$C$2:$E$5,3,FALSE)),"")</f>
        <v>13</v>
      </c>
      <c r="AJ29" t="s">
        <v>336</v>
      </c>
      <c r="AK29" t="str">
        <f t="shared" si="23"/>
        <v>M,Schofield,Charlie,STYE,221111,003350,13,H</v>
      </c>
    </row>
    <row r="30" spans="1:37" ht="19.5" customHeight="1" x14ac:dyDescent="0.35">
      <c r="A30" s="61">
        <v>21</v>
      </c>
      <c r="B30" s="106" t="s">
        <v>293</v>
      </c>
      <c r="C30" s="106" t="s">
        <v>292</v>
      </c>
      <c r="D30" s="106" t="s">
        <v>302</v>
      </c>
      <c r="E30" s="107" t="s">
        <v>301</v>
      </c>
      <c r="F30" s="318"/>
      <c r="G30" s="239">
        <v>1488958</v>
      </c>
      <c r="H30" s="128" t="str">
        <f>_xlfn.IFNA((VLOOKUP(G30,'Swimmer Details'!$A$2:$H$1048576,6,FALSE)),"")</f>
        <v>Allcock</v>
      </c>
      <c r="I30" s="128" t="str">
        <f>_xlfn.IFNA((VLOOKUP(G30,'Swimmer Details'!$A$2:$H$1048576,4,FALSE)),"")</f>
        <v>Beatrix</v>
      </c>
      <c r="J30" s="312"/>
      <c r="K30" s="313"/>
      <c r="L30" s="313"/>
      <c r="M30" s="314"/>
      <c r="N30" s="97">
        <f>'Moors League'!O29</f>
        <v>1</v>
      </c>
      <c r="O30" s="98" t="str">
        <f>'Moors League'!P29</f>
        <v>003231</v>
      </c>
      <c r="P30" s="98">
        <f>'Moors League'!Q29</f>
        <v>4</v>
      </c>
      <c r="Q30" s="116"/>
      <c r="R30" s="222"/>
      <c r="S30" s="118" t="str">
        <f>_xlfn.IFNA((VLOOKUP(Q30,'DQ Lookup'!$A$2:$B$99,2,FALSE)),"")</f>
        <v/>
      </c>
      <c r="T30">
        <f t="shared" si="24"/>
        <v>1260915</v>
      </c>
      <c r="U30" t="str">
        <f>_xlfn.IFNA((VLOOKUP(G50,'Swimmer Details'!$A$2:$H$1048576,6,FALSE)),"")</f>
        <v>Schofield</v>
      </c>
      <c r="V30" t="str">
        <f>_xlfn.IFNA((VLOOKUP(G50,'Swimmer Details'!$A$2:$H$1048576,4,FALSE)),"")</f>
        <v>Emily</v>
      </c>
      <c r="W30" t="str">
        <f>_xlfn.IFNA((VLOOKUP(G50,'Swimmer Details'!$A$2:$M$1048576,12,FALSE)),"")</f>
        <v>160109</v>
      </c>
      <c r="X30" t="str">
        <f>_xlfn.IFNA((VLOOKUP(G50,'Swimmer Details'!$A$2:$M$1048576,13,FALSE)),"")</f>
        <v>F</v>
      </c>
      <c r="Y30" t="str">
        <f t="shared" si="25"/>
        <v>50m</v>
      </c>
      <c r="Z30" t="str">
        <f t="shared" si="25"/>
        <v>Freestyle</v>
      </c>
      <c r="AA30" t="str">
        <f t="shared" si="16"/>
        <v>50mFreestyle</v>
      </c>
      <c r="AB30">
        <f t="shared" si="26"/>
        <v>35</v>
      </c>
      <c r="AC30" t="str">
        <f t="shared" si="18"/>
        <v>F</v>
      </c>
      <c r="AD30" t="str">
        <f t="shared" si="19"/>
        <v>Schofield</v>
      </c>
      <c r="AE30" t="str">
        <f t="shared" si="20"/>
        <v>Emily</v>
      </c>
      <c r="AF30" t="str">
        <f t="shared" si="6"/>
        <v>STYE</v>
      </c>
      <c r="AG30" t="str">
        <f t="shared" si="21"/>
        <v>160109</v>
      </c>
      <c r="AH30" t="str">
        <f t="shared" si="27"/>
        <v>002940</v>
      </c>
      <c r="AI30" t="str">
        <f>_xlfn.IFNA((VLOOKUP(AA30,'Swim England Lookup'!$C$2:$E$5,3,FALSE)),"")</f>
        <v>01</v>
      </c>
      <c r="AJ30" t="s">
        <v>336</v>
      </c>
      <c r="AK30" t="str">
        <f t="shared" si="23"/>
        <v>F,Schofield,Emily,STYE,160109,002940,01,H</v>
      </c>
    </row>
    <row r="31" spans="1:37" ht="19.5" customHeight="1" x14ac:dyDescent="0.35">
      <c r="A31" s="61">
        <v>22</v>
      </c>
      <c r="B31" s="106" t="s">
        <v>294</v>
      </c>
      <c r="C31" s="106" t="s">
        <v>292</v>
      </c>
      <c r="D31" s="106" t="s">
        <v>302</v>
      </c>
      <c r="E31" s="107" t="s">
        <v>301</v>
      </c>
      <c r="F31" s="318"/>
      <c r="G31" s="239">
        <v>1603094</v>
      </c>
      <c r="H31" s="128" t="str">
        <f>_xlfn.IFNA((VLOOKUP(G31,'Swimmer Details'!$A$2:$H$1048576,6,FALSE)),"")</f>
        <v>Gittins</v>
      </c>
      <c r="I31" s="128" t="str">
        <f>_xlfn.IFNA((VLOOKUP(G31,'Swimmer Details'!$A$2:$H$1048576,4,FALSE)),"")</f>
        <v>Stephen</v>
      </c>
      <c r="J31" s="312"/>
      <c r="K31" s="313"/>
      <c r="L31" s="313"/>
      <c r="M31" s="314"/>
      <c r="N31" s="97">
        <f>'Moors League'!O30</f>
        <v>1</v>
      </c>
      <c r="O31" s="98" t="str">
        <f>'Moors League'!P30</f>
        <v>003170</v>
      </c>
      <c r="P31" s="98">
        <f>'Moors League'!Q30</f>
        <v>4</v>
      </c>
      <c r="Q31" s="116"/>
      <c r="R31" s="222"/>
      <c r="S31" s="118" t="str">
        <f>_xlfn.IFNA((VLOOKUP(Q31,'DQ Lookup'!$A$2:$B$99,2,FALSE)),"")</f>
        <v/>
      </c>
      <c r="T31">
        <f t="shared" si="24"/>
        <v>1388225</v>
      </c>
      <c r="U31" t="str">
        <f>_xlfn.IFNA((VLOOKUP(G51,'Swimmer Details'!$A$2:$H$1048576,6,FALSE)),"")</f>
        <v>Wilkinson</v>
      </c>
      <c r="V31" t="str">
        <f>_xlfn.IFNA((VLOOKUP(G51,'Swimmer Details'!$A$2:$H$1048576,4,FALSE)),"")</f>
        <v>Guy</v>
      </c>
      <c r="W31" t="str">
        <f>_xlfn.IFNA((VLOOKUP(G51,'Swimmer Details'!$A$2:$M$1048576,12,FALSE)),"")</f>
        <v>200308</v>
      </c>
      <c r="X31" t="str">
        <f>_xlfn.IFNA((VLOOKUP(G51,'Swimmer Details'!$A$2:$M$1048576,13,FALSE)),"")</f>
        <v>M</v>
      </c>
      <c r="Y31" t="str">
        <f t="shared" si="25"/>
        <v>50m</v>
      </c>
      <c r="Z31" t="str">
        <f t="shared" si="25"/>
        <v>Freestyle</v>
      </c>
      <c r="AA31" t="str">
        <f t="shared" si="16"/>
        <v>50mFreestyle</v>
      </c>
      <c r="AB31">
        <f t="shared" si="26"/>
        <v>36</v>
      </c>
      <c r="AC31" t="str">
        <f t="shared" si="18"/>
        <v>M</v>
      </c>
      <c r="AD31" t="str">
        <f t="shared" si="19"/>
        <v>Wilkinson</v>
      </c>
      <c r="AE31" t="str">
        <f t="shared" si="20"/>
        <v>Guy</v>
      </c>
      <c r="AF31" t="str">
        <f t="shared" si="6"/>
        <v>STYE</v>
      </c>
      <c r="AG31" t="str">
        <f t="shared" si="21"/>
        <v>200308</v>
      </c>
      <c r="AH31" t="str">
        <f t="shared" si="27"/>
        <v>002902</v>
      </c>
      <c r="AI31" t="str">
        <f>_xlfn.IFNA((VLOOKUP(AA31,'Swim England Lookup'!$C$2:$E$5,3,FALSE)),"")</f>
        <v>01</v>
      </c>
      <c r="AJ31" t="s">
        <v>336</v>
      </c>
      <c r="AK31" t="str">
        <f t="shared" si="23"/>
        <v>M,Wilkinson,Guy,STYE,200308,002902,01,H</v>
      </c>
    </row>
    <row r="32" spans="1:37" ht="19.5" customHeight="1" x14ac:dyDescent="0.35">
      <c r="A32" s="61">
        <v>23</v>
      </c>
      <c r="B32" s="106" t="s">
        <v>293</v>
      </c>
      <c r="C32" s="106" t="s">
        <v>81</v>
      </c>
      <c r="D32" s="106" t="s">
        <v>302</v>
      </c>
      <c r="E32" s="107" t="s">
        <v>300</v>
      </c>
      <c r="F32" s="318"/>
      <c r="G32" s="239">
        <v>1305056</v>
      </c>
      <c r="H32" s="128" t="str">
        <f>_xlfn.IFNA((VLOOKUP(G32,'Swimmer Details'!$A$2:$H$1048576,6,FALSE)),"")</f>
        <v>Takacs</v>
      </c>
      <c r="I32" s="128" t="str">
        <f>_xlfn.IFNA((VLOOKUP(G32,'Swimmer Details'!$A$2:$H$1048576,4,FALSE)),"")</f>
        <v>Hannah</v>
      </c>
      <c r="J32" s="312"/>
      <c r="K32" s="313"/>
      <c r="L32" s="313"/>
      <c r="M32" s="314"/>
      <c r="N32" s="97">
        <f>'Moors League'!O31</f>
        <v>1</v>
      </c>
      <c r="O32" s="98" t="str">
        <f>'Moors League'!P31</f>
        <v>003495</v>
      </c>
      <c r="P32" s="98">
        <f>'Moors League'!Q31</f>
        <v>4</v>
      </c>
      <c r="Q32" s="116"/>
      <c r="R32" s="222"/>
      <c r="S32" s="118" t="str">
        <f>_xlfn.IFNA((VLOOKUP(Q32,'DQ Lookup'!$A$2:$B$99,2,FALSE)),"")</f>
        <v/>
      </c>
      <c r="T32">
        <f t="shared" ref="T32:T33" si="28">G52</f>
        <v>1662124</v>
      </c>
      <c r="U32" t="str">
        <f>_xlfn.IFNA((VLOOKUP(G52,'Swimmer Details'!$A$2:$H$1048576,6,FALSE)),"")</f>
        <v>Kitson</v>
      </c>
      <c r="V32" t="str">
        <f>_xlfn.IFNA((VLOOKUP(G52,'Swimmer Details'!$A$2:$H$1048576,4,FALSE)),"")</f>
        <v>Emilia</v>
      </c>
      <c r="W32" t="str">
        <f>_xlfn.IFNA((VLOOKUP(G52,'Swimmer Details'!$A$2:$M$1048576,12,FALSE)),"")</f>
        <v>271214</v>
      </c>
      <c r="X32" t="str">
        <f>_xlfn.IFNA((VLOOKUP(G52,'Swimmer Details'!$A$2:$M$1048576,13,FALSE)),"")</f>
        <v>F</v>
      </c>
      <c r="Y32" t="str">
        <f t="shared" ref="Y32:Z33" si="29">D52</f>
        <v>50m</v>
      </c>
      <c r="Z32" t="str">
        <f t="shared" si="29"/>
        <v>Breaststroke</v>
      </c>
      <c r="AA32" t="str">
        <f t="shared" ref="AA32:AA33" si="30">Y32&amp;Z32</f>
        <v>50mBreaststroke</v>
      </c>
      <c r="AB32">
        <f t="shared" ref="AB32:AB33" si="31">A52</f>
        <v>37</v>
      </c>
      <c r="AC32" t="str">
        <f t="shared" ref="AC32:AC33" si="32">X32</f>
        <v>F</v>
      </c>
      <c r="AD32" t="str">
        <f t="shared" ref="AD32:AE33" si="33">U32</f>
        <v>Kitson</v>
      </c>
      <c r="AE32" t="str">
        <f t="shared" si="33"/>
        <v>Emilia</v>
      </c>
      <c r="AF32" t="str">
        <f t="shared" si="6"/>
        <v>STYE</v>
      </c>
      <c r="AG32" t="str">
        <f t="shared" ref="AG32:AG33" si="34">W32</f>
        <v>271214</v>
      </c>
      <c r="AH32" t="str">
        <f t="shared" ref="AH32:AH33" si="35">TEXT(O52,"000000")</f>
        <v>005609</v>
      </c>
      <c r="AI32" t="str">
        <f>_xlfn.IFNA((VLOOKUP(AA32,'Swim England Lookup'!$C$2:$E$5,3,FALSE)),"")</f>
        <v>07</v>
      </c>
      <c r="AJ32" t="s">
        <v>336</v>
      </c>
      <c r="AK32" t="str">
        <f t="shared" ref="AK32:AK33" si="36">AC32&amp;","&amp;AD32&amp;","&amp;AE32&amp;","&amp;AF32&amp;","&amp;AG32&amp;","&amp;AH32&amp;","&amp;AI32&amp;","&amp;AJ32</f>
        <v>F,Kitson,Emilia,STYE,271214,005609,07,H</v>
      </c>
    </row>
    <row r="33" spans="1:37" ht="19.5" customHeight="1" x14ac:dyDescent="0.35">
      <c r="A33" s="61">
        <v>24</v>
      </c>
      <c r="B33" s="106" t="s">
        <v>294</v>
      </c>
      <c r="C33" s="106" t="s">
        <v>81</v>
      </c>
      <c r="D33" s="106" t="s">
        <v>302</v>
      </c>
      <c r="E33" s="107" t="s">
        <v>300</v>
      </c>
      <c r="F33" s="319"/>
      <c r="G33" s="239">
        <v>306936</v>
      </c>
      <c r="H33" s="128" t="str">
        <f>_xlfn.IFNA((VLOOKUP(G33,'Swimmer Details'!$A$2:$H$1048576,6,FALSE)),"")</f>
        <v>Haycroft</v>
      </c>
      <c r="I33" s="128" t="str">
        <f>_xlfn.IFNA((VLOOKUP(G33,'Swimmer Details'!$A$2:$H$1048576,4,FALSE)),"")</f>
        <v>Matthew</v>
      </c>
      <c r="J33" s="315"/>
      <c r="K33" s="316"/>
      <c r="L33" s="316"/>
      <c r="M33" s="317"/>
      <c r="N33" s="97">
        <f>'Moors League'!O32</f>
        <v>3</v>
      </c>
      <c r="O33" s="98" t="str">
        <f>'Moors League'!P32</f>
        <v>003437</v>
      </c>
      <c r="P33" s="98">
        <f>'Moors League'!Q32</f>
        <v>2</v>
      </c>
      <c r="Q33" s="116"/>
      <c r="R33" s="222"/>
      <c r="S33" s="118" t="str">
        <f>_xlfn.IFNA((VLOOKUP(Q33,'DQ Lookup'!$A$2:$B$99,2,FALSE)),"")</f>
        <v/>
      </c>
      <c r="T33">
        <f t="shared" si="28"/>
        <v>1689937</v>
      </c>
      <c r="U33" t="str">
        <f>_xlfn.IFNA((VLOOKUP(G53,'Swimmer Details'!$A$2:$H$1048576,6,FALSE)),"")</f>
        <v>Linacre</v>
      </c>
      <c r="V33" t="str">
        <f>_xlfn.IFNA((VLOOKUP(G53,'Swimmer Details'!$A$2:$H$1048576,4,FALSE)),"")</f>
        <v>Charles</v>
      </c>
      <c r="W33" t="str">
        <f>_xlfn.IFNA((VLOOKUP(G53,'Swimmer Details'!$A$2:$M$1048576,12,FALSE)),"")</f>
        <v>130214</v>
      </c>
      <c r="X33" t="str">
        <f>_xlfn.IFNA((VLOOKUP(G53,'Swimmer Details'!$A$2:$M$1048576,13,FALSE)),"")</f>
        <v>M</v>
      </c>
      <c r="Y33" t="str">
        <f t="shared" si="29"/>
        <v>50m</v>
      </c>
      <c r="Z33" t="str">
        <f t="shared" si="29"/>
        <v>Breaststroke</v>
      </c>
      <c r="AA33" t="str">
        <f t="shared" si="30"/>
        <v>50mBreaststroke</v>
      </c>
      <c r="AB33">
        <f t="shared" si="31"/>
        <v>38</v>
      </c>
      <c r="AC33" t="str">
        <f t="shared" si="32"/>
        <v>M</v>
      </c>
      <c r="AD33" t="str">
        <f t="shared" si="33"/>
        <v>Linacre</v>
      </c>
      <c r="AE33" t="str">
        <f t="shared" si="33"/>
        <v>Charles</v>
      </c>
      <c r="AF33" t="str">
        <f t="shared" si="6"/>
        <v>STYE</v>
      </c>
      <c r="AG33" t="str">
        <f t="shared" si="34"/>
        <v>130214</v>
      </c>
      <c r="AH33" t="str">
        <f t="shared" si="35"/>
        <v>005217</v>
      </c>
      <c r="AI33" t="str">
        <f>_xlfn.IFNA((VLOOKUP(AA33,'Swim England Lookup'!$C$2:$E$5,3,FALSE)),"")</f>
        <v>07</v>
      </c>
      <c r="AJ33" t="s">
        <v>336</v>
      </c>
      <c r="AK33" t="str">
        <f t="shared" si="36"/>
        <v>M,Linacre,Charles,STYE,130214,005217,07,H</v>
      </c>
    </row>
    <row r="34" spans="1:37" ht="19.5" customHeight="1" x14ac:dyDescent="0.35">
      <c r="A34" s="61">
        <v>25</v>
      </c>
      <c r="B34" s="106" t="s">
        <v>293</v>
      </c>
      <c r="C34" s="106" t="s">
        <v>296</v>
      </c>
      <c r="D34" s="106" t="s">
        <v>304</v>
      </c>
      <c r="E34" s="107" t="s">
        <v>99</v>
      </c>
      <c r="F34" s="218" t="s">
        <v>308</v>
      </c>
      <c r="G34" s="240">
        <v>1523515</v>
      </c>
      <c r="H34" s="128" t="str">
        <f>_xlfn.IFNA((VLOOKUP(G34,'Swimmer Details'!$A$2:$H$1048576,6,FALSE)),"")</f>
        <v>Loughran</v>
      </c>
      <c r="I34" s="128" t="str">
        <f>_xlfn.IFNA((VLOOKUP(G34,'Swimmer Details'!$A$2:$H$1048576,4,FALSE)),"")</f>
        <v>Ava</v>
      </c>
      <c r="J34" s="109" t="s">
        <v>310</v>
      </c>
      <c r="K34" s="240">
        <v>1366544</v>
      </c>
      <c r="L34" s="128" t="str">
        <f>_xlfn.IFNA((VLOOKUP(K34,'Swimmer Details'!$A$2:$H$1048576,6,FALSE)),"")</f>
        <v>Capaldi</v>
      </c>
      <c r="M34" s="128" t="str">
        <f>_xlfn.IFNA((VLOOKUP(K34,'Swimmer Details'!$A$2:$H$1048576,4,FALSE)),"")</f>
        <v>Scarlett</v>
      </c>
      <c r="N34" s="301"/>
      <c r="O34" s="302"/>
      <c r="P34" s="302"/>
      <c r="Q34" s="116"/>
      <c r="R34" s="222"/>
      <c r="S34" s="118" t="str">
        <f>_xlfn.IFNA((VLOOKUP(Q34,'DQ Lookup'!$A$2:$B$99,2,FALSE)),"")</f>
        <v/>
      </c>
      <c r="T34">
        <f>G54</f>
        <v>1366544</v>
      </c>
      <c r="U34" t="str">
        <f>_xlfn.IFNA((VLOOKUP(G54,'Swimmer Details'!$A$2:$H$1048576,6,FALSE)),"")</f>
        <v>Capaldi</v>
      </c>
      <c r="V34" t="str">
        <f>_xlfn.IFNA((VLOOKUP(G54,'Swimmer Details'!$A$2:$H$1048576,4,FALSE)),"")</f>
        <v>Scarlett</v>
      </c>
      <c r="W34" t="str">
        <f>_xlfn.IFNA((VLOOKUP(G54,'Swimmer Details'!$A$2:$M$1048576,12,FALSE)),"")</f>
        <v>180210</v>
      </c>
      <c r="X34" t="str">
        <f>_xlfn.IFNA((VLOOKUP(G54,'Swimmer Details'!$A$2:$M$1048576,13,FALSE)),"")</f>
        <v>F</v>
      </c>
      <c r="Y34" t="str">
        <f>D54</f>
        <v>50m</v>
      </c>
      <c r="Z34" t="str">
        <f>E54</f>
        <v>Butterfly</v>
      </c>
      <c r="AA34" t="str">
        <f>Y34&amp;Z34</f>
        <v>50mButterfly</v>
      </c>
      <c r="AB34">
        <f>A54</f>
        <v>39</v>
      </c>
      <c r="AC34" t="str">
        <f>X34</f>
        <v>F</v>
      </c>
      <c r="AD34" t="str">
        <f t="shared" ref="AD34:AE37" si="37">U34</f>
        <v>Capaldi</v>
      </c>
      <c r="AE34" t="str">
        <f t="shared" si="37"/>
        <v>Scarlett</v>
      </c>
      <c r="AF34" t="str">
        <f t="shared" si="6"/>
        <v>STYE</v>
      </c>
      <c r="AG34" t="str">
        <f>W34</f>
        <v>180210</v>
      </c>
      <c r="AH34" t="str">
        <f>TEXT(O54,"000000")</f>
        <v>003044</v>
      </c>
      <c r="AI34" t="str">
        <f>_xlfn.IFNA((VLOOKUP(AA34,'Swim England Lookup'!$C$2:$E$5,3,FALSE)),"")</f>
        <v>10</v>
      </c>
      <c r="AJ34" t="s">
        <v>336</v>
      </c>
      <c r="AK34" t="str">
        <f>AC34&amp;","&amp;AD34&amp;","&amp;AE34&amp;","&amp;AF34&amp;","&amp;AG34&amp;","&amp;AH34&amp;","&amp;AI34&amp;","&amp;AJ34</f>
        <v>F,Capaldi,Scarlett,STYE,180210,003044,10,H</v>
      </c>
    </row>
    <row r="35" spans="1:37" ht="19.5" customHeight="1" x14ac:dyDescent="0.35">
      <c r="A35" s="326"/>
      <c r="B35" s="327"/>
      <c r="C35" s="327"/>
      <c r="D35" s="327"/>
      <c r="E35" s="328"/>
      <c r="F35" s="218" t="s">
        <v>309</v>
      </c>
      <c r="G35" s="240">
        <v>1505720</v>
      </c>
      <c r="H35" s="128" t="str">
        <f>_xlfn.IFNA((VLOOKUP(G35,'Swimmer Details'!$A$2:$H$1048576,6,FALSE)),"")</f>
        <v>Felgate</v>
      </c>
      <c r="I35" s="128" t="str">
        <f>_xlfn.IFNA((VLOOKUP(G35,'Swimmer Details'!$A$2:$H$1048576,4,FALSE)),"")</f>
        <v>Olivia</v>
      </c>
      <c r="J35" s="109" t="s">
        <v>311</v>
      </c>
      <c r="K35" s="240">
        <v>1579766</v>
      </c>
      <c r="L35" s="128" t="str">
        <f>_xlfn.IFNA((VLOOKUP(K35,'Swimmer Details'!$A$2:$H$1048576,6,FALSE)),"")</f>
        <v>Wood-Woolley</v>
      </c>
      <c r="M35" s="128" t="str">
        <f>_xlfn.IFNA((VLOOKUP(K35,'Swimmer Details'!$A$2:$H$1048576,4,FALSE)),"")</f>
        <v>Isla</v>
      </c>
      <c r="N35" s="100">
        <f>'Moors League'!O33</f>
        <v>1</v>
      </c>
      <c r="O35" s="98" t="str">
        <f>'Moors League'!P33</f>
        <v>022068</v>
      </c>
      <c r="P35" s="98">
        <f>'Moors League'!Q33</f>
        <v>4</v>
      </c>
      <c r="Q35" s="116"/>
      <c r="R35" s="222"/>
      <c r="S35" s="118" t="str">
        <f>_xlfn.IFNA((VLOOKUP(Q35,'DQ Lookup'!$A$2:$B$99,2,FALSE)),"")</f>
        <v/>
      </c>
      <c r="T35">
        <f>G55</f>
        <v>1456867</v>
      </c>
      <c r="U35" t="str">
        <f>_xlfn.IFNA((VLOOKUP(G55,'Swimmer Details'!$A$2:$H$1048576,6,FALSE)),"")</f>
        <v>Cornell</v>
      </c>
      <c r="V35" t="str">
        <f>_xlfn.IFNA((VLOOKUP(G55,'Swimmer Details'!$A$2:$H$1048576,4,FALSE)),"")</f>
        <v>Christian</v>
      </c>
      <c r="W35" t="str">
        <f>_xlfn.IFNA((VLOOKUP(G55,'Swimmer Details'!$A$2:$M$1048576,12,FALSE)),"")</f>
        <v>130810</v>
      </c>
      <c r="X35" t="str">
        <f>_xlfn.IFNA((VLOOKUP(G55,'Swimmer Details'!$A$2:$M$1048576,13,FALSE)),"")</f>
        <v>M</v>
      </c>
      <c r="Y35" t="str">
        <f>D55</f>
        <v>50m</v>
      </c>
      <c r="Z35" t="str">
        <f>E55</f>
        <v>Butterfly</v>
      </c>
      <c r="AA35" t="str">
        <f>Y35&amp;Z35</f>
        <v>50mButterfly</v>
      </c>
      <c r="AB35">
        <f>A55</f>
        <v>40</v>
      </c>
      <c r="AC35" t="str">
        <f>X35</f>
        <v>M</v>
      </c>
      <c r="AD35" t="str">
        <f t="shared" si="37"/>
        <v>Cornell</v>
      </c>
      <c r="AE35" t="str">
        <f t="shared" si="37"/>
        <v>Christian</v>
      </c>
      <c r="AF35" t="str">
        <f t="shared" si="6"/>
        <v>STYE</v>
      </c>
      <c r="AG35" t="str">
        <f>W35</f>
        <v>130810</v>
      </c>
      <c r="AH35" t="str">
        <f>TEXT(O55,"000000")</f>
        <v>003257</v>
      </c>
      <c r="AI35" t="str">
        <f>_xlfn.IFNA((VLOOKUP(AA35,'Swim England Lookup'!$C$2:$E$5,3,FALSE)),"")</f>
        <v>10</v>
      </c>
      <c r="AJ35" t="s">
        <v>336</v>
      </c>
      <c r="AK35" t="str">
        <f>AC35&amp;","&amp;AD35&amp;","&amp;AE35&amp;","&amp;AF35&amp;","&amp;AG35&amp;","&amp;AH35&amp;","&amp;AI35&amp;","&amp;AJ35</f>
        <v>M,Cornell,Christian,STYE,130810,003257,10,H</v>
      </c>
    </row>
    <row r="36" spans="1:37" ht="19.5" customHeight="1" x14ac:dyDescent="0.35">
      <c r="A36" s="61">
        <v>26</v>
      </c>
      <c r="B36" s="106" t="s">
        <v>294</v>
      </c>
      <c r="C36" s="106" t="s">
        <v>296</v>
      </c>
      <c r="D36" s="106" t="s">
        <v>304</v>
      </c>
      <c r="E36" s="107" t="s">
        <v>99</v>
      </c>
      <c r="F36" s="219" t="s">
        <v>308</v>
      </c>
      <c r="G36" s="246">
        <v>1398877</v>
      </c>
      <c r="H36" s="128" t="str">
        <f>_xlfn.IFNA((VLOOKUP(G36,'Swimmer Details'!$A$2:$H$1048576,6,FALSE)),"")</f>
        <v>Schofield</v>
      </c>
      <c r="I36" s="128" t="str">
        <f>_xlfn.IFNA((VLOOKUP(G36,'Swimmer Details'!$A$2:$H$1048576,4,FALSE)),"")</f>
        <v>Charlie</v>
      </c>
      <c r="J36" s="109" t="s">
        <v>310</v>
      </c>
      <c r="K36" s="246">
        <v>1603094</v>
      </c>
      <c r="L36" s="128" t="str">
        <f>_xlfn.IFNA((VLOOKUP(K36,'Swimmer Details'!$A$2:$H$1048576,6,FALSE)),"")</f>
        <v>Gittins</v>
      </c>
      <c r="M36" s="128" t="str">
        <f>_xlfn.IFNA((VLOOKUP(K36,'Swimmer Details'!$A$2:$H$1048576,4,FALSE)),"")</f>
        <v>Stephen</v>
      </c>
      <c r="N36" s="301"/>
      <c r="O36" s="302"/>
      <c r="P36" s="302"/>
      <c r="Q36" s="116"/>
      <c r="R36" s="222"/>
      <c r="S36" s="118" t="str">
        <f>_xlfn.IFNA((VLOOKUP(Q36,'DQ Lookup'!$A$2:$B$99,2,FALSE)),"")</f>
        <v/>
      </c>
      <c r="T36">
        <f>G64</f>
        <v>1505720</v>
      </c>
      <c r="U36" t="str">
        <f>_xlfn.IFNA((VLOOKUP(G64,'Swimmer Details'!$A$2:$H$1048576,6,FALSE)),"")</f>
        <v>Felgate</v>
      </c>
      <c r="V36" t="str">
        <f>_xlfn.IFNA((VLOOKUP(G64,'Swimmer Details'!$A$2:$H$1048576,4,FALSE)),"")</f>
        <v>Olivia</v>
      </c>
      <c r="W36" t="str">
        <f>_xlfn.IFNA((VLOOKUP(G64,'Swimmer Details'!$A$2:$M$1048576,12,FALSE)),"")</f>
        <v>110210</v>
      </c>
      <c r="X36" t="str">
        <f>_xlfn.IFNA((VLOOKUP(G64,'Swimmer Details'!$A$2:$M$1048576,13,FALSE)),"")</f>
        <v>F</v>
      </c>
      <c r="Y36" t="str">
        <f>D64</f>
        <v>50m</v>
      </c>
      <c r="Z36" t="str">
        <f>E64</f>
        <v>Freestyle</v>
      </c>
      <c r="AA36" t="str">
        <f>Y36&amp;Z36</f>
        <v>50mFreestyle</v>
      </c>
      <c r="AB36">
        <f>A64</f>
        <v>45</v>
      </c>
      <c r="AC36" t="str">
        <f>X36</f>
        <v>F</v>
      </c>
      <c r="AD36" t="str">
        <f t="shared" si="37"/>
        <v>Felgate</v>
      </c>
      <c r="AE36" t="str">
        <f t="shared" si="37"/>
        <v>Olivia</v>
      </c>
      <c r="AF36" t="str">
        <f t="shared" si="6"/>
        <v>STYE</v>
      </c>
      <c r="AG36" t="str">
        <f>W36</f>
        <v>110210</v>
      </c>
      <c r="AH36" t="str">
        <f>TEXT(O64,"000000")</f>
        <v>003158</v>
      </c>
      <c r="AI36" t="str">
        <f>_xlfn.IFNA((VLOOKUP(AA36,'Swim England Lookup'!$C$2:$E$5,3,FALSE)),"")</f>
        <v>01</v>
      </c>
      <c r="AJ36" t="s">
        <v>336</v>
      </c>
      <c r="AK36" t="str">
        <f>AC36&amp;","&amp;AD36&amp;","&amp;AE36&amp;","&amp;AF36&amp;","&amp;AG36&amp;","&amp;AH36&amp;","&amp;AI36&amp;","&amp;AJ36</f>
        <v>F,Felgate,Olivia,STYE,110210,003158,01,H</v>
      </c>
    </row>
    <row r="37" spans="1:37" ht="19.5" customHeight="1" x14ac:dyDescent="0.35">
      <c r="A37" s="326"/>
      <c r="B37" s="327"/>
      <c r="C37" s="327"/>
      <c r="D37" s="327"/>
      <c r="E37" s="328"/>
      <c r="F37" s="218" t="s">
        <v>309</v>
      </c>
      <c r="G37" s="240">
        <v>1456867</v>
      </c>
      <c r="H37" s="128" t="str">
        <f>_xlfn.IFNA((VLOOKUP(G37,'Swimmer Details'!$A$2:$H$1048576,6,FALSE)),"")</f>
        <v>Cornell</v>
      </c>
      <c r="I37" s="128" t="str">
        <f>_xlfn.IFNA((VLOOKUP(G37,'Swimmer Details'!$A$2:$H$1048576,4,FALSE)),"")</f>
        <v>Christian</v>
      </c>
      <c r="J37" s="109" t="s">
        <v>311</v>
      </c>
      <c r="K37" s="240">
        <v>1603093</v>
      </c>
      <c r="L37" s="128" t="str">
        <f>_xlfn.IFNA((VLOOKUP(K37,'Swimmer Details'!$A$2:$H$1048576,6,FALSE)),"")</f>
        <v>Gittins</v>
      </c>
      <c r="M37" s="128" t="str">
        <f>_xlfn.IFNA((VLOOKUP(K37,'Swimmer Details'!$A$2:$H$1048576,4,FALSE)),"")</f>
        <v>George</v>
      </c>
      <c r="N37" s="100">
        <f>'Moors League'!O34</f>
        <v>1</v>
      </c>
      <c r="O37" s="98" t="str">
        <f>'Moors League'!P34</f>
        <v>022254</v>
      </c>
      <c r="P37" s="98">
        <f>'Moors League'!Q34</f>
        <v>4</v>
      </c>
      <c r="Q37" s="116"/>
      <c r="R37" s="222"/>
      <c r="S37" s="118" t="str">
        <f>_xlfn.IFNA((VLOOKUP(Q37,'DQ Lookup'!$A$2:$B$99,2,FALSE)),"")</f>
        <v/>
      </c>
      <c r="T37">
        <f>G65</f>
        <v>1456867</v>
      </c>
      <c r="U37" t="str">
        <f>_xlfn.IFNA((VLOOKUP(G65,'Swimmer Details'!$A$2:$H$1048576,6,FALSE)),"")</f>
        <v>Cornell</v>
      </c>
      <c r="V37" t="str">
        <f>_xlfn.IFNA((VLOOKUP(G65,'Swimmer Details'!$A$2:$H$1048576,4,FALSE)),"")</f>
        <v>Christian</v>
      </c>
      <c r="W37" t="str">
        <f>_xlfn.IFNA((VLOOKUP(G65,'Swimmer Details'!$A$2:$M$1048576,12,FALSE)),"")</f>
        <v>130810</v>
      </c>
      <c r="X37" t="str">
        <f>_xlfn.IFNA((VLOOKUP(G65,'Swimmer Details'!$A$2:$M$1048576,13,FALSE)),"")</f>
        <v>M</v>
      </c>
      <c r="Y37" t="str">
        <f>D65</f>
        <v>50m</v>
      </c>
      <c r="Z37" t="str">
        <f>E65</f>
        <v>Freestyle</v>
      </c>
      <c r="AA37" t="str">
        <f>Y37&amp;Z37</f>
        <v>50mFreestyle</v>
      </c>
      <c r="AB37">
        <f>A65</f>
        <v>46</v>
      </c>
      <c r="AC37" t="str">
        <f>X37</f>
        <v>M</v>
      </c>
      <c r="AD37" t="str">
        <f t="shared" si="37"/>
        <v>Cornell</v>
      </c>
      <c r="AE37" t="str">
        <f t="shared" si="37"/>
        <v>Christian</v>
      </c>
      <c r="AF37" t="str">
        <f t="shared" si="6"/>
        <v>STYE</v>
      </c>
      <c r="AG37" t="str">
        <f>W37</f>
        <v>130810</v>
      </c>
      <c r="AH37" t="str">
        <f>TEXT(O65,"000000")</f>
        <v>003072</v>
      </c>
      <c r="AI37" t="str">
        <f>_xlfn.IFNA((VLOOKUP(AA37,'Swim England Lookup'!$C$2:$E$5,3,FALSE)),"")</f>
        <v>01</v>
      </c>
      <c r="AJ37" t="s">
        <v>336</v>
      </c>
      <c r="AK37" t="str">
        <f>AC37&amp;","&amp;AD37&amp;","&amp;AE37&amp;","&amp;AF37&amp;","&amp;AG37&amp;","&amp;AH37&amp;","&amp;AI37&amp;","&amp;AJ37</f>
        <v>M,Cornell,Christian,STYE,130810,003072,01,H</v>
      </c>
    </row>
    <row r="38" spans="1:37" ht="19.5" customHeight="1" x14ac:dyDescent="0.35">
      <c r="A38" s="61">
        <v>27</v>
      </c>
      <c r="B38" s="106" t="s">
        <v>293</v>
      </c>
      <c r="C38" s="106" t="s">
        <v>297</v>
      </c>
      <c r="D38" s="106" t="s">
        <v>305</v>
      </c>
      <c r="E38" s="107" t="s">
        <v>101</v>
      </c>
      <c r="F38" s="220">
        <v>1</v>
      </c>
      <c r="G38" s="231">
        <v>1745021</v>
      </c>
      <c r="H38" s="128" t="str">
        <f>_xlfn.IFNA((VLOOKUP(G38,'Swimmer Details'!$A$2:$H$1048576,6,FALSE)),"")</f>
        <v/>
      </c>
      <c r="I38" s="128" t="str">
        <f>_xlfn.IFNA((VLOOKUP(G38,'Swimmer Details'!$A$2:$H$1048576,4,FALSE)),"")</f>
        <v/>
      </c>
      <c r="J38" s="101">
        <v>2</v>
      </c>
      <c r="K38" s="231">
        <v>1700886</v>
      </c>
      <c r="L38" s="128" t="str">
        <f>_xlfn.IFNA((VLOOKUP(K38,'Swimmer Details'!$A$2:$H$1048576,6,FALSE)),"")</f>
        <v>Smith</v>
      </c>
      <c r="M38" s="128" t="str">
        <f>_xlfn.IFNA((VLOOKUP(K38,'Swimmer Details'!$A$2:$H$1048576,4,FALSE)),"")</f>
        <v>Abigail</v>
      </c>
      <c r="N38" s="301"/>
      <c r="O38" s="302"/>
      <c r="P38" s="302"/>
      <c r="Q38" s="116"/>
      <c r="R38" s="222"/>
      <c r="S38" s="118" t="str">
        <f>_xlfn.IFNA((VLOOKUP(Q38,'DQ Lookup'!$A$2:$B$99,2,FALSE)),"")</f>
        <v/>
      </c>
      <c r="T38">
        <f t="shared" ref="T38:T39" si="38">G66</f>
        <v>1745021</v>
      </c>
      <c r="U38" t="str">
        <f>_xlfn.IFNA((VLOOKUP(G66,'Swimmer Details'!$A$2:$H$1048576,6,FALSE)),"")</f>
        <v/>
      </c>
      <c r="V38" t="str">
        <f>_xlfn.IFNA((VLOOKUP(G66,'Swimmer Details'!$A$2:$H$1048576,4,FALSE)),"")</f>
        <v/>
      </c>
      <c r="W38" t="str">
        <f>_xlfn.IFNA((VLOOKUP(G66,'Swimmer Details'!$A$2:$M$1048576,12,FALSE)),"")</f>
        <v/>
      </c>
      <c r="X38" t="str">
        <f>_xlfn.IFNA((VLOOKUP(G66,'Swimmer Details'!$A$2:$M$1048576,13,FALSE)),"")</f>
        <v/>
      </c>
      <c r="Y38" t="str">
        <f t="shared" ref="Y38:Z39" si="39">D66</f>
        <v>50m</v>
      </c>
      <c r="Z38" t="str">
        <f t="shared" si="39"/>
        <v>Butterfly</v>
      </c>
      <c r="AA38" t="str">
        <f t="shared" ref="AA38:AA39" si="40">Y38&amp;Z38</f>
        <v>50mButterfly</v>
      </c>
      <c r="AB38">
        <f t="shared" ref="AB38:AB39" si="41">A66</f>
        <v>47</v>
      </c>
      <c r="AC38" t="str">
        <f t="shared" ref="AC38:AC39" si="42">X38</f>
        <v/>
      </c>
      <c r="AD38" t="str">
        <f t="shared" ref="AD38:AE39" si="43">U38</f>
        <v/>
      </c>
      <c r="AE38" t="str">
        <f t="shared" si="43"/>
        <v/>
      </c>
      <c r="AF38" t="str">
        <f t="shared" si="6"/>
        <v>STYE</v>
      </c>
      <c r="AG38" t="str">
        <f t="shared" ref="AG38:AG39" si="44">W38</f>
        <v/>
      </c>
      <c r="AH38" t="str">
        <f t="shared" ref="AH38:AH39" si="45">TEXT(O66,"000000")</f>
        <v>005396</v>
      </c>
      <c r="AI38" t="str">
        <f>_xlfn.IFNA((VLOOKUP(AA38,'Swim England Lookup'!$C$2:$E$5,3,FALSE)),"")</f>
        <v>10</v>
      </c>
      <c r="AJ38" t="s">
        <v>336</v>
      </c>
      <c r="AK38" t="str">
        <f t="shared" ref="AK38:AK39" si="46">AC38&amp;","&amp;AD38&amp;","&amp;AE38&amp;","&amp;AF38&amp;","&amp;AG38&amp;","&amp;AH38&amp;","&amp;AI38&amp;","&amp;AJ38</f>
        <v>,,,STYE,,005396,10,H</v>
      </c>
    </row>
    <row r="39" spans="1:37" ht="19.5" customHeight="1" x14ac:dyDescent="0.35">
      <c r="A39" s="326"/>
      <c r="B39" s="327"/>
      <c r="C39" s="327"/>
      <c r="D39" s="327"/>
      <c r="E39" s="328"/>
      <c r="F39" s="220">
        <v>3</v>
      </c>
      <c r="G39" s="231">
        <v>1636244</v>
      </c>
      <c r="H39" s="128" t="str">
        <f>_xlfn.IFNA((VLOOKUP(G39,'Swimmer Details'!$A$2:$H$1048576,6,FALSE)),"")</f>
        <v>Mclean</v>
      </c>
      <c r="I39" s="128" t="str">
        <f>_xlfn.IFNA((VLOOKUP(G39,'Swimmer Details'!$A$2:$H$1048576,4,FALSE)),"")</f>
        <v>Eleanor</v>
      </c>
      <c r="J39" s="101">
        <v>4</v>
      </c>
      <c r="K39" s="231">
        <v>1662124</v>
      </c>
      <c r="L39" s="128" t="str">
        <f>_xlfn.IFNA((VLOOKUP(K39,'Swimmer Details'!$A$2:$H$1048576,6,FALSE)),"")</f>
        <v>Kitson</v>
      </c>
      <c r="M39" s="128" t="str">
        <f>_xlfn.IFNA((VLOOKUP(K39,'Swimmer Details'!$A$2:$H$1048576,4,FALSE)),"")</f>
        <v>Emilia</v>
      </c>
      <c r="N39" s="100">
        <f>'Moors League'!O35</f>
        <v>1</v>
      </c>
      <c r="O39" s="98" t="str">
        <f>'Moors League'!P35</f>
        <v>011896</v>
      </c>
      <c r="P39" s="98">
        <f>'Moors League'!Q35</f>
        <v>4</v>
      </c>
      <c r="Q39" s="116"/>
      <c r="R39" s="222"/>
      <c r="S39" s="118" t="str">
        <f>_xlfn.IFNA((VLOOKUP(Q39,'DQ Lookup'!$A$2:$B$99,2,FALSE)),"")</f>
        <v/>
      </c>
      <c r="T39">
        <f t="shared" si="38"/>
        <v>1615944</v>
      </c>
      <c r="U39" t="str">
        <f>_xlfn.IFNA((VLOOKUP(G67,'Swimmer Details'!$A$2:$H$1048576,6,FALSE)),"")</f>
        <v>Schofield</v>
      </c>
      <c r="V39" t="str">
        <f>_xlfn.IFNA((VLOOKUP(G67,'Swimmer Details'!$A$2:$H$1048576,4,FALSE)),"")</f>
        <v>Finn</v>
      </c>
      <c r="W39" t="str">
        <f>_xlfn.IFNA((VLOOKUP(G67,'Swimmer Details'!$A$2:$M$1048576,12,FALSE)),"")</f>
        <v>200515</v>
      </c>
      <c r="X39" t="str">
        <f>_xlfn.IFNA((VLOOKUP(G67,'Swimmer Details'!$A$2:$M$1048576,13,FALSE)),"")</f>
        <v>M</v>
      </c>
      <c r="Y39" t="str">
        <f t="shared" si="39"/>
        <v>50m</v>
      </c>
      <c r="Z39" t="str">
        <f t="shared" si="39"/>
        <v>Butterfly</v>
      </c>
      <c r="AA39" t="str">
        <f t="shared" si="40"/>
        <v>50mButterfly</v>
      </c>
      <c r="AB39">
        <f t="shared" si="41"/>
        <v>48</v>
      </c>
      <c r="AC39" t="str">
        <f t="shared" si="42"/>
        <v>M</v>
      </c>
      <c r="AD39" t="str">
        <f t="shared" si="43"/>
        <v>Schofield</v>
      </c>
      <c r="AE39" t="str">
        <f t="shared" si="43"/>
        <v>Finn</v>
      </c>
      <c r="AF39" t="str">
        <f t="shared" si="6"/>
        <v>STYE</v>
      </c>
      <c r="AG39" t="str">
        <f t="shared" si="44"/>
        <v>200515</v>
      </c>
      <c r="AH39" t="str">
        <f t="shared" si="45"/>
        <v>004729</v>
      </c>
      <c r="AI39" t="str">
        <f>_xlfn.IFNA((VLOOKUP(AA39,'Swim England Lookup'!$C$2:$E$5,3,FALSE)),"")</f>
        <v>10</v>
      </c>
      <c r="AJ39" t="s">
        <v>336</v>
      </c>
      <c r="AK39" t="str">
        <f t="shared" si="46"/>
        <v>M,Schofield,Finn,STYE,200515,004729,10,H</v>
      </c>
    </row>
    <row r="40" spans="1:37" ht="19.5" customHeight="1" x14ac:dyDescent="0.35">
      <c r="A40" s="61">
        <v>28</v>
      </c>
      <c r="B40" s="106" t="s">
        <v>294</v>
      </c>
      <c r="C40" s="106" t="s">
        <v>297</v>
      </c>
      <c r="D40" s="106" t="s">
        <v>305</v>
      </c>
      <c r="E40" s="107" t="s">
        <v>101</v>
      </c>
      <c r="F40" s="219">
        <v>1</v>
      </c>
      <c r="G40" s="246">
        <v>1689937</v>
      </c>
      <c r="H40" s="128" t="str">
        <f>_xlfn.IFNA((VLOOKUP(G40,'Swimmer Details'!$A$2:$H$1048576,6,FALSE)),"")</f>
        <v>Linacre</v>
      </c>
      <c r="I40" s="128" t="str">
        <f>_xlfn.IFNA((VLOOKUP(G40,'Swimmer Details'!$A$2:$H$1048576,4,FALSE)),"")</f>
        <v>Charles</v>
      </c>
      <c r="J40" s="99">
        <v>2</v>
      </c>
      <c r="K40" s="246">
        <v>1760233</v>
      </c>
      <c r="L40" s="128" t="str">
        <f>_xlfn.IFNA((VLOOKUP(K40,'Swimmer Details'!$A$2:$H$1048576,6,FALSE)),"")</f>
        <v/>
      </c>
      <c r="M40" s="128" t="str">
        <f>_xlfn.IFNA((VLOOKUP(K40,'Swimmer Details'!$A$2:$H$1048576,4,FALSE)),"")</f>
        <v/>
      </c>
      <c r="N40" s="301"/>
      <c r="O40" s="302"/>
      <c r="P40" s="302"/>
      <c r="Q40" s="116"/>
      <c r="R40" s="222"/>
      <c r="S40" s="118" t="str">
        <f>_xlfn.IFNA((VLOOKUP(Q40,'DQ Lookup'!$A$2:$B$99,2,FALSE)),"")</f>
        <v/>
      </c>
      <c r="T40">
        <f t="shared" ref="T40:T45" si="47">G68</f>
        <v>1415753</v>
      </c>
      <c r="U40" t="str">
        <f>_xlfn.IFNA((VLOOKUP(G68,'Swimmer Details'!$A$2:$H$1048576,6,FALSE)),"")</f>
        <v>Hull</v>
      </c>
      <c r="V40" t="str">
        <f>_xlfn.IFNA((VLOOKUP(G68,'Swimmer Details'!$A$2:$H$1048576,4,FALSE)),"")</f>
        <v>Megan</v>
      </c>
      <c r="W40" t="str">
        <f>_xlfn.IFNA((VLOOKUP(G68,'Swimmer Details'!$A$2:$M$1048576,12,FALSE)),"")</f>
        <v>200308</v>
      </c>
      <c r="X40" t="str">
        <f>_xlfn.IFNA((VLOOKUP(G68,'Swimmer Details'!$A$2:$M$1048576,13,FALSE)),"")</f>
        <v>F</v>
      </c>
      <c r="Y40" t="str">
        <f t="shared" ref="Y40:Z45" si="48">D68</f>
        <v>50m</v>
      </c>
      <c r="Z40" t="str">
        <f t="shared" si="48"/>
        <v>Backstroke</v>
      </c>
      <c r="AA40" t="str">
        <f t="shared" ref="AA40:AA45" si="49">Y40&amp;Z40</f>
        <v>50mBackstroke</v>
      </c>
      <c r="AB40">
        <f t="shared" ref="AB40:AB45" si="50">A68</f>
        <v>49</v>
      </c>
      <c r="AC40" t="str">
        <f t="shared" ref="AC40:AC45" si="51">X40</f>
        <v>F</v>
      </c>
      <c r="AD40" t="str">
        <f t="shared" ref="AD40:AE45" si="52">U40</f>
        <v>Hull</v>
      </c>
      <c r="AE40" t="str">
        <f t="shared" si="52"/>
        <v>Megan</v>
      </c>
      <c r="AF40" t="str">
        <f t="shared" si="6"/>
        <v>STYE</v>
      </c>
      <c r="AG40" t="str">
        <f t="shared" ref="AG40:AG45" si="53">W40</f>
        <v>200308</v>
      </c>
      <c r="AH40" t="str">
        <f t="shared" ref="AH40:AH45" si="54">TEXT(O68,"000000")</f>
        <v xml:space="preserve">DQ T     </v>
      </c>
      <c r="AI40" t="str">
        <f>_xlfn.IFNA((VLOOKUP(AA40,'Swim England Lookup'!$C$2:$E$5,3,FALSE)),"")</f>
        <v>13</v>
      </c>
      <c r="AJ40" t="s">
        <v>336</v>
      </c>
      <c r="AK40" t="str">
        <f t="shared" ref="AK40:AK45" si="55">AC40&amp;","&amp;AD40&amp;","&amp;AE40&amp;","&amp;AF40&amp;","&amp;AG40&amp;","&amp;AH40&amp;","&amp;AI40&amp;","&amp;AJ40</f>
        <v>F,Hull,Megan,STYE,200308,DQ T     ,13,H</v>
      </c>
    </row>
    <row r="41" spans="1:37" ht="19.5" customHeight="1" x14ac:dyDescent="0.35">
      <c r="A41" s="326"/>
      <c r="B41" s="327"/>
      <c r="C41" s="327"/>
      <c r="D41" s="327"/>
      <c r="E41" s="328"/>
      <c r="F41" s="221">
        <v>3</v>
      </c>
      <c r="G41" s="242">
        <v>1615944</v>
      </c>
      <c r="H41" s="128" t="str">
        <f>_xlfn.IFNA((VLOOKUP(G41,'Swimmer Details'!$A$2:$H$1048576,6,FALSE)),"")</f>
        <v>Schofield</v>
      </c>
      <c r="I41" s="128" t="str">
        <f>_xlfn.IFNA((VLOOKUP(G41,'Swimmer Details'!$A$2:$H$1048576,4,FALSE)),"")</f>
        <v>Finn</v>
      </c>
      <c r="J41" s="102">
        <v>4</v>
      </c>
      <c r="K41" s="242">
        <v>1678196</v>
      </c>
      <c r="L41" s="128" t="str">
        <f>_xlfn.IFNA((VLOOKUP(K41,'Swimmer Details'!$A$2:$H$1048576,6,FALSE)),"")</f>
        <v>Pearson</v>
      </c>
      <c r="M41" s="128" t="str">
        <f>_xlfn.IFNA((VLOOKUP(K41,'Swimmer Details'!$A$2:$H$1048576,4,FALSE)),"")</f>
        <v>William</v>
      </c>
      <c r="N41" s="100" t="str">
        <f>'Moors League'!O36</f>
        <v>DQ</v>
      </c>
      <c r="O41" s="98" t="str">
        <f>'Moors League'!P36</f>
        <v>DQ O  4L</v>
      </c>
      <c r="P41" s="98">
        <f>'Moors League'!Q36</f>
        <v>0</v>
      </c>
      <c r="Q41" s="116"/>
      <c r="R41" s="222"/>
      <c r="S41" s="118" t="str">
        <f>_xlfn.IFNA((VLOOKUP(Q41,'DQ Lookup'!$A$2:$B$99,2,FALSE)),"")</f>
        <v/>
      </c>
      <c r="T41">
        <f t="shared" si="47"/>
        <v>1497252</v>
      </c>
      <c r="U41" t="str">
        <f>_xlfn.IFNA((VLOOKUP(G69,'Swimmer Details'!$A$2:$H$1048576,6,FALSE)),"")</f>
        <v>Codd</v>
      </c>
      <c r="V41" t="str">
        <f>_xlfn.IFNA((VLOOKUP(G69,'Swimmer Details'!$A$2:$H$1048576,4,FALSE)),"")</f>
        <v>Cameron</v>
      </c>
      <c r="W41" t="str">
        <f>_xlfn.IFNA((VLOOKUP(G69,'Swimmer Details'!$A$2:$M$1048576,12,FALSE)),"")</f>
        <v>100909</v>
      </c>
      <c r="X41" t="str">
        <f>_xlfn.IFNA((VLOOKUP(G69,'Swimmer Details'!$A$2:$M$1048576,13,FALSE)),"")</f>
        <v>M</v>
      </c>
      <c r="Y41" t="str">
        <f t="shared" si="48"/>
        <v>50m</v>
      </c>
      <c r="Z41" t="str">
        <f t="shared" si="48"/>
        <v>Backstroke</v>
      </c>
      <c r="AA41" t="str">
        <f t="shared" si="49"/>
        <v>50mBackstroke</v>
      </c>
      <c r="AB41">
        <f t="shared" si="50"/>
        <v>50</v>
      </c>
      <c r="AC41" t="str">
        <f t="shared" si="51"/>
        <v>M</v>
      </c>
      <c r="AD41" t="str">
        <f t="shared" si="52"/>
        <v>Codd</v>
      </c>
      <c r="AE41" t="str">
        <f t="shared" si="52"/>
        <v>Cameron</v>
      </c>
      <c r="AF41" t="str">
        <f t="shared" si="6"/>
        <v>STYE</v>
      </c>
      <c r="AG41" t="str">
        <f t="shared" si="53"/>
        <v>100909</v>
      </c>
      <c r="AH41" t="str">
        <f t="shared" si="54"/>
        <v>003971</v>
      </c>
      <c r="AI41" t="str">
        <f>_xlfn.IFNA((VLOOKUP(AA41,'Swim England Lookup'!$C$2:$E$5,3,FALSE)),"")</f>
        <v>13</v>
      </c>
      <c r="AJ41" t="s">
        <v>336</v>
      </c>
      <c r="AK41" t="str">
        <f t="shared" si="55"/>
        <v>M,Codd,Cameron,STYE,100909,003971,13,H</v>
      </c>
    </row>
    <row r="42" spans="1:37" ht="19.5" customHeight="1" x14ac:dyDescent="0.35">
      <c r="A42" s="61">
        <v>29</v>
      </c>
      <c r="B42" s="106" t="s">
        <v>293</v>
      </c>
      <c r="C42" s="106" t="s">
        <v>295</v>
      </c>
      <c r="D42" s="106" t="s">
        <v>304</v>
      </c>
      <c r="E42" s="107" t="s">
        <v>99</v>
      </c>
      <c r="F42" s="218" t="s">
        <v>308</v>
      </c>
      <c r="G42" s="240">
        <v>1415753</v>
      </c>
      <c r="H42" s="128" t="str">
        <f>_xlfn.IFNA((VLOOKUP(G42,'Swimmer Details'!$A$2:$H$1048576,6,FALSE)),"")</f>
        <v>Hull</v>
      </c>
      <c r="I42" s="128" t="str">
        <f>_xlfn.IFNA((VLOOKUP(G42,'Swimmer Details'!$A$2:$H$1048576,4,FALSE)),"")</f>
        <v>Megan</v>
      </c>
      <c r="J42" s="109" t="s">
        <v>310</v>
      </c>
      <c r="K42" s="240">
        <v>1366544</v>
      </c>
      <c r="L42" s="128" t="str">
        <f>_xlfn.IFNA((VLOOKUP(K42,'Swimmer Details'!$A$2:$H$1048576,6,FALSE)),"")</f>
        <v>Capaldi</v>
      </c>
      <c r="M42" s="128" t="str">
        <f>_xlfn.IFNA((VLOOKUP(K42,'Swimmer Details'!$A$2:$H$1048576,4,FALSE)),"")</f>
        <v>Scarlett</v>
      </c>
      <c r="N42" s="301"/>
      <c r="O42" s="302"/>
      <c r="P42" s="302"/>
      <c r="Q42" s="116"/>
      <c r="R42" s="222"/>
      <c r="S42" s="118" t="str">
        <f>_xlfn.IFNA((VLOOKUP(Q42,'DQ Lookup'!$A$2:$B$99,2,FALSE)),"")</f>
        <v/>
      </c>
      <c r="T42">
        <f t="shared" si="47"/>
        <v>1505722</v>
      </c>
      <c r="U42" t="str">
        <f>_xlfn.IFNA((VLOOKUP(G70,'Swimmer Details'!$A$2:$H$1048576,6,FALSE)),"")</f>
        <v>Green</v>
      </c>
      <c r="V42" t="str">
        <f>_xlfn.IFNA((VLOOKUP(G70,'Swimmer Details'!$A$2:$H$1048576,4,FALSE)),"")</f>
        <v>Charis</v>
      </c>
      <c r="W42" t="str">
        <f>_xlfn.IFNA((VLOOKUP(G70,'Swimmer Details'!$A$2:$M$1048576,12,FALSE)),"")</f>
        <v>241211</v>
      </c>
      <c r="X42" t="str">
        <f>_xlfn.IFNA((VLOOKUP(G70,'Swimmer Details'!$A$2:$M$1048576,13,FALSE)),"")</f>
        <v>F</v>
      </c>
      <c r="Y42" t="str">
        <f t="shared" si="48"/>
        <v>50m</v>
      </c>
      <c r="Z42" t="str">
        <f t="shared" si="48"/>
        <v>Breaststroke</v>
      </c>
      <c r="AA42" t="str">
        <f t="shared" si="49"/>
        <v>50mBreaststroke</v>
      </c>
      <c r="AB42">
        <f t="shared" si="50"/>
        <v>51</v>
      </c>
      <c r="AC42" t="str">
        <f t="shared" si="51"/>
        <v>F</v>
      </c>
      <c r="AD42" t="str">
        <f t="shared" si="52"/>
        <v>Green</v>
      </c>
      <c r="AE42" t="str">
        <f t="shared" si="52"/>
        <v>Charis</v>
      </c>
      <c r="AF42" t="str">
        <f t="shared" si="6"/>
        <v>STYE</v>
      </c>
      <c r="AG42" t="str">
        <f t="shared" si="53"/>
        <v>241211</v>
      </c>
      <c r="AH42" t="str">
        <f t="shared" si="54"/>
        <v>004271</v>
      </c>
      <c r="AI42" t="str">
        <f>_xlfn.IFNA((VLOOKUP(AA42,'Swim England Lookup'!$C$2:$E$5,3,FALSE)),"")</f>
        <v>07</v>
      </c>
      <c r="AJ42" t="s">
        <v>336</v>
      </c>
      <c r="AK42" t="str">
        <f t="shared" si="55"/>
        <v>F,Green,Charis,STYE,241211,004271,07,H</v>
      </c>
    </row>
    <row r="43" spans="1:37" ht="19.5" customHeight="1" x14ac:dyDescent="0.35">
      <c r="A43" s="326"/>
      <c r="B43" s="327"/>
      <c r="C43" s="327"/>
      <c r="D43" s="327"/>
      <c r="E43" s="328"/>
      <c r="F43" s="218" t="s">
        <v>309</v>
      </c>
      <c r="G43" s="240">
        <v>1260915</v>
      </c>
      <c r="H43" s="128" t="str">
        <f>_xlfn.IFNA((VLOOKUP(G43,'Swimmer Details'!$A$2:$H$1048576,6,FALSE)),"")</f>
        <v>Schofield</v>
      </c>
      <c r="I43" s="128" t="str">
        <f>_xlfn.IFNA((VLOOKUP(G43,'Swimmer Details'!$A$2:$H$1048576,4,FALSE)),"")</f>
        <v>Emily</v>
      </c>
      <c r="J43" s="109" t="s">
        <v>311</v>
      </c>
      <c r="K43" s="240">
        <v>1505720</v>
      </c>
      <c r="L43" s="128" t="str">
        <f>_xlfn.IFNA((VLOOKUP(K43,'Swimmer Details'!$A$2:$H$1048576,6,FALSE)),"")</f>
        <v>Felgate</v>
      </c>
      <c r="M43" s="128" t="str">
        <f>_xlfn.IFNA((VLOOKUP(K43,'Swimmer Details'!$A$2:$H$1048576,4,FALSE)),"")</f>
        <v>Olivia</v>
      </c>
      <c r="N43" s="100">
        <f>'Moors League'!O37</f>
        <v>1</v>
      </c>
      <c r="O43" s="98" t="str">
        <f>'Moors League'!P37</f>
        <v>021527</v>
      </c>
      <c r="P43" s="98">
        <f>'Moors League'!Q37</f>
        <v>4</v>
      </c>
      <c r="Q43" s="116"/>
      <c r="R43" s="222"/>
      <c r="S43" s="118" t="str">
        <f>_xlfn.IFNA((VLOOKUP(Q43,'DQ Lookup'!$A$2:$B$99,2,FALSE)),"")</f>
        <v/>
      </c>
      <c r="T43">
        <f t="shared" si="47"/>
        <v>1603094</v>
      </c>
      <c r="U43" t="str">
        <f>_xlfn.IFNA((VLOOKUP(G71,'Swimmer Details'!$A$2:$H$1048576,6,FALSE)),"")</f>
        <v>Gittins</v>
      </c>
      <c r="V43" t="str">
        <f>_xlfn.IFNA((VLOOKUP(G71,'Swimmer Details'!$A$2:$H$1048576,4,FALSE)),"")</f>
        <v>Stephen</v>
      </c>
      <c r="W43" t="str">
        <f>_xlfn.IFNA((VLOOKUP(G71,'Swimmer Details'!$A$2:$M$1048576,12,FALSE)),"")</f>
        <v>101111</v>
      </c>
      <c r="X43" t="str">
        <f>_xlfn.IFNA((VLOOKUP(G71,'Swimmer Details'!$A$2:$M$1048576,13,FALSE)),"")</f>
        <v>M</v>
      </c>
      <c r="Y43" t="str">
        <f t="shared" si="48"/>
        <v>50m</v>
      </c>
      <c r="Z43" t="str">
        <f t="shared" si="48"/>
        <v>Breaststroke</v>
      </c>
      <c r="AA43" t="str">
        <f t="shared" si="49"/>
        <v>50mBreaststroke</v>
      </c>
      <c r="AB43">
        <f t="shared" si="50"/>
        <v>52</v>
      </c>
      <c r="AC43" t="str">
        <f t="shared" si="51"/>
        <v>M</v>
      </c>
      <c r="AD43" t="str">
        <f t="shared" si="52"/>
        <v>Gittins</v>
      </c>
      <c r="AE43" t="str">
        <f t="shared" si="52"/>
        <v>Stephen</v>
      </c>
      <c r="AF43" t="str">
        <f t="shared" si="6"/>
        <v>STYE</v>
      </c>
      <c r="AG43" t="str">
        <f t="shared" si="53"/>
        <v>101111</v>
      </c>
      <c r="AH43" t="str">
        <f t="shared" si="54"/>
        <v>004105</v>
      </c>
      <c r="AI43" t="str">
        <f>_xlfn.IFNA((VLOOKUP(AA43,'Swim England Lookup'!$C$2:$E$5,3,FALSE)),"")</f>
        <v>07</v>
      </c>
      <c r="AJ43" t="s">
        <v>336</v>
      </c>
      <c r="AK43" t="str">
        <f t="shared" si="55"/>
        <v>M,Gittins,Stephen,STYE,101111,004105,07,H</v>
      </c>
    </row>
    <row r="44" spans="1:37" ht="19.5" customHeight="1" x14ac:dyDescent="0.35">
      <c r="A44" s="61">
        <v>30</v>
      </c>
      <c r="B44" s="106" t="s">
        <v>294</v>
      </c>
      <c r="C44" s="106" t="s">
        <v>295</v>
      </c>
      <c r="D44" s="106" t="s">
        <v>304</v>
      </c>
      <c r="E44" s="107" t="s">
        <v>99</v>
      </c>
      <c r="F44" s="219" t="s">
        <v>308</v>
      </c>
      <c r="G44" s="246">
        <v>1398877</v>
      </c>
      <c r="H44" s="128" t="str">
        <f>_xlfn.IFNA((VLOOKUP(G44,'Swimmer Details'!$A$2:$H$1048576,6,FALSE)),"")</f>
        <v>Schofield</v>
      </c>
      <c r="I44" s="128" t="str">
        <f>_xlfn.IFNA((VLOOKUP(G44,'Swimmer Details'!$A$2:$H$1048576,4,FALSE)),"")</f>
        <v>Charlie</v>
      </c>
      <c r="J44" s="109" t="s">
        <v>310</v>
      </c>
      <c r="K44" s="246">
        <v>1388225</v>
      </c>
      <c r="L44" s="128" t="str">
        <f>_xlfn.IFNA((VLOOKUP(K44,'Swimmer Details'!$A$2:$H$1048576,6,FALSE)),"")</f>
        <v>Wilkinson</v>
      </c>
      <c r="M44" s="128" t="str">
        <f>_xlfn.IFNA((VLOOKUP(K44,'Swimmer Details'!$A$2:$H$1048576,4,FALSE)),"")</f>
        <v>Guy</v>
      </c>
      <c r="N44" s="301"/>
      <c r="O44" s="302"/>
      <c r="P44" s="302"/>
      <c r="Q44" s="116"/>
      <c r="R44" s="222"/>
      <c r="S44" s="118" t="str">
        <f>_xlfn.IFNA((VLOOKUP(Q44,'DQ Lookup'!$A$2:$B$99,2,FALSE)),"")</f>
        <v/>
      </c>
      <c r="T44">
        <f t="shared" si="47"/>
        <v>1305056</v>
      </c>
      <c r="U44" t="str">
        <f>_xlfn.IFNA((VLOOKUP(G72,'Swimmer Details'!$A$2:$H$1048576,6,FALSE)),"")</f>
        <v>Takacs</v>
      </c>
      <c r="V44" t="str">
        <f>_xlfn.IFNA((VLOOKUP(G72,'Swimmer Details'!$A$2:$H$1048576,4,FALSE)),"")</f>
        <v>Hannah</v>
      </c>
      <c r="W44" t="str">
        <f>_xlfn.IFNA((VLOOKUP(G72,'Swimmer Details'!$A$2:$M$1048576,12,FALSE)),"")</f>
        <v>161106</v>
      </c>
      <c r="X44" t="str">
        <f>_xlfn.IFNA((VLOOKUP(G72,'Swimmer Details'!$A$2:$M$1048576,13,FALSE)),"")</f>
        <v>F</v>
      </c>
      <c r="Y44" t="str">
        <f t="shared" si="48"/>
        <v>50m</v>
      </c>
      <c r="Z44" t="str">
        <f t="shared" si="48"/>
        <v>Freestyle</v>
      </c>
      <c r="AA44" t="str">
        <f t="shared" si="49"/>
        <v>50mFreestyle</v>
      </c>
      <c r="AB44">
        <f t="shared" si="50"/>
        <v>53</v>
      </c>
      <c r="AC44" t="str">
        <f t="shared" si="51"/>
        <v>F</v>
      </c>
      <c r="AD44" t="str">
        <f t="shared" si="52"/>
        <v>Takacs</v>
      </c>
      <c r="AE44" t="str">
        <f t="shared" si="52"/>
        <v>Hannah</v>
      </c>
      <c r="AF44" t="str">
        <f t="shared" si="6"/>
        <v>STYE</v>
      </c>
      <c r="AG44" t="str">
        <f t="shared" si="53"/>
        <v>161106</v>
      </c>
      <c r="AH44" t="str">
        <f t="shared" si="54"/>
        <v>002936</v>
      </c>
      <c r="AI44" t="str">
        <f>_xlfn.IFNA((VLOOKUP(AA44,'Swim England Lookup'!$C$2:$E$5,3,FALSE)),"")</f>
        <v>01</v>
      </c>
      <c r="AJ44" t="s">
        <v>336</v>
      </c>
      <c r="AK44" t="str">
        <f t="shared" si="55"/>
        <v>F,Takacs,Hannah,STYE,161106,002936,01,H</v>
      </c>
    </row>
    <row r="45" spans="1:37" ht="19.5" customHeight="1" x14ac:dyDescent="0.35">
      <c r="A45" s="326"/>
      <c r="B45" s="327"/>
      <c r="C45" s="327"/>
      <c r="D45" s="327"/>
      <c r="E45" s="328"/>
      <c r="F45" s="218" t="s">
        <v>309</v>
      </c>
      <c r="G45" s="240">
        <v>1456867</v>
      </c>
      <c r="H45" s="128" t="str">
        <f>_xlfn.IFNA((VLOOKUP(G45,'Swimmer Details'!$A$2:$H$1048576,6,FALSE)),"")</f>
        <v>Cornell</v>
      </c>
      <c r="I45" s="128" t="str">
        <f>_xlfn.IFNA((VLOOKUP(G45,'Swimmer Details'!$A$2:$H$1048576,4,FALSE)),"")</f>
        <v>Christian</v>
      </c>
      <c r="J45" s="109" t="s">
        <v>311</v>
      </c>
      <c r="K45" s="240">
        <v>1497252</v>
      </c>
      <c r="L45" s="128" t="str">
        <f>_xlfn.IFNA((VLOOKUP(K45,'Swimmer Details'!$A$2:$H$1048576,6,FALSE)),"")</f>
        <v>Codd</v>
      </c>
      <c r="M45" s="128" t="str">
        <f>_xlfn.IFNA((VLOOKUP(K45,'Swimmer Details'!$A$2:$H$1048576,4,FALSE)),"")</f>
        <v>Cameron</v>
      </c>
      <c r="N45" s="100">
        <f>'Moors League'!O38</f>
        <v>3</v>
      </c>
      <c r="O45" s="98" t="str">
        <f>'Moors League'!P38</f>
        <v>021775</v>
      </c>
      <c r="P45" s="98">
        <f>'Moors League'!Q38</f>
        <v>2</v>
      </c>
      <c r="Q45" s="116"/>
      <c r="R45" s="222"/>
      <c r="S45" s="118" t="str">
        <f>_xlfn.IFNA((VLOOKUP(Q45,'DQ Lookup'!$A$2:$B$99,2,FALSE)),"")</f>
        <v/>
      </c>
      <c r="T45">
        <f t="shared" si="47"/>
        <v>306936</v>
      </c>
      <c r="U45" t="str">
        <f>_xlfn.IFNA((VLOOKUP(G73,'Swimmer Details'!$A$2:$H$1048576,6,FALSE)),"")</f>
        <v>Haycroft</v>
      </c>
      <c r="V45" t="str">
        <f>_xlfn.IFNA((VLOOKUP(G73,'Swimmer Details'!$A$2:$H$1048576,4,FALSE)),"")</f>
        <v>Matthew</v>
      </c>
      <c r="W45" t="str">
        <f>_xlfn.IFNA((VLOOKUP(G73,'Swimmer Details'!$A$2:$M$1048576,12,FALSE)),"")</f>
        <v>251185</v>
      </c>
      <c r="X45" t="str">
        <f>_xlfn.IFNA((VLOOKUP(G73,'Swimmer Details'!$A$2:$M$1048576,13,FALSE)),"")</f>
        <v>M</v>
      </c>
      <c r="Y45" t="str">
        <f t="shared" si="48"/>
        <v>50m</v>
      </c>
      <c r="Z45" t="str">
        <f t="shared" si="48"/>
        <v>Freestyle</v>
      </c>
      <c r="AA45" t="str">
        <f t="shared" si="49"/>
        <v>50mFreestyle</v>
      </c>
      <c r="AB45">
        <f t="shared" si="50"/>
        <v>54</v>
      </c>
      <c r="AC45" t="str">
        <f t="shared" si="51"/>
        <v>M</v>
      </c>
      <c r="AD45" t="str">
        <f t="shared" si="52"/>
        <v>Haycroft</v>
      </c>
      <c r="AE45" t="str">
        <f t="shared" si="52"/>
        <v>Matthew</v>
      </c>
      <c r="AF45" t="str">
        <f t="shared" si="6"/>
        <v>STYE</v>
      </c>
      <c r="AG45" t="str">
        <f t="shared" si="53"/>
        <v>251185</v>
      </c>
      <c r="AH45" t="str">
        <f t="shared" si="54"/>
        <v>003052</v>
      </c>
      <c r="AI45" t="str">
        <f>_xlfn.IFNA((VLOOKUP(AA45,'Swim England Lookup'!$C$2:$E$5,3,FALSE)),"")</f>
        <v>01</v>
      </c>
      <c r="AJ45" t="s">
        <v>336</v>
      </c>
      <c r="AK45" t="str">
        <f t="shared" si="55"/>
        <v>M,Haycroft,Matthew,STYE,251185,003052,01,H</v>
      </c>
    </row>
    <row r="46" spans="1:37" s="49" customFormat="1" ht="19.5" customHeight="1" x14ac:dyDescent="0.4">
      <c r="A46" s="61">
        <v>31</v>
      </c>
      <c r="B46" s="106" t="s">
        <v>293</v>
      </c>
      <c r="C46" s="106" t="s">
        <v>81</v>
      </c>
      <c r="D46" s="106" t="s">
        <v>302</v>
      </c>
      <c r="E46" s="107" t="s">
        <v>299</v>
      </c>
      <c r="F46" s="318"/>
      <c r="G46" s="239">
        <v>876720</v>
      </c>
      <c r="H46" s="128" t="str">
        <f>_xlfn.IFNA((VLOOKUP(G46,'Swimmer Details'!$A$2:$H$1048576,6,FALSE)),"")</f>
        <v>Gettings</v>
      </c>
      <c r="I46" s="128" t="str">
        <f>_xlfn.IFNA((VLOOKUP(G46,'Swimmer Details'!$A$2:$H$1048576,4,FALSE)),"")</f>
        <v>Emma</v>
      </c>
      <c r="J46" s="312"/>
      <c r="K46" s="313"/>
      <c r="L46" s="313"/>
      <c r="M46" s="314"/>
      <c r="N46" s="97">
        <f>'Moors League'!O39</f>
        <v>1</v>
      </c>
      <c r="O46" s="98" t="str">
        <f>'Moors League'!P39</f>
        <v>003120</v>
      </c>
      <c r="P46" s="98">
        <f>'Moors League'!Q39</f>
        <v>4</v>
      </c>
      <c r="Q46" s="116"/>
      <c r="R46" s="117"/>
      <c r="S46" s="118" t="str">
        <f>_xlfn.IFNA((VLOOKUP(Q46,'DQ Lookup'!$A$2:$B$99,2,FALSE)),"")</f>
        <v/>
      </c>
    </row>
    <row r="47" spans="1:37" s="49" customFormat="1" ht="19.5" customHeight="1" x14ac:dyDescent="0.4">
      <c r="A47" s="61">
        <v>32</v>
      </c>
      <c r="B47" s="106" t="s">
        <v>294</v>
      </c>
      <c r="C47" s="106" t="s">
        <v>81</v>
      </c>
      <c r="D47" s="106" t="s">
        <v>302</v>
      </c>
      <c r="E47" s="107" t="s">
        <v>299</v>
      </c>
      <c r="F47" s="318"/>
      <c r="G47" s="244">
        <v>306936</v>
      </c>
      <c r="H47" s="128" t="str">
        <f>_xlfn.IFNA((VLOOKUP(G47,'Swimmer Details'!$A$2:$H$1048576,6,FALSE)),"")</f>
        <v>Haycroft</v>
      </c>
      <c r="I47" s="128" t="str">
        <f>_xlfn.IFNA((VLOOKUP(G47,'Swimmer Details'!$A$2:$H$1048576,4,FALSE)),"")</f>
        <v>Matthew</v>
      </c>
      <c r="J47" s="312"/>
      <c r="K47" s="313"/>
      <c r="L47" s="313"/>
      <c r="M47" s="314"/>
      <c r="N47" s="97">
        <f>'Moors League'!O40</f>
        <v>3</v>
      </c>
      <c r="O47" s="98" t="str">
        <f>'Moors League'!P40</f>
        <v>003183</v>
      </c>
      <c r="P47" s="98">
        <f>'Moors League'!Q40</f>
        <v>2</v>
      </c>
      <c r="Q47" s="116"/>
      <c r="R47" s="117"/>
      <c r="S47" s="118" t="str">
        <f>_xlfn.IFNA((VLOOKUP(Q47,'DQ Lookup'!$A$2:$B$99,2,FALSE)),"")</f>
        <v/>
      </c>
    </row>
    <row r="48" spans="1:37" s="49" customFormat="1" ht="19.5" customHeight="1" x14ac:dyDescent="0.4">
      <c r="A48" s="61">
        <v>33</v>
      </c>
      <c r="B48" s="106" t="s">
        <v>293</v>
      </c>
      <c r="C48" s="106" t="s">
        <v>292</v>
      </c>
      <c r="D48" s="106" t="s">
        <v>302</v>
      </c>
      <c r="E48" s="107" t="s">
        <v>298</v>
      </c>
      <c r="F48" s="318"/>
      <c r="G48" s="239">
        <v>1488958</v>
      </c>
      <c r="H48" s="128" t="str">
        <f>_xlfn.IFNA((VLOOKUP(G48,'Swimmer Details'!$A$2:$H$1048576,6,FALSE)),"")</f>
        <v>Allcock</v>
      </c>
      <c r="I48" s="128" t="str">
        <f>_xlfn.IFNA((VLOOKUP(G48,'Swimmer Details'!$A$2:$H$1048576,4,FALSE)),"")</f>
        <v>Beatrix</v>
      </c>
      <c r="J48" s="312"/>
      <c r="K48" s="313"/>
      <c r="L48" s="313"/>
      <c r="M48" s="314"/>
      <c r="N48" s="97">
        <f>'Moors League'!O41</f>
        <v>1</v>
      </c>
      <c r="O48" s="98" t="str">
        <f>'Moors League'!P41</f>
        <v>003880</v>
      </c>
      <c r="P48" s="98">
        <f>'Moors League'!Q41</f>
        <v>4</v>
      </c>
      <c r="Q48" s="116"/>
      <c r="R48" s="117"/>
      <c r="S48" s="118" t="str">
        <f>_xlfn.IFNA((VLOOKUP(Q48,'DQ Lookup'!$A$2:$B$99,2,FALSE)),"")</f>
        <v/>
      </c>
    </row>
    <row r="49" spans="1:37" s="49" customFormat="1" ht="19.5" customHeight="1" x14ac:dyDescent="0.4">
      <c r="A49" s="61">
        <v>34</v>
      </c>
      <c r="B49" s="106" t="s">
        <v>294</v>
      </c>
      <c r="C49" s="106" t="s">
        <v>292</v>
      </c>
      <c r="D49" s="106" t="s">
        <v>302</v>
      </c>
      <c r="E49" s="107" t="s">
        <v>298</v>
      </c>
      <c r="F49" s="318"/>
      <c r="G49" s="239">
        <v>1398877</v>
      </c>
      <c r="H49" s="128" t="str">
        <f>_xlfn.IFNA((VLOOKUP(G49,'Swimmer Details'!$A$2:$H$1048576,6,FALSE)),"")</f>
        <v>Schofield</v>
      </c>
      <c r="I49" s="128" t="str">
        <f>_xlfn.IFNA((VLOOKUP(G49,'Swimmer Details'!$A$2:$H$1048576,4,FALSE)),"")</f>
        <v>Charlie</v>
      </c>
      <c r="J49" s="312"/>
      <c r="K49" s="313"/>
      <c r="L49" s="313"/>
      <c r="M49" s="314"/>
      <c r="N49" s="97">
        <f>'Moors League'!O42</f>
        <v>1</v>
      </c>
      <c r="O49" s="98" t="str">
        <f>'Moors League'!P42</f>
        <v>003350</v>
      </c>
      <c r="P49" s="98">
        <f>'Moors League'!Q42</f>
        <v>4</v>
      </c>
      <c r="Q49" s="116"/>
      <c r="R49" s="117"/>
      <c r="S49" s="118" t="str">
        <f>_xlfn.IFNA((VLOOKUP(Q49,'DQ Lookup'!$A$2:$B$99,2,FALSE)),"")</f>
        <v/>
      </c>
    </row>
    <row r="50" spans="1:37" s="49" customFormat="1" ht="19.5" customHeight="1" x14ac:dyDescent="0.4">
      <c r="A50" s="61">
        <v>35</v>
      </c>
      <c r="B50" s="106" t="s">
        <v>293</v>
      </c>
      <c r="C50" s="106" t="s">
        <v>295</v>
      </c>
      <c r="D50" s="106" t="s">
        <v>302</v>
      </c>
      <c r="E50" s="107" t="s">
        <v>301</v>
      </c>
      <c r="F50" s="318"/>
      <c r="G50" s="239">
        <v>1260915</v>
      </c>
      <c r="H50" s="128" t="str">
        <f>_xlfn.IFNA((VLOOKUP(G50,'Swimmer Details'!$A$2:$H$1048576,6,FALSE)),"")</f>
        <v>Schofield</v>
      </c>
      <c r="I50" s="128" t="str">
        <f>_xlfn.IFNA((VLOOKUP(G50,'Swimmer Details'!$A$2:$H$1048576,4,FALSE)),"")</f>
        <v>Emily</v>
      </c>
      <c r="J50" s="312"/>
      <c r="K50" s="313"/>
      <c r="L50" s="313"/>
      <c r="M50" s="314"/>
      <c r="N50" s="97">
        <f>'Moors League'!O43</f>
        <v>1</v>
      </c>
      <c r="O50" s="98" t="str">
        <f>'Moors League'!P43</f>
        <v>002940</v>
      </c>
      <c r="P50" s="98">
        <f>'Moors League'!Q43</f>
        <v>4</v>
      </c>
      <c r="Q50" s="116"/>
      <c r="R50" s="117"/>
      <c r="S50" s="118" t="str">
        <f>_xlfn.IFNA((VLOOKUP(Q50,'DQ Lookup'!$A$2:$B$99,2,FALSE)),"")</f>
        <v/>
      </c>
    </row>
    <row r="51" spans="1:37" s="49" customFormat="1" ht="19.5" customHeight="1" x14ac:dyDescent="0.4">
      <c r="A51" s="61">
        <v>36</v>
      </c>
      <c r="B51" s="106" t="s">
        <v>294</v>
      </c>
      <c r="C51" s="106" t="s">
        <v>295</v>
      </c>
      <c r="D51" s="106" t="s">
        <v>302</v>
      </c>
      <c r="E51" s="107" t="s">
        <v>301</v>
      </c>
      <c r="F51" s="318"/>
      <c r="G51" s="239">
        <v>1388225</v>
      </c>
      <c r="H51" s="128" t="str">
        <f>_xlfn.IFNA((VLOOKUP(G51,'Swimmer Details'!$A$2:$H$1048576,6,FALSE)),"")</f>
        <v>Wilkinson</v>
      </c>
      <c r="I51" s="128" t="str">
        <f>_xlfn.IFNA((VLOOKUP(G51,'Swimmer Details'!$A$2:$H$1048576,4,FALSE)),"")</f>
        <v>Guy</v>
      </c>
      <c r="J51" s="312"/>
      <c r="K51" s="313"/>
      <c r="L51" s="313"/>
      <c r="M51" s="314"/>
      <c r="N51" s="97">
        <f>'Moors League'!O44</f>
        <v>3</v>
      </c>
      <c r="O51" s="98" t="str">
        <f>'Moors League'!P44</f>
        <v>002902</v>
      </c>
      <c r="P51" s="98">
        <f>'Moors League'!Q44</f>
        <v>2</v>
      </c>
      <c r="Q51" s="116"/>
      <c r="R51" s="117"/>
      <c r="S51" s="118" t="str">
        <f>_xlfn.IFNA((VLOOKUP(Q51,'DQ Lookup'!$A$2:$B$99,2,FALSE)),"")</f>
        <v/>
      </c>
    </row>
    <row r="52" spans="1:37" s="49" customFormat="1" ht="19.5" customHeight="1" x14ac:dyDescent="0.4">
      <c r="A52" s="61">
        <v>37</v>
      </c>
      <c r="B52" s="106" t="s">
        <v>293</v>
      </c>
      <c r="C52" s="106" t="s">
        <v>297</v>
      </c>
      <c r="D52" s="106" t="s">
        <v>302</v>
      </c>
      <c r="E52" s="107" t="s">
        <v>300</v>
      </c>
      <c r="F52" s="318"/>
      <c r="G52" s="239">
        <v>1662124</v>
      </c>
      <c r="H52" s="128" t="str">
        <f>_xlfn.IFNA((VLOOKUP(G52,'Swimmer Details'!$A$2:$H$1048576,6,FALSE)),"")</f>
        <v>Kitson</v>
      </c>
      <c r="I52" s="128" t="str">
        <f>_xlfn.IFNA((VLOOKUP(G52,'Swimmer Details'!$A$2:$H$1048576,4,FALSE)),"")</f>
        <v>Emilia</v>
      </c>
      <c r="J52" s="312"/>
      <c r="K52" s="313"/>
      <c r="L52" s="313"/>
      <c r="M52" s="314"/>
      <c r="N52" s="97">
        <f>'Moors League'!O45</f>
        <v>1</v>
      </c>
      <c r="O52" s="98" t="str">
        <f>'Moors League'!P45</f>
        <v>005609</v>
      </c>
      <c r="P52" s="98">
        <f>'Moors League'!Q45</f>
        <v>4</v>
      </c>
      <c r="Q52" s="116"/>
      <c r="R52" s="117"/>
      <c r="S52" s="118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9" customFormat="1" ht="19.5" customHeight="1" x14ac:dyDescent="0.4">
      <c r="A53" s="61">
        <v>38</v>
      </c>
      <c r="B53" s="106" t="s">
        <v>294</v>
      </c>
      <c r="C53" s="106" t="s">
        <v>297</v>
      </c>
      <c r="D53" s="106" t="s">
        <v>302</v>
      </c>
      <c r="E53" s="107" t="s">
        <v>300</v>
      </c>
      <c r="F53" s="318"/>
      <c r="G53" s="239">
        <v>1689937</v>
      </c>
      <c r="H53" s="128" t="str">
        <f>_xlfn.IFNA((VLOOKUP(G53,'Swimmer Details'!$A$2:$H$1048576,6,FALSE)),"")</f>
        <v>Linacre</v>
      </c>
      <c r="I53" s="128" t="str">
        <f>_xlfn.IFNA((VLOOKUP(G53,'Swimmer Details'!$A$2:$H$1048576,4,FALSE)),"")</f>
        <v>Charles</v>
      </c>
      <c r="J53" s="312"/>
      <c r="K53" s="313"/>
      <c r="L53" s="313"/>
      <c r="M53" s="314"/>
      <c r="N53" s="97">
        <f>'Moors League'!O46</f>
        <v>1</v>
      </c>
      <c r="O53" s="98" t="str">
        <f>'Moors League'!P46</f>
        <v>005217</v>
      </c>
      <c r="P53" s="98">
        <f>'Moors League'!Q46</f>
        <v>4</v>
      </c>
      <c r="Q53" s="116"/>
      <c r="R53" s="117"/>
      <c r="S53" s="118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9" customFormat="1" ht="19.5" customHeight="1" x14ac:dyDescent="0.4">
      <c r="A54" s="61">
        <v>39</v>
      </c>
      <c r="B54" s="106" t="s">
        <v>293</v>
      </c>
      <c r="C54" s="106" t="s">
        <v>296</v>
      </c>
      <c r="D54" s="106" t="s">
        <v>302</v>
      </c>
      <c r="E54" s="107" t="s">
        <v>299</v>
      </c>
      <c r="F54" s="318"/>
      <c r="G54" s="239">
        <v>1366544</v>
      </c>
      <c r="H54" s="128" t="str">
        <f>_xlfn.IFNA((VLOOKUP(G54,'Swimmer Details'!$A$2:$H$1048576,6,FALSE)),"")</f>
        <v>Capaldi</v>
      </c>
      <c r="I54" s="128" t="str">
        <f>_xlfn.IFNA((VLOOKUP(G54,'Swimmer Details'!$A$2:$H$1048576,4,FALSE)),"")</f>
        <v>Scarlett</v>
      </c>
      <c r="J54" s="312"/>
      <c r="K54" s="313"/>
      <c r="L54" s="313"/>
      <c r="M54" s="314"/>
      <c r="N54" s="97">
        <f>'Moors League'!O47</f>
        <v>1</v>
      </c>
      <c r="O54" s="98" t="str">
        <f>'Moors League'!P47</f>
        <v>003044</v>
      </c>
      <c r="P54" s="98">
        <f>'Moors League'!Q47</f>
        <v>4</v>
      </c>
      <c r="Q54" s="116"/>
      <c r="R54" s="117"/>
      <c r="S54" s="118" t="str">
        <f>_xlfn.IFNA((VLOOKUP(Q54,'DQ Lookup'!$A$2:$B$99,2,FALSE)),"")</f>
        <v/>
      </c>
    </row>
    <row r="55" spans="1:37" s="49" customFormat="1" ht="19.5" customHeight="1" x14ac:dyDescent="0.4">
      <c r="A55" s="61">
        <v>40</v>
      </c>
      <c r="B55" s="106" t="s">
        <v>294</v>
      </c>
      <c r="C55" s="106" t="s">
        <v>296</v>
      </c>
      <c r="D55" s="106" t="s">
        <v>302</v>
      </c>
      <c r="E55" s="107" t="s">
        <v>299</v>
      </c>
      <c r="F55" s="319"/>
      <c r="G55" s="239">
        <v>1456867</v>
      </c>
      <c r="H55" s="128" t="str">
        <f>_xlfn.IFNA((VLOOKUP(G55,'Swimmer Details'!$A$2:$H$1048576,6,FALSE)),"")</f>
        <v>Cornell</v>
      </c>
      <c r="I55" s="128" t="str">
        <f>_xlfn.IFNA((VLOOKUP(G55,'Swimmer Details'!$A$2:$H$1048576,4,FALSE)),"")</f>
        <v>Christian</v>
      </c>
      <c r="J55" s="315"/>
      <c r="K55" s="316"/>
      <c r="L55" s="316"/>
      <c r="M55" s="317"/>
      <c r="N55" s="97">
        <f>'Moors League'!O48</f>
        <v>1</v>
      </c>
      <c r="O55" s="98" t="str">
        <f>'Moors League'!P48</f>
        <v>003257</v>
      </c>
      <c r="P55" s="98">
        <f>'Moors League'!Q48</f>
        <v>4</v>
      </c>
      <c r="Q55" s="116"/>
      <c r="R55" s="117"/>
      <c r="S55" s="118" t="str">
        <f>_xlfn.IFNA((VLOOKUP(Q55,'DQ Lookup'!$A$2:$B$99,2,FALSE)),"")</f>
        <v/>
      </c>
    </row>
    <row r="56" spans="1:37" s="49" customFormat="1" ht="19.5" customHeight="1" x14ac:dyDescent="0.4">
      <c r="A56" s="61">
        <v>41</v>
      </c>
      <c r="B56" s="106" t="s">
        <v>293</v>
      </c>
      <c r="C56" s="106" t="s">
        <v>81</v>
      </c>
      <c r="D56" s="106" t="s">
        <v>305</v>
      </c>
      <c r="E56" s="107" t="s">
        <v>101</v>
      </c>
      <c r="F56" s="220">
        <v>1</v>
      </c>
      <c r="G56" s="231">
        <v>1260915</v>
      </c>
      <c r="H56" s="128" t="str">
        <f>_xlfn.IFNA((VLOOKUP(G56,'Swimmer Details'!$A$2:$H$1048576,6,FALSE)),"")</f>
        <v>Schofield</v>
      </c>
      <c r="I56" s="128" t="str">
        <f>_xlfn.IFNA((VLOOKUP(G56,'Swimmer Details'!$A$2:$H$1048576,4,FALSE)),"")</f>
        <v>Emily</v>
      </c>
      <c r="J56" s="101">
        <v>2</v>
      </c>
      <c r="K56" s="240">
        <v>876720</v>
      </c>
      <c r="L56" s="128" t="str">
        <f>_xlfn.IFNA((VLOOKUP(K56,'Swimmer Details'!$A$2:$H$1048576,6,FALSE)),"")</f>
        <v>Gettings</v>
      </c>
      <c r="M56" s="128" t="str">
        <f>_xlfn.IFNA((VLOOKUP(K56,'Swimmer Details'!$A$2:$H$1048576,4,FALSE)),"")</f>
        <v>Emma</v>
      </c>
      <c r="N56" s="301"/>
      <c r="O56" s="302"/>
      <c r="P56" s="302"/>
      <c r="Q56" s="116"/>
      <c r="R56" s="117"/>
      <c r="S56" s="118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9" customFormat="1" ht="19.5" customHeight="1" x14ac:dyDescent="0.4">
      <c r="A57" s="326"/>
      <c r="B57" s="327"/>
      <c r="C57" s="327"/>
      <c r="D57" s="327"/>
      <c r="E57" s="328"/>
      <c r="F57" s="220">
        <v>3</v>
      </c>
      <c r="G57" s="231">
        <v>1415753</v>
      </c>
      <c r="H57" s="128" t="str">
        <f>_xlfn.IFNA((VLOOKUP(G57,'Swimmer Details'!$A$2:$H$1048576,6,FALSE)),"")</f>
        <v>Hull</v>
      </c>
      <c r="I57" s="128" t="str">
        <f>_xlfn.IFNA((VLOOKUP(G57,'Swimmer Details'!$A$2:$H$1048576,4,FALSE)),"")</f>
        <v>Megan</v>
      </c>
      <c r="J57" s="101">
        <v>4</v>
      </c>
      <c r="K57" s="231">
        <v>1305056</v>
      </c>
      <c r="L57" s="128" t="str">
        <f>_xlfn.IFNA((VLOOKUP(K57,'Swimmer Details'!$A$2:$H$1048576,6,FALSE)),"")</f>
        <v>Takacs</v>
      </c>
      <c r="M57" s="128" t="str">
        <f>_xlfn.IFNA((VLOOKUP(K57,'Swimmer Details'!$A$2:$H$1048576,4,FALSE)),"")</f>
        <v>Hannah</v>
      </c>
      <c r="N57" s="100">
        <f>'Moors League'!O49</f>
        <v>1</v>
      </c>
      <c r="O57" s="98" t="str">
        <f>'Moors League'!P49</f>
        <v>015799</v>
      </c>
      <c r="P57" s="98">
        <f>'Moors League'!Q49</f>
        <v>4</v>
      </c>
      <c r="Q57" s="116"/>
      <c r="R57" s="117"/>
      <c r="S57" s="118" t="str">
        <f>_xlfn.IFNA((VLOOKUP(Q57,'DQ Lookup'!$A$2:$B$99,2,FALSE)),"")</f>
        <v/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9" customFormat="1" ht="19.5" customHeight="1" x14ac:dyDescent="0.4">
      <c r="A58" s="61">
        <v>42</v>
      </c>
      <c r="B58" s="106" t="s">
        <v>294</v>
      </c>
      <c r="C58" s="106" t="s">
        <v>81</v>
      </c>
      <c r="D58" s="106" t="s">
        <v>305</v>
      </c>
      <c r="E58" s="107" t="s">
        <v>101</v>
      </c>
      <c r="F58" s="219">
        <v>1</v>
      </c>
      <c r="G58" s="246">
        <v>1388225</v>
      </c>
      <c r="H58" s="128" t="str">
        <f>_xlfn.IFNA((VLOOKUP(G58,'Swimmer Details'!$A$2:$H$1048576,6,FALSE)),"")</f>
        <v>Wilkinson</v>
      </c>
      <c r="I58" s="128" t="str">
        <f>_xlfn.IFNA((VLOOKUP(G58,'Swimmer Details'!$A$2:$H$1048576,4,FALSE)),"")</f>
        <v>Guy</v>
      </c>
      <c r="J58" s="99">
        <v>2</v>
      </c>
      <c r="K58" s="240">
        <v>1398877</v>
      </c>
      <c r="L58" s="128" t="str">
        <f>_xlfn.IFNA((VLOOKUP(K58,'Swimmer Details'!$A$2:$H$1048576,6,FALSE)),"")</f>
        <v>Schofield</v>
      </c>
      <c r="M58" s="128" t="str">
        <f>_xlfn.IFNA((VLOOKUP(K58,'Swimmer Details'!$A$2:$H$1048576,4,FALSE)),"")</f>
        <v>Charlie</v>
      </c>
      <c r="N58" s="301"/>
      <c r="O58" s="302"/>
      <c r="P58" s="302"/>
      <c r="Q58" s="116"/>
      <c r="R58" s="117"/>
      <c r="S58" s="118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9" customFormat="1" ht="19.5" customHeight="1" x14ac:dyDescent="0.4">
      <c r="A59" s="326"/>
      <c r="B59" s="327"/>
      <c r="C59" s="327"/>
      <c r="D59" s="327"/>
      <c r="E59" s="328"/>
      <c r="F59" s="221">
        <v>3</v>
      </c>
      <c r="G59" s="242">
        <v>1456867</v>
      </c>
      <c r="H59" s="128" t="str">
        <f>_xlfn.IFNA((VLOOKUP(G59,'Swimmer Details'!$A$2:$H$1048576,6,FALSE)),"")</f>
        <v>Cornell</v>
      </c>
      <c r="I59" s="128" t="str">
        <f>_xlfn.IFNA((VLOOKUP(G59,'Swimmer Details'!$A$2:$H$1048576,4,FALSE)),"")</f>
        <v>Christian</v>
      </c>
      <c r="J59" s="102">
        <v>4</v>
      </c>
      <c r="K59" s="242">
        <v>306936</v>
      </c>
      <c r="L59" s="128" t="str">
        <f>_xlfn.IFNA((VLOOKUP(K59,'Swimmer Details'!$A$2:$H$1048576,6,FALSE)),"")</f>
        <v>Haycroft</v>
      </c>
      <c r="M59" s="128" t="str">
        <f>_xlfn.IFNA((VLOOKUP(K59,'Swimmer Details'!$A$2:$H$1048576,4,FALSE)),"")</f>
        <v>Matthew</v>
      </c>
      <c r="N59" s="100">
        <f>'Moors League'!O50</f>
        <v>3</v>
      </c>
      <c r="O59" s="98" t="str">
        <f>'Moors League'!P50</f>
        <v>020317</v>
      </c>
      <c r="P59" s="98">
        <f>'Moors League'!Q50</f>
        <v>2</v>
      </c>
      <c r="Q59" s="116"/>
      <c r="R59" s="117"/>
      <c r="S59" s="118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9" customFormat="1" ht="19.5" customHeight="1" x14ac:dyDescent="0.4">
      <c r="A60" s="61">
        <v>43</v>
      </c>
      <c r="B60" s="106" t="s">
        <v>293</v>
      </c>
      <c r="C60" s="106" t="s">
        <v>292</v>
      </c>
      <c r="D60" s="106" t="s">
        <v>304</v>
      </c>
      <c r="E60" s="107" t="s">
        <v>99</v>
      </c>
      <c r="F60" s="218" t="s">
        <v>308</v>
      </c>
      <c r="G60" s="240">
        <v>1636309</v>
      </c>
      <c r="H60" s="128" t="str">
        <f>_xlfn.IFNA((VLOOKUP(G60,'Swimmer Details'!$A$2:$H$1048576,6,FALSE)),"")</f>
        <v>Sellers</v>
      </c>
      <c r="I60" s="128" t="str">
        <f>_xlfn.IFNA((VLOOKUP(G60,'Swimmer Details'!$A$2:$H$1048576,4,FALSE)),"")</f>
        <v>Jessica</v>
      </c>
      <c r="J60" s="109" t="s">
        <v>310</v>
      </c>
      <c r="K60" s="240">
        <v>1505722</v>
      </c>
      <c r="L60" s="128" t="str">
        <f>_xlfn.IFNA((VLOOKUP(K60,'Swimmer Details'!$A$2:$H$1048576,6,FALSE)),"")</f>
        <v>Green</v>
      </c>
      <c r="M60" s="128" t="str">
        <f>_xlfn.IFNA((VLOOKUP(K60,'Swimmer Details'!$A$2:$H$1048576,4,FALSE)),"")</f>
        <v>Charis</v>
      </c>
      <c r="N60" s="301"/>
      <c r="O60" s="302"/>
      <c r="P60" s="302"/>
      <c r="Q60" s="116"/>
      <c r="R60" s="117"/>
      <c r="S60" s="118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9" customFormat="1" ht="19.5" customHeight="1" x14ac:dyDescent="0.4">
      <c r="A61" s="326"/>
      <c r="B61" s="327"/>
      <c r="C61" s="327"/>
      <c r="D61" s="327"/>
      <c r="E61" s="328"/>
      <c r="F61" s="218" t="s">
        <v>309</v>
      </c>
      <c r="G61" s="240">
        <v>1444230</v>
      </c>
      <c r="H61" s="128" t="str">
        <f>_xlfn.IFNA((VLOOKUP(G61,'Swimmer Details'!$A$2:$H$1048576,6,FALSE)),"")</f>
        <v>Mcgurk</v>
      </c>
      <c r="I61" s="128" t="str">
        <f>_xlfn.IFNA((VLOOKUP(G61,'Swimmer Details'!$A$2:$H$1048576,4,FALSE)),"")</f>
        <v>Ava</v>
      </c>
      <c r="J61" s="109" t="s">
        <v>311</v>
      </c>
      <c r="K61" s="240">
        <v>1488958</v>
      </c>
      <c r="L61" s="128" t="str">
        <f>_xlfn.IFNA((VLOOKUP(K61,'Swimmer Details'!$A$2:$H$1048576,6,FALSE)),"")</f>
        <v>Allcock</v>
      </c>
      <c r="M61" s="128" t="str">
        <f>_xlfn.IFNA((VLOOKUP(K61,'Swimmer Details'!$A$2:$H$1048576,4,FALSE)),"")</f>
        <v>Beatrix</v>
      </c>
      <c r="N61" s="100">
        <f>'Moors League'!O51</f>
        <v>1</v>
      </c>
      <c r="O61" s="98" t="str">
        <f>'Moors League'!P51</f>
        <v>023658</v>
      </c>
      <c r="P61" s="98">
        <f>'Moors League'!Q51</f>
        <v>4</v>
      </c>
      <c r="Q61" s="116"/>
      <c r="R61" s="117"/>
      <c r="S61" s="118" t="str">
        <f>_xlfn.IFNA((VLOOKUP(Q61,'DQ Lookup'!$A$2:$B$99,2,FALSE)),"")</f>
        <v/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9" customFormat="1" ht="19.5" customHeight="1" x14ac:dyDescent="0.4">
      <c r="A62" s="61">
        <v>44</v>
      </c>
      <c r="B62" s="106" t="s">
        <v>294</v>
      </c>
      <c r="C62" s="106" t="s">
        <v>292</v>
      </c>
      <c r="D62" s="106" t="s">
        <v>304</v>
      </c>
      <c r="E62" s="107" t="s">
        <v>99</v>
      </c>
      <c r="F62" s="219" t="s">
        <v>308</v>
      </c>
      <c r="G62" s="246">
        <v>1689934</v>
      </c>
      <c r="H62" s="128" t="str">
        <f>_xlfn.IFNA((VLOOKUP(G62,'Swimmer Details'!$A$2:$H$1048576,6,FALSE)),"")</f>
        <v>Clarke</v>
      </c>
      <c r="I62" s="128" t="str">
        <f>_xlfn.IFNA((VLOOKUP(G62,'Swimmer Details'!$A$2:$H$1048576,4,FALSE)),"")</f>
        <v>Sam</v>
      </c>
      <c r="J62" s="109" t="s">
        <v>310</v>
      </c>
      <c r="K62" s="246">
        <v>1603094</v>
      </c>
      <c r="L62" s="128" t="str">
        <f>_xlfn.IFNA((VLOOKUP(K62,'Swimmer Details'!$A$2:$H$1048576,6,FALSE)),"")</f>
        <v>Gittins</v>
      </c>
      <c r="M62" s="128" t="str">
        <f>_xlfn.IFNA((VLOOKUP(K62,'Swimmer Details'!$A$2:$H$1048576,4,FALSE)),"")</f>
        <v>Stephen</v>
      </c>
      <c r="N62" s="301"/>
      <c r="O62" s="302"/>
      <c r="P62" s="302"/>
      <c r="Q62" s="116"/>
      <c r="R62" s="117"/>
      <c r="S62" s="118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9" customFormat="1" ht="19.5" customHeight="1" x14ac:dyDescent="0.4">
      <c r="A63" s="326"/>
      <c r="B63" s="327"/>
      <c r="C63" s="327"/>
      <c r="D63" s="327"/>
      <c r="E63" s="328"/>
      <c r="F63" s="218" t="s">
        <v>309</v>
      </c>
      <c r="G63" s="240">
        <v>1398877</v>
      </c>
      <c r="H63" s="128" t="str">
        <f>_xlfn.IFNA((VLOOKUP(G63,'Swimmer Details'!$A$2:$H$1048576,6,FALSE)),"")</f>
        <v>Schofield</v>
      </c>
      <c r="I63" s="128" t="str">
        <f>_xlfn.IFNA((VLOOKUP(G63,'Swimmer Details'!$A$2:$H$1048576,4,FALSE)),"")</f>
        <v>Charlie</v>
      </c>
      <c r="J63" s="109" t="s">
        <v>311</v>
      </c>
      <c r="K63" s="240">
        <v>1603093</v>
      </c>
      <c r="L63" s="128" t="str">
        <f>_xlfn.IFNA((VLOOKUP(K63,'Swimmer Details'!$A$2:$H$1048576,6,FALSE)),"")</f>
        <v>Gittins</v>
      </c>
      <c r="M63" s="128" t="str">
        <f>_xlfn.IFNA((VLOOKUP(K63,'Swimmer Details'!$A$2:$H$1048576,4,FALSE)),"")</f>
        <v>George</v>
      </c>
      <c r="N63" s="100">
        <f>'Moors League'!O52</f>
        <v>1</v>
      </c>
      <c r="O63" s="98" t="str">
        <f>'Moors League'!P52</f>
        <v>022641</v>
      </c>
      <c r="P63" s="98">
        <f>'Moors League'!Q52</f>
        <v>4</v>
      </c>
      <c r="Q63" s="116"/>
      <c r="R63" s="117"/>
      <c r="S63" s="118" t="str">
        <f>_xlfn.IFNA((VLOOKUP(Q63,'DQ Lookup'!$A$2:$B$99,2,FALSE)),"")</f>
        <v/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9" customFormat="1" ht="19.5" customHeight="1" x14ac:dyDescent="0.4">
      <c r="A64" s="61">
        <v>45</v>
      </c>
      <c r="B64" s="106" t="s">
        <v>293</v>
      </c>
      <c r="C64" s="106" t="s">
        <v>296</v>
      </c>
      <c r="D64" s="106" t="s">
        <v>302</v>
      </c>
      <c r="E64" s="107" t="s">
        <v>301</v>
      </c>
      <c r="F64" s="318"/>
      <c r="G64" s="239">
        <v>1505720</v>
      </c>
      <c r="H64" s="128" t="str">
        <f>_xlfn.IFNA((VLOOKUP(G64,'Swimmer Details'!$A$2:$H$1048576,6,FALSE)),"")</f>
        <v>Felgate</v>
      </c>
      <c r="I64" s="128" t="str">
        <f>_xlfn.IFNA((VLOOKUP(G64,'Swimmer Details'!$A$2:$H$1048576,4,FALSE)),"")</f>
        <v>Olivia</v>
      </c>
      <c r="J64" s="312"/>
      <c r="K64" s="313"/>
      <c r="L64" s="313"/>
      <c r="M64" s="314"/>
      <c r="N64" s="97">
        <f>'Moors League'!O53</f>
        <v>1</v>
      </c>
      <c r="O64" s="98" t="str">
        <f>'Moors League'!P53</f>
        <v>003158</v>
      </c>
      <c r="P64" s="98">
        <f>'Moors League'!Q53</f>
        <v>4</v>
      </c>
      <c r="Q64" s="116"/>
      <c r="R64" s="117"/>
      <c r="S64" s="118" t="str">
        <f>_xlfn.IFNA((VLOOKUP(Q64,'DQ Lookup'!$A$2:$B$99,2,FALSE)),"")</f>
        <v/>
      </c>
    </row>
    <row r="65" spans="1:37" s="49" customFormat="1" ht="19.5" customHeight="1" x14ac:dyDescent="0.4">
      <c r="A65" s="61">
        <v>46</v>
      </c>
      <c r="B65" s="106" t="s">
        <v>294</v>
      </c>
      <c r="C65" s="106" t="s">
        <v>296</v>
      </c>
      <c r="D65" s="106" t="s">
        <v>302</v>
      </c>
      <c r="E65" s="107" t="s">
        <v>301</v>
      </c>
      <c r="F65" s="318"/>
      <c r="G65" s="243">
        <v>1456867</v>
      </c>
      <c r="H65" s="128" t="str">
        <f>_xlfn.IFNA((VLOOKUP(G65,'Swimmer Details'!$A$2:$H$1048576,6,FALSE)),"")</f>
        <v>Cornell</v>
      </c>
      <c r="I65" s="128" t="str">
        <f>_xlfn.IFNA((VLOOKUP(G65,'Swimmer Details'!$A$2:$H$1048576,4,FALSE)),"")</f>
        <v>Christian</v>
      </c>
      <c r="J65" s="312"/>
      <c r="K65" s="313"/>
      <c r="L65" s="313"/>
      <c r="M65" s="314"/>
      <c r="N65" s="97">
        <f>'Moors League'!O54</f>
        <v>1</v>
      </c>
      <c r="O65" s="98" t="str">
        <f>'Moors League'!P54</f>
        <v>003072</v>
      </c>
      <c r="P65" s="98">
        <f>'Moors League'!Q54</f>
        <v>4</v>
      </c>
      <c r="Q65" s="116"/>
      <c r="R65" s="117"/>
      <c r="S65" s="118" t="str">
        <f>_xlfn.IFNA((VLOOKUP(Q65,'DQ Lookup'!$A$2:$B$99,2,FALSE)),"")</f>
        <v/>
      </c>
    </row>
    <row r="66" spans="1:37" s="49" customFormat="1" ht="19.5" customHeight="1" x14ac:dyDescent="0.4">
      <c r="A66" s="61">
        <v>47</v>
      </c>
      <c r="B66" s="106" t="s">
        <v>293</v>
      </c>
      <c r="C66" s="106" t="s">
        <v>297</v>
      </c>
      <c r="D66" s="106" t="s">
        <v>302</v>
      </c>
      <c r="E66" s="107" t="s">
        <v>299</v>
      </c>
      <c r="F66" s="318"/>
      <c r="G66" s="243">
        <v>1745021</v>
      </c>
      <c r="H66" s="128" t="str">
        <f>_xlfn.IFNA((VLOOKUP(G66,'Swimmer Details'!$A$2:$H$1048576,6,FALSE)),"")</f>
        <v/>
      </c>
      <c r="I66" s="128" t="str">
        <f>_xlfn.IFNA((VLOOKUP(G66,'Swimmer Details'!$A$2:$H$1048576,4,FALSE)),"")</f>
        <v/>
      </c>
      <c r="J66" s="312"/>
      <c r="K66" s="313"/>
      <c r="L66" s="313"/>
      <c r="M66" s="314"/>
      <c r="N66" s="97">
        <f>'Moors League'!O55</f>
        <v>1</v>
      </c>
      <c r="O66" s="98" t="str">
        <f>'Moors League'!P55</f>
        <v>005396</v>
      </c>
      <c r="P66" s="98">
        <f>'Moors League'!Q55</f>
        <v>4</v>
      </c>
      <c r="Q66" s="116"/>
      <c r="R66" s="117"/>
      <c r="S66" s="118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9" customFormat="1" ht="19.5" customHeight="1" x14ac:dyDescent="0.4">
      <c r="A67" s="61">
        <v>48</v>
      </c>
      <c r="B67" s="106" t="s">
        <v>294</v>
      </c>
      <c r="C67" s="106" t="s">
        <v>297</v>
      </c>
      <c r="D67" s="106" t="s">
        <v>302</v>
      </c>
      <c r="E67" s="107" t="s">
        <v>299</v>
      </c>
      <c r="F67" s="318"/>
      <c r="G67" s="239">
        <v>1615944</v>
      </c>
      <c r="H67" s="128" t="str">
        <f>_xlfn.IFNA((VLOOKUP(G67,'Swimmer Details'!$A$2:$H$1048576,6,FALSE)),"")</f>
        <v>Schofield</v>
      </c>
      <c r="I67" s="128" t="str">
        <f>_xlfn.IFNA((VLOOKUP(G67,'Swimmer Details'!$A$2:$H$1048576,4,FALSE)),"")</f>
        <v>Finn</v>
      </c>
      <c r="J67" s="312"/>
      <c r="K67" s="313"/>
      <c r="L67" s="313"/>
      <c r="M67" s="314"/>
      <c r="N67" s="97">
        <f>'Moors League'!O56</f>
        <v>3</v>
      </c>
      <c r="O67" s="98" t="str">
        <f>'Moors League'!P56</f>
        <v>004729</v>
      </c>
      <c r="P67" s="98">
        <f>'Moors League'!Q56</f>
        <v>2</v>
      </c>
      <c r="Q67" s="116"/>
      <c r="R67" s="117"/>
      <c r="S67" s="118" t="str">
        <f>_xlfn.IFNA((VLOOKUP(Q67,'DQ Lookup'!$A$2:$B$99,2,FALSE)),"")</f>
        <v/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9" customFormat="1" ht="19.5" customHeight="1" x14ac:dyDescent="0.4">
      <c r="A68" s="61">
        <v>49</v>
      </c>
      <c r="B68" s="106" t="s">
        <v>293</v>
      </c>
      <c r="C68" s="106" t="s">
        <v>295</v>
      </c>
      <c r="D68" s="106" t="s">
        <v>302</v>
      </c>
      <c r="E68" s="107" t="s">
        <v>298</v>
      </c>
      <c r="F68" s="318"/>
      <c r="G68" s="231">
        <v>1415753</v>
      </c>
      <c r="H68" s="128" t="str">
        <f>_xlfn.IFNA((VLOOKUP(G68,'Swimmer Details'!$A$2:$H$1048576,6,FALSE)),"")</f>
        <v>Hull</v>
      </c>
      <c r="I68" s="128" t="str">
        <f>_xlfn.IFNA((VLOOKUP(G68,'Swimmer Details'!$A$2:$H$1048576,4,FALSE)),"")</f>
        <v>Megan</v>
      </c>
      <c r="J68" s="312"/>
      <c r="K68" s="313"/>
      <c r="L68" s="313"/>
      <c r="M68" s="314"/>
      <c r="N68" s="97" t="str">
        <f>'Moors League'!O57</f>
        <v>DQ</v>
      </c>
      <c r="O68" s="98" t="str">
        <f>'Moors League'!P57</f>
        <v xml:space="preserve">DQ T     </v>
      </c>
      <c r="P68" s="98">
        <f>'Moors League'!Q57</f>
        <v>0</v>
      </c>
      <c r="Q68" s="116"/>
      <c r="R68" s="117"/>
      <c r="S68" s="118" t="str">
        <f>_xlfn.IFNA((VLOOKUP(Q68,'DQ Lookup'!$A$2:$B$99,2,FALSE)),"")</f>
        <v/>
      </c>
    </row>
    <row r="69" spans="1:37" s="49" customFormat="1" ht="19.5" customHeight="1" x14ac:dyDescent="0.4">
      <c r="A69" s="61">
        <v>50</v>
      </c>
      <c r="B69" s="106" t="s">
        <v>294</v>
      </c>
      <c r="C69" s="106" t="s">
        <v>295</v>
      </c>
      <c r="D69" s="106" t="s">
        <v>302</v>
      </c>
      <c r="E69" s="107" t="s">
        <v>298</v>
      </c>
      <c r="F69" s="318"/>
      <c r="G69" s="243">
        <v>1497252</v>
      </c>
      <c r="H69" s="128" t="str">
        <f>_xlfn.IFNA((VLOOKUP(G69,'Swimmer Details'!$A$2:$H$1048576,6,FALSE)),"")</f>
        <v>Codd</v>
      </c>
      <c r="I69" s="128" t="str">
        <f>_xlfn.IFNA((VLOOKUP(G69,'Swimmer Details'!$A$2:$H$1048576,4,FALSE)),"")</f>
        <v>Cameron</v>
      </c>
      <c r="J69" s="312"/>
      <c r="K69" s="313"/>
      <c r="L69" s="313"/>
      <c r="M69" s="314"/>
      <c r="N69" s="97">
        <f>'Moors League'!O58</f>
        <v>4</v>
      </c>
      <c r="O69" s="98" t="str">
        <f>'Moors League'!P58</f>
        <v>003971</v>
      </c>
      <c r="P69" s="98">
        <f>'Moors League'!Q58</f>
        <v>1</v>
      </c>
      <c r="Q69" s="116"/>
      <c r="R69" s="117"/>
      <c r="S69" s="118" t="str">
        <f>_xlfn.IFNA((VLOOKUP(Q69,'DQ Lookup'!$A$2:$B$99,2,FALSE)),"")</f>
        <v/>
      </c>
    </row>
    <row r="70" spans="1:37" s="49" customFormat="1" ht="19.5" customHeight="1" x14ac:dyDescent="0.4">
      <c r="A70" s="61">
        <v>51</v>
      </c>
      <c r="B70" s="106" t="s">
        <v>293</v>
      </c>
      <c r="C70" s="106" t="s">
        <v>292</v>
      </c>
      <c r="D70" s="106" t="s">
        <v>302</v>
      </c>
      <c r="E70" s="107" t="s">
        <v>300</v>
      </c>
      <c r="F70" s="318"/>
      <c r="G70" s="243">
        <v>1505722</v>
      </c>
      <c r="H70" s="128" t="str">
        <f>_xlfn.IFNA((VLOOKUP(G70,'Swimmer Details'!$A$2:$H$1048576,6,FALSE)),"")</f>
        <v>Green</v>
      </c>
      <c r="I70" s="128" t="str">
        <f>_xlfn.IFNA((VLOOKUP(G70,'Swimmer Details'!$A$2:$H$1048576,4,FALSE)),"")</f>
        <v>Charis</v>
      </c>
      <c r="J70" s="312"/>
      <c r="K70" s="313"/>
      <c r="L70" s="313"/>
      <c r="M70" s="314"/>
      <c r="N70" s="97">
        <f>'Moors League'!O59</f>
        <v>2</v>
      </c>
      <c r="O70" s="98" t="str">
        <f>'Moors League'!P59</f>
        <v>004271</v>
      </c>
      <c r="P70" s="98">
        <f>'Moors League'!Q59</f>
        <v>3</v>
      </c>
      <c r="Q70" s="116"/>
      <c r="R70" s="117"/>
      <c r="S70" s="118" t="str">
        <f>_xlfn.IFNA((VLOOKUP(Q70,'DQ Lookup'!$A$2:$B$99,2,FALSE)),"")</f>
        <v/>
      </c>
    </row>
    <row r="71" spans="1:37" s="49" customFormat="1" ht="19.5" customHeight="1" x14ac:dyDescent="0.4">
      <c r="A71" s="61">
        <v>52</v>
      </c>
      <c r="B71" s="106" t="s">
        <v>294</v>
      </c>
      <c r="C71" s="106" t="s">
        <v>292</v>
      </c>
      <c r="D71" s="106" t="s">
        <v>302</v>
      </c>
      <c r="E71" s="107" t="s">
        <v>300</v>
      </c>
      <c r="F71" s="318"/>
      <c r="G71" s="243">
        <v>1603094</v>
      </c>
      <c r="H71" s="128" t="str">
        <f>_xlfn.IFNA((VLOOKUP(G71,'Swimmer Details'!$A$2:$H$1048576,6,FALSE)),"")</f>
        <v>Gittins</v>
      </c>
      <c r="I71" s="128" t="str">
        <f>_xlfn.IFNA((VLOOKUP(G71,'Swimmer Details'!$A$2:$H$1048576,4,FALSE)),"")</f>
        <v>Stephen</v>
      </c>
      <c r="J71" s="312"/>
      <c r="K71" s="313"/>
      <c r="L71" s="313"/>
      <c r="M71" s="314"/>
      <c r="N71" s="97">
        <f>'Moors League'!O60</f>
        <v>1</v>
      </c>
      <c r="O71" s="98" t="str">
        <f>'Moors League'!P60</f>
        <v>004105</v>
      </c>
      <c r="P71" s="98">
        <f>'Moors League'!Q60</f>
        <v>4</v>
      </c>
      <c r="Q71" s="116"/>
      <c r="R71" s="117"/>
      <c r="S71" s="118" t="str">
        <f>_xlfn.IFNA((VLOOKUP(Q71,'DQ Lookup'!$A$2:$B$99,2,FALSE)),"")</f>
        <v/>
      </c>
    </row>
    <row r="72" spans="1:37" s="49" customFormat="1" ht="19.5" customHeight="1" x14ac:dyDescent="0.4">
      <c r="A72" s="61">
        <v>53</v>
      </c>
      <c r="B72" s="106" t="s">
        <v>293</v>
      </c>
      <c r="C72" s="106" t="s">
        <v>81</v>
      </c>
      <c r="D72" s="106" t="s">
        <v>302</v>
      </c>
      <c r="E72" s="107" t="s">
        <v>301</v>
      </c>
      <c r="F72" s="318"/>
      <c r="G72" s="243">
        <v>1305056</v>
      </c>
      <c r="H72" s="128" t="str">
        <f>_xlfn.IFNA((VLOOKUP(G72,'Swimmer Details'!$A$2:$H$1048576,6,FALSE)),"")</f>
        <v>Takacs</v>
      </c>
      <c r="I72" s="128" t="str">
        <f>_xlfn.IFNA((VLOOKUP(G72,'Swimmer Details'!$A$2:$H$1048576,4,FALSE)),"")</f>
        <v>Hannah</v>
      </c>
      <c r="J72" s="312"/>
      <c r="K72" s="313"/>
      <c r="L72" s="313"/>
      <c r="M72" s="314"/>
      <c r="N72" s="97">
        <f>'Moors League'!O61</f>
        <v>1</v>
      </c>
      <c r="O72" s="98" t="str">
        <f>'Moors League'!P61</f>
        <v>002936</v>
      </c>
      <c r="P72" s="98">
        <f>'Moors League'!Q61</f>
        <v>4</v>
      </c>
      <c r="Q72" s="116"/>
      <c r="R72" s="117"/>
      <c r="S72" s="118" t="str">
        <f>_xlfn.IFNA((VLOOKUP(Q72,'DQ Lookup'!$A$2:$B$99,2,FALSE)),"")</f>
        <v/>
      </c>
    </row>
    <row r="73" spans="1:37" s="49" customFormat="1" ht="19.5" customHeight="1" x14ac:dyDescent="0.4">
      <c r="A73" s="61">
        <v>54</v>
      </c>
      <c r="B73" s="106" t="s">
        <v>294</v>
      </c>
      <c r="C73" s="106" t="s">
        <v>81</v>
      </c>
      <c r="D73" s="106" t="s">
        <v>302</v>
      </c>
      <c r="E73" s="107" t="s">
        <v>301</v>
      </c>
      <c r="F73" s="319"/>
      <c r="G73" s="243">
        <v>306936</v>
      </c>
      <c r="H73" s="128" t="str">
        <f>_xlfn.IFNA((VLOOKUP(G73,'Swimmer Details'!$A$2:$H$1048576,6,FALSE)),"")</f>
        <v>Haycroft</v>
      </c>
      <c r="I73" s="128" t="str">
        <f>_xlfn.IFNA((VLOOKUP(G73,'Swimmer Details'!$A$2:$H$1048576,4,FALSE)),"")</f>
        <v>Matthew</v>
      </c>
      <c r="J73" s="315"/>
      <c r="K73" s="316"/>
      <c r="L73" s="316"/>
      <c r="M73" s="317"/>
      <c r="N73" s="97">
        <f>'Moors League'!O62</f>
        <v>4</v>
      </c>
      <c r="O73" s="98" t="str">
        <f>'Moors League'!P62</f>
        <v>003052</v>
      </c>
      <c r="P73" s="98">
        <f>'Moors League'!Q62</f>
        <v>1</v>
      </c>
      <c r="Q73" s="116"/>
      <c r="R73" s="117"/>
      <c r="S73" s="118" t="str">
        <f>_xlfn.IFNA((VLOOKUP(Q73,'DQ Lookup'!$A$2:$B$99,2,FALSE)),"")</f>
        <v/>
      </c>
    </row>
    <row r="74" spans="1:37" s="49" customFormat="1" ht="19.5" customHeight="1" x14ac:dyDescent="0.4">
      <c r="A74" s="61">
        <v>55</v>
      </c>
      <c r="B74" s="106" t="s">
        <v>293</v>
      </c>
      <c r="C74" s="106" t="s">
        <v>296</v>
      </c>
      <c r="D74" s="106" t="s">
        <v>305</v>
      </c>
      <c r="E74" s="107" t="s">
        <v>101</v>
      </c>
      <c r="F74" s="220">
        <v>1</v>
      </c>
      <c r="G74" s="231">
        <v>1523515</v>
      </c>
      <c r="H74" s="128" t="str">
        <f>_xlfn.IFNA((VLOOKUP(G74,'Swimmer Details'!$A$2:$H$1048576,6,FALSE)),"")</f>
        <v>Loughran</v>
      </c>
      <c r="I74" s="128" t="str">
        <f>_xlfn.IFNA((VLOOKUP(G74,'Swimmer Details'!$A$2:$H$1048576,4,FALSE)),"")</f>
        <v>Ava</v>
      </c>
      <c r="J74" s="101">
        <v>2</v>
      </c>
      <c r="K74" s="232">
        <v>1579766</v>
      </c>
      <c r="L74" s="128" t="str">
        <f>_xlfn.IFNA((VLOOKUP(K74,'Swimmer Details'!$A$2:$H$1048576,6,FALSE)),"")</f>
        <v>Wood-Woolley</v>
      </c>
      <c r="M74" s="128" t="str">
        <f>_xlfn.IFNA((VLOOKUP(K74,'Swimmer Details'!$A$2:$H$1048576,4,FALSE)),"")</f>
        <v>Isla</v>
      </c>
      <c r="N74" s="301"/>
      <c r="O74" s="302"/>
      <c r="P74" s="302"/>
      <c r="Q74" s="116"/>
      <c r="R74" s="117"/>
      <c r="S74" s="118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9" customFormat="1" ht="19.5" customHeight="1" x14ac:dyDescent="0.4">
      <c r="A75" s="326"/>
      <c r="B75" s="327"/>
      <c r="C75" s="327"/>
      <c r="D75" s="327"/>
      <c r="E75" s="328"/>
      <c r="F75" s="220">
        <v>3</v>
      </c>
      <c r="G75" s="231">
        <v>1505720</v>
      </c>
      <c r="H75" s="128" t="str">
        <f>_xlfn.IFNA((VLOOKUP(G75,'Swimmer Details'!$A$2:$H$1048576,6,FALSE)),"")</f>
        <v>Felgate</v>
      </c>
      <c r="I75" s="128" t="str">
        <f>_xlfn.IFNA((VLOOKUP(G75,'Swimmer Details'!$A$2:$H$1048576,4,FALSE)),"")</f>
        <v>Olivia</v>
      </c>
      <c r="J75" s="101">
        <v>4</v>
      </c>
      <c r="K75" s="232">
        <v>1366544</v>
      </c>
      <c r="L75" s="128" t="str">
        <f>_xlfn.IFNA((VLOOKUP(K75,'Swimmer Details'!$A$2:$H$1048576,6,FALSE)),"")</f>
        <v>Capaldi</v>
      </c>
      <c r="M75" s="128" t="str">
        <f>_xlfn.IFNA((VLOOKUP(K75,'Swimmer Details'!$A$2:$H$1048576,4,FALSE)),"")</f>
        <v>Scarlett</v>
      </c>
      <c r="N75" s="100">
        <f>'Moors League'!O63</f>
        <v>1</v>
      </c>
      <c r="O75" s="98" t="str">
        <f>'Moors League'!P63</f>
        <v>020592</v>
      </c>
      <c r="P75" s="98">
        <f>'Moors League'!Q63</f>
        <v>4</v>
      </c>
      <c r="Q75" s="116"/>
      <c r="R75" s="117"/>
      <c r="S75" s="118" t="str">
        <f>_xlfn.IFNA((VLOOKUP(Q75,'DQ Lookup'!$A$2:$B$99,2,FALSE)),"")</f>
        <v/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9" customFormat="1" ht="19.5" customHeight="1" x14ac:dyDescent="0.4">
      <c r="A76" s="61">
        <v>56</v>
      </c>
      <c r="B76" s="106" t="s">
        <v>294</v>
      </c>
      <c r="C76" s="106" t="s">
        <v>296</v>
      </c>
      <c r="D76" s="106" t="s">
        <v>305</v>
      </c>
      <c r="E76" s="107" t="s">
        <v>101</v>
      </c>
      <c r="F76" s="219">
        <v>1</v>
      </c>
      <c r="G76" s="246">
        <v>1398877</v>
      </c>
      <c r="H76" s="128" t="str">
        <f>_xlfn.IFNA((VLOOKUP(G76,'Swimmer Details'!$A$2:$H$1048576,6,FALSE)),"")</f>
        <v>Schofield</v>
      </c>
      <c r="I76" s="128" t="str">
        <f>_xlfn.IFNA((VLOOKUP(G76,'Swimmer Details'!$A$2:$H$1048576,4,FALSE)),"")</f>
        <v>Charlie</v>
      </c>
      <c r="J76" s="99">
        <v>2</v>
      </c>
      <c r="K76" s="232">
        <v>1689934</v>
      </c>
      <c r="L76" s="128" t="str">
        <f>_xlfn.IFNA((VLOOKUP(K76,'Swimmer Details'!$A$2:$H$1048576,6,FALSE)),"")</f>
        <v>Clarke</v>
      </c>
      <c r="M76" s="128" t="str">
        <f>_xlfn.IFNA((VLOOKUP(K76,'Swimmer Details'!$A$2:$H$1048576,4,FALSE)),"")</f>
        <v>Sam</v>
      </c>
      <c r="N76" s="301"/>
      <c r="O76" s="302"/>
      <c r="P76" s="302"/>
      <c r="Q76" s="116"/>
      <c r="R76" s="117"/>
      <c r="S76" s="118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9" customFormat="1" ht="19.5" customHeight="1" x14ac:dyDescent="0.4">
      <c r="A77" s="326"/>
      <c r="B77" s="327"/>
      <c r="C77" s="327"/>
      <c r="D77" s="327"/>
      <c r="E77" s="328"/>
      <c r="F77" s="221">
        <v>3</v>
      </c>
      <c r="G77" s="242">
        <v>1603094</v>
      </c>
      <c r="H77" s="128" t="str">
        <f>_xlfn.IFNA((VLOOKUP(G77,'Swimmer Details'!$A$2:$H$1048576,6,FALSE)),"")</f>
        <v>Gittins</v>
      </c>
      <c r="I77" s="128" t="str">
        <f>_xlfn.IFNA((VLOOKUP(G77,'Swimmer Details'!$A$2:$H$1048576,4,FALSE)),"")</f>
        <v>Stephen</v>
      </c>
      <c r="J77" s="102">
        <v>4</v>
      </c>
      <c r="K77" s="232">
        <v>1456867</v>
      </c>
      <c r="L77" s="128" t="str">
        <f>_xlfn.IFNA((VLOOKUP(K77,'Swimmer Details'!$A$2:$H$1048576,6,FALSE)),"")</f>
        <v>Cornell</v>
      </c>
      <c r="M77" s="128" t="str">
        <f>_xlfn.IFNA((VLOOKUP(K77,'Swimmer Details'!$A$2:$H$1048576,4,FALSE)),"")</f>
        <v>Christian</v>
      </c>
      <c r="N77" s="100">
        <f>'Moors League'!O64</f>
        <v>1</v>
      </c>
      <c r="O77" s="98" t="str">
        <f>'Moors League'!P64</f>
        <v>020851</v>
      </c>
      <c r="P77" s="98">
        <f>'Moors League'!Q64</f>
        <v>4</v>
      </c>
      <c r="Q77" s="116"/>
      <c r="R77" s="117"/>
      <c r="S77" s="118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9" customFormat="1" ht="19.5" customHeight="1" x14ac:dyDescent="0.4">
      <c r="A78" s="61">
        <v>57</v>
      </c>
      <c r="B78" s="106" t="s">
        <v>293</v>
      </c>
      <c r="C78" s="106" t="s">
        <v>297</v>
      </c>
      <c r="D78" s="106" t="s">
        <v>304</v>
      </c>
      <c r="E78" s="107" t="s">
        <v>99</v>
      </c>
      <c r="F78" s="218" t="s">
        <v>308</v>
      </c>
      <c r="G78" s="240">
        <v>1636244</v>
      </c>
      <c r="H78" s="128" t="str">
        <f>_xlfn.IFNA((VLOOKUP(G78,'Swimmer Details'!$A$2:$H$1048576,6,FALSE)),"")</f>
        <v>Mclean</v>
      </c>
      <c r="I78" s="128" t="str">
        <f>_xlfn.IFNA((VLOOKUP(G78,'Swimmer Details'!$A$2:$H$1048576,4,FALSE)),"")</f>
        <v>Eleanor</v>
      </c>
      <c r="J78" s="109" t="s">
        <v>310</v>
      </c>
      <c r="K78" s="232">
        <v>1700886</v>
      </c>
      <c r="L78" s="128" t="str">
        <f>_xlfn.IFNA((VLOOKUP(K78,'Swimmer Details'!$A$2:$H$1048576,6,FALSE)),"")</f>
        <v>Smith</v>
      </c>
      <c r="M78" s="128" t="str">
        <f>_xlfn.IFNA((VLOOKUP(K78,'Swimmer Details'!$A$2:$H$1048576,4,FALSE)),"")</f>
        <v>Abigail</v>
      </c>
      <c r="N78" s="301"/>
      <c r="O78" s="302"/>
      <c r="P78" s="302"/>
      <c r="Q78" s="116"/>
      <c r="R78" s="117"/>
      <c r="S78" s="118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9" customFormat="1" ht="19.5" customHeight="1" x14ac:dyDescent="0.4">
      <c r="A79" s="326"/>
      <c r="B79" s="327"/>
      <c r="C79" s="327"/>
      <c r="D79" s="327"/>
      <c r="E79" s="328"/>
      <c r="F79" s="218" t="s">
        <v>309</v>
      </c>
      <c r="G79" s="240">
        <v>1745021</v>
      </c>
      <c r="H79" s="128" t="str">
        <f>_xlfn.IFNA((VLOOKUP(G79,'Swimmer Details'!$A$2:$H$1048576,6,FALSE)),"")</f>
        <v/>
      </c>
      <c r="I79" s="128" t="str">
        <f>_xlfn.IFNA((VLOOKUP(G79,'Swimmer Details'!$A$2:$H$1048576,4,FALSE)),"")</f>
        <v/>
      </c>
      <c r="J79" s="109" t="s">
        <v>311</v>
      </c>
      <c r="K79" s="232">
        <v>1662124</v>
      </c>
      <c r="L79" s="128" t="str">
        <f>_xlfn.IFNA((VLOOKUP(K79,'Swimmer Details'!$A$2:$H$1048576,6,FALSE)),"")</f>
        <v>Kitson</v>
      </c>
      <c r="M79" s="128" t="str">
        <f>_xlfn.IFNA((VLOOKUP(K79,'Swimmer Details'!$A$2:$H$1048576,4,FALSE)),"")</f>
        <v>Emilia</v>
      </c>
      <c r="N79" s="100">
        <f>'Moors League'!O65</f>
        <v>3</v>
      </c>
      <c r="O79" s="98" t="str">
        <f>'Moors League'!P65</f>
        <v>013708</v>
      </c>
      <c r="P79" s="98">
        <f>'Moors League'!Q65</f>
        <v>2</v>
      </c>
      <c r="Q79" s="116"/>
      <c r="R79" s="117"/>
      <c r="S79" s="118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9" customFormat="1" ht="19.5" customHeight="1" x14ac:dyDescent="0.4">
      <c r="A80" s="61">
        <v>58</v>
      </c>
      <c r="B80" s="106" t="s">
        <v>294</v>
      </c>
      <c r="C80" s="106" t="s">
        <v>297</v>
      </c>
      <c r="D80" s="106" t="s">
        <v>304</v>
      </c>
      <c r="E80" s="107" t="s">
        <v>99</v>
      </c>
      <c r="F80" s="219" t="s">
        <v>308</v>
      </c>
      <c r="G80" s="246">
        <v>1678196</v>
      </c>
      <c r="H80" s="128" t="str">
        <f>_xlfn.IFNA((VLOOKUP(G80,'Swimmer Details'!$A$2:$H$1048576,6,FALSE)),"")</f>
        <v>Pearson</v>
      </c>
      <c r="I80" s="128" t="str">
        <f>_xlfn.IFNA((VLOOKUP(G80,'Swimmer Details'!$A$2:$H$1048576,4,FALSE)),"")</f>
        <v>William</v>
      </c>
      <c r="J80" s="109" t="s">
        <v>310</v>
      </c>
      <c r="K80" s="232">
        <v>1689937</v>
      </c>
      <c r="L80" s="128" t="str">
        <f>_xlfn.IFNA((VLOOKUP(K80,'Swimmer Details'!$A$2:$H$1048576,6,FALSE)),"")</f>
        <v>Linacre</v>
      </c>
      <c r="M80" s="128" t="str">
        <f>_xlfn.IFNA((VLOOKUP(K80,'Swimmer Details'!$A$2:$H$1048576,4,FALSE)),"")</f>
        <v>Charles</v>
      </c>
      <c r="N80" s="301"/>
      <c r="O80" s="302"/>
      <c r="P80" s="302"/>
      <c r="Q80" s="116"/>
      <c r="R80" s="117"/>
      <c r="S80" s="118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9" customFormat="1" ht="19.5" customHeight="1" x14ac:dyDescent="0.4">
      <c r="A81" s="326"/>
      <c r="B81" s="327"/>
      <c r="C81" s="327"/>
      <c r="D81" s="327"/>
      <c r="E81" s="328"/>
      <c r="F81" s="218" t="s">
        <v>309</v>
      </c>
      <c r="G81" s="240">
        <v>1615944</v>
      </c>
      <c r="H81" s="128" t="str">
        <f>_xlfn.IFNA((VLOOKUP(G81,'Swimmer Details'!$A$2:$H$1048576,6,FALSE)),"")</f>
        <v>Schofield</v>
      </c>
      <c r="I81" s="128" t="str">
        <f>_xlfn.IFNA((VLOOKUP(G81,'Swimmer Details'!$A$2:$H$1048576,4,FALSE)),"")</f>
        <v>Finn</v>
      </c>
      <c r="J81" s="109" t="s">
        <v>311</v>
      </c>
      <c r="K81" s="232">
        <v>1760233</v>
      </c>
      <c r="L81" s="128" t="str">
        <f>_xlfn.IFNA((VLOOKUP(K81,'Swimmer Details'!$A$2:$H$1048576,6,FALSE)),"")</f>
        <v/>
      </c>
      <c r="M81" s="128" t="str">
        <f>_xlfn.IFNA((VLOOKUP(K81,'Swimmer Details'!$A$2:$H$1048576,4,FALSE)),"")</f>
        <v/>
      </c>
      <c r="N81" s="100">
        <f>'Moors League'!O66</f>
        <v>3</v>
      </c>
      <c r="O81" s="98" t="str">
        <f>'Moors League'!P66</f>
        <v>013117</v>
      </c>
      <c r="P81" s="98">
        <f>'Moors League'!Q66</f>
        <v>2</v>
      </c>
      <c r="Q81" s="116"/>
      <c r="R81" s="117"/>
      <c r="S81" s="118" t="str">
        <f>_xlfn.IFNA((VLOOKUP(Q81,'DQ Lookup'!$A$2:$B$99,2,FALSE)),"")</f>
        <v/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9" customFormat="1" ht="19.5" customHeight="1" x14ac:dyDescent="0.4">
      <c r="A82" s="61">
        <v>59</v>
      </c>
      <c r="B82" s="106" t="s">
        <v>293</v>
      </c>
      <c r="C82" s="106" t="s">
        <v>295</v>
      </c>
      <c r="D82" s="106" t="s">
        <v>305</v>
      </c>
      <c r="E82" s="107" t="s">
        <v>101</v>
      </c>
      <c r="F82" s="220">
        <v>1</v>
      </c>
      <c r="G82" s="231">
        <v>1366544</v>
      </c>
      <c r="H82" s="128" t="str">
        <f>_xlfn.IFNA((VLOOKUP(G82,'Swimmer Details'!$A$2:$H$1048576,6,FALSE)),"")</f>
        <v>Capaldi</v>
      </c>
      <c r="I82" s="128" t="str">
        <f>_xlfn.IFNA((VLOOKUP(G82,'Swimmer Details'!$A$2:$H$1048576,4,FALSE)),"")</f>
        <v>Scarlett</v>
      </c>
      <c r="J82" s="101">
        <v>2</v>
      </c>
      <c r="K82" s="231">
        <v>1579766</v>
      </c>
      <c r="L82" s="128" t="str">
        <f>_xlfn.IFNA((VLOOKUP(K82,'Swimmer Details'!$A$2:$H$1048576,6,FALSE)),"")</f>
        <v>Wood-Woolley</v>
      </c>
      <c r="M82" s="128" t="str">
        <f>_xlfn.IFNA((VLOOKUP(K82,'Swimmer Details'!$A$2:$H$1048576,4,FALSE)),"")</f>
        <v>Isla</v>
      </c>
      <c r="N82" s="301"/>
      <c r="O82" s="302"/>
      <c r="P82" s="302"/>
      <c r="Q82" s="116"/>
      <c r="R82" s="117"/>
      <c r="S82" s="118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9" customFormat="1" ht="19.5" customHeight="1" x14ac:dyDescent="0.4">
      <c r="A83" s="326"/>
      <c r="B83" s="327"/>
      <c r="C83" s="327"/>
      <c r="D83" s="327"/>
      <c r="E83" s="328"/>
      <c r="F83" s="220">
        <v>3</v>
      </c>
      <c r="G83" s="231">
        <v>1415753</v>
      </c>
      <c r="H83" s="128" t="str">
        <f>_xlfn.IFNA((VLOOKUP(G83,'Swimmer Details'!$A$2:$H$1048576,6,FALSE)),"")</f>
        <v>Hull</v>
      </c>
      <c r="I83" s="128" t="str">
        <f>_xlfn.IFNA((VLOOKUP(G83,'Swimmer Details'!$A$2:$H$1048576,4,FALSE)),"")</f>
        <v>Megan</v>
      </c>
      <c r="J83" s="101">
        <v>4</v>
      </c>
      <c r="K83" s="232">
        <v>1260915</v>
      </c>
      <c r="L83" s="128" t="str">
        <f>_xlfn.IFNA((VLOOKUP(K83,'Swimmer Details'!$A$2:$H$1048576,6,FALSE)),"")</f>
        <v>Schofield</v>
      </c>
      <c r="M83" s="128" t="str">
        <f>_xlfn.IFNA((VLOOKUP(K83,'Swimmer Details'!$A$2:$H$1048576,4,FALSE)),"")</f>
        <v>Emily</v>
      </c>
      <c r="N83" s="100">
        <f>'Moors League'!O67</f>
        <v>1</v>
      </c>
      <c r="O83" s="98" t="str">
        <f>'Moors League'!P67</f>
        <v>020299</v>
      </c>
      <c r="P83" s="98">
        <f>'Moors League'!Q67</f>
        <v>4</v>
      </c>
      <c r="Q83" s="116"/>
      <c r="R83" s="117"/>
      <c r="S83" s="118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9" customFormat="1" ht="19.5" customHeight="1" x14ac:dyDescent="0.4">
      <c r="A84" s="61">
        <v>60</v>
      </c>
      <c r="B84" s="106" t="s">
        <v>294</v>
      </c>
      <c r="C84" s="106" t="s">
        <v>295</v>
      </c>
      <c r="D84" s="106" t="s">
        <v>305</v>
      </c>
      <c r="E84" s="107" t="s">
        <v>101</v>
      </c>
      <c r="F84" s="219">
        <v>1</v>
      </c>
      <c r="G84" s="246">
        <v>1456867</v>
      </c>
      <c r="H84" s="128" t="str">
        <f>_xlfn.IFNA((VLOOKUP(G84,'Swimmer Details'!$A$2:$H$1048576,6,FALSE)),"")</f>
        <v>Cornell</v>
      </c>
      <c r="I84" s="128" t="str">
        <f>_xlfn.IFNA((VLOOKUP(G84,'Swimmer Details'!$A$2:$H$1048576,4,FALSE)),"")</f>
        <v>Christian</v>
      </c>
      <c r="J84" s="99">
        <v>2</v>
      </c>
      <c r="K84" s="232">
        <v>1497252</v>
      </c>
      <c r="L84" s="128" t="str">
        <f>_xlfn.IFNA((VLOOKUP(K84,'Swimmer Details'!$A$2:$H$1048576,6,FALSE)),"")</f>
        <v>Codd</v>
      </c>
      <c r="M84" s="128" t="str">
        <f>_xlfn.IFNA((VLOOKUP(K84,'Swimmer Details'!$A$2:$H$1048576,4,FALSE)),"")</f>
        <v>Cameron</v>
      </c>
      <c r="N84" s="301"/>
      <c r="O84" s="302"/>
      <c r="P84" s="302"/>
      <c r="Q84" s="116"/>
      <c r="R84" s="117"/>
      <c r="S84" s="118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9" customFormat="1" ht="19.5" customHeight="1" x14ac:dyDescent="0.4">
      <c r="A85" s="326"/>
      <c r="B85" s="327"/>
      <c r="C85" s="327"/>
      <c r="D85" s="327"/>
      <c r="E85" s="328"/>
      <c r="F85" s="221">
        <v>3</v>
      </c>
      <c r="G85" s="242">
        <v>1398877</v>
      </c>
      <c r="H85" s="128" t="str">
        <f>_xlfn.IFNA((VLOOKUP(G85,'Swimmer Details'!$A$2:$H$1048576,6,FALSE)),"")</f>
        <v>Schofield</v>
      </c>
      <c r="I85" s="128" t="str">
        <f>_xlfn.IFNA((VLOOKUP(G85,'Swimmer Details'!$A$2:$H$1048576,4,FALSE)),"")</f>
        <v>Charlie</v>
      </c>
      <c r="J85" s="102">
        <v>4</v>
      </c>
      <c r="K85" s="232">
        <v>1388225</v>
      </c>
      <c r="L85" s="128" t="str">
        <f>_xlfn.IFNA((VLOOKUP(K85,'Swimmer Details'!$A$2:$H$1048576,6,FALSE)),"")</f>
        <v>Wilkinson</v>
      </c>
      <c r="M85" s="128" t="str">
        <f>_xlfn.IFNA((VLOOKUP(K85,'Swimmer Details'!$A$2:$H$1048576,4,FALSE)),"")</f>
        <v>Guy</v>
      </c>
      <c r="N85" s="100">
        <f>'Moors League'!O68</f>
        <v>1</v>
      </c>
      <c r="O85" s="98" t="str">
        <f>'Moors League'!P68</f>
        <v>020243</v>
      </c>
      <c r="P85" s="98">
        <f>'Moors League'!Q68</f>
        <v>4</v>
      </c>
      <c r="Q85" s="116"/>
      <c r="R85" s="117"/>
      <c r="S85" s="118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9" customFormat="1" ht="19.5" customHeight="1" x14ac:dyDescent="0.4">
      <c r="A86" s="61">
        <v>61</v>
      </c>
      <c r="B86" s="307" t="s">
        <v>115</v>
      </c>
      <c r="C86" s="308"/>
      <c r="D86" s="106" t="s">
        <v>306</v>
      </c>
      <c r="E86" s="107" t="s">
        <v>307</v>
      </c>
      <c r="F86" s="103">
        <v>1</v>
      </c>
      <c r="G86" s="231">
        <v>1662124</v>
      </c>
      <c r="H86" s="128" t="str">
        <f>_xlfn.IFNA((VLOOKUP(G86,'Swimmer Details'!$A$2:$H$1048576,6,FALSE)),"")</f>
        <v>Kitson</v>
      </c>
      <c r="I86" s="128" t="str">
        <f>_xlfn.IFNA((VLOOKUP(G86,'Swimmer Details'!$A$2:$H$1048576,4,FALSE)),"")</f>
        <v>Emilia</v>
      </c>
      <c r="J86" s="99">
        <v>2</v>
      </c>
      <c r="K86" s="232">
        <v>1615944</v>
      </c>
      <c r="L86" s="128" t="str">
        <f>_xlfn.IFNA((VLOOKUP(K86,'Swimmer Details'!$A$2:$H$1048576,6,FALSE)),"")</f>
        <v>Schofield</v>
      </c>
      <c r="M86" s="128" t="str">
        <f>_xlfn.IFNA((VLOOKUP(K86,'Swimmer Details'!$A$2:$H$1048576,4,FALSE)),"")</f>
        <v>Finn</v>
      </c>
      <c r="N86" s="320"/>
      <c r="O86" s="321"/>
      <c r="P86" s="321"/>
      <c r="Q86" s="116"/>
      <c r="R86" s="117"/>
      <c r="S86" s="118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9" customFormat="1" ht="19.5" customHeight="1" x14ac:dyDescent="0.4">
      <c r="A87" s="329" t="s">
        <v>73</v>
      </c>
      <c r="B87" s="330"/>
      <c r="C87" s="330"/>
      <c r="D87" s="330"/>
      <c r="E87" s="331"/>
      <c r="F87" s="103">
        <v>3</v>
      </c>
      <c r="G87" s="231">
        <v>1488958</v>
      </c>
      <c r="H87" s="128" t="str">
        <f>_xlfn.IFNA((VLOOKUP(G87,'Swimmer Details'!$A$2:$H$1048576,6,FALSE)),"")</f>
        <v>Allcock</v>
      </c>
      <c r="I87" s="128" t="str">
        <f>_xlfn.IFNA((VLOOKUP(G87,'Swimmer Details'!$A$2:$H$1048576,4,FALSE)),"")</f>
        <v>Beatrix</v>
      </c>
      <c r="J87" s="102">
        <v>4</v>
      </c>
      <c r="K87" s="232">
        <v>1398877</v>
      </c>
      <c r="L87" s="128" t="str">
        <f>_xlfn.IFNA((VLOOKUP(K87,'Swimmer Details'!$A$2:$H$1048576,6,FALSE)),"")</f>
        <v>Schofield</v>
      </c>
      <c r="M87" s="128" t="str">
        <f>_xlfn.IFNA((VLOOKUP(K87,'Swimmer Details'!$A$2:$H$1048576,4,FALSE)),"")</f>
        <v>Charlie</v>
      </c>
      <c r="N87" s="322"/>
      <c r="O87" s="323"/>
      <c r="P87" s="323"/>
      <c r="Q87" s="116"/>
      <c r="R87" s="117"/>
      <c r="S87" s="118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9" customFormat="1" ht="19.5" customHeight="1" x14ac:dyDescent="0.4">
      <c r="A88" s="332"/>
      <c r="B88" s="333"/>
      <c r="C88" s="333"/>
      <c r="D88" s="333"/>
      <c r="E88" s="334"/>
      <c r="F88" s="103">
        <v>5</v>
      </c>
      <c r="G88" s="231">
        <v>1366544</v>
      </c>
      <c r="H88" s="128" t="str">
        <f>_xlfn.IFNA((VLOOKUP(G88,'Swimmer Details'!$A$2:$H$1048576,6,FALSE)),"")</f>
        <v>Capaldi</v>
      </c>
      <c r="I88" s="128" t="str">
        <f>_xlfn.IFNA((VLOOKUP(G88,'Swimmer Details'!$A$2:$H$1048576,4,FALSE)),"")</f>
        <v>Scarlett</v>
      </c>
      <c r="J88" s="99">
        <v>6</v>
      </c>
      <c r="K88" s="232">
        <v>1456867</v>
      </c>
      <c r="L88" s="128" t="str">
        <f>_xlfn.IFNA((VLOOKUP(K88,'Swimmer Details'!$A$2:$H$1048576,6,FALSE)),"")</f>
        <v>Cornell</v>
      </c>
      <c r="M88" s="128" t="str">
        <f>_xlfn.IFNA((VLOOKUP(K88,'Swimmer Details'!$A$2:$H$1048576,4,FALSE)),"")</f>
        <v>Christian</v>
      </c>
      <c r="N88" s="322"/>
      <c r="O88" s="323"/>
      <c r="P88" s="323"/>
      <c r="Q88" s="116"/>
      <c r="R88" s="117"/>
      <c r="S88" s="118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9" customFormat="1" ht="19.5" customHeight="1" x14ac:dyDescent="0.4">
      <c r="A89" s="332"/>
      <c r="B89" s="333"/>
      <c r="C89" s="333"/>
      <c r="D89" s="333"/>
      <c r="E89" s="334"/>
      <c r="F89" s="103">
        <v>7</v>
      </c>
      <c r="G89" s="231">
        <v>1260915</v>
      </c>
      <c r="H89" s="128" t="str">
        <f>_xlfn.IFNA((VLOOKUP(G89,'Swimmer Details'!$A$2:$H$1048576,6,FALSE)),"")</f>
        <v>Schofield</v>
      </c>
      <c r="I89" s="128" t="str">
        <f>_xlfn.IFNA((VLOOKUP(G89,'Swimmer Details'!$A$2:$H$1048576,4,FALSE)),"")</f>
        <v>Emily</v>
      </c>
      <c r="J89" s="102">
        <v>8</v>
      </c>
      <c r="K89" s="232">
        <v>1388225</v>
      </c>
      <c r="L89" s="128" t="str">
        <f>_xlfn.IFNA((VLOOKUP(K89,'Swimmer Details'!$A$2:$H$1048576,6,FALSE)),"")</f>
        <v>Wilkinson</v>
      </c>
      <c r="M89" s="128" t="str">
        <f>_xlfn.IFNA((VLOOKUP(K89,'Swimmer Details'!$A$2:$H$1048576,4,FALSE)),"")</f>
        <v>Guy</v>
      </c>
      <c r="N89" s="324"/>
      <c r="O89" s="325"/>
      <c r="P89" s="325"/>
      <c r="Q89" s="116"/>
      <c r="R89" s="117"/>
      <c r="S89" s="118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9" customFormat="1" ht="19.5" customHeight="1" thickBot="1" x14ac:dyDescent="0.45">
      <c r="A90" s="335"/>
      <c r="B90" s="336"/>
      <c r="C90" s="336"/>
      <c r="D90" s="336"/>
      <c r="E90" s="337"/>
      <c r="F90" s="103">
        <v>9</v>
      </c>
      <c r="G90" s="231">
        <v>1305056</v>
      </c>
      <c r="H90" s="128" t="str">
        <f>_xlfn.IFNA((VLOOKUP(G90,'Swimmer Details'!$A$2:$H$1048576,6,FALSE)),"")</f>
        <v>Takacs</v>
      </c>
      <c r="I90" s="128" t="str">
        <f>_xlfn.IFNA((VLOOKUP(G90,'Swimmer Details'!$A$2:$H$1048576,4,FALSE)),"")</f>
        <v>Hannah</v>
      </c>
      <c r="J90" s="110">
        <v>10</v>
      </c>
      <c r="K90" s="232">
        <v>306936</v>
      </c>
      <c r="L90" s="128" t="str">
        <f>_xlfn.IFNA((VLOOKUP(K90,'Swimmer Details'!$A$2:$H$1048576,6,FALSE)),"")</f>
        <v>Haycroft</v>
      </c>
      <c r="M90" s="128" t="str">
        <f>_xlfn.IFNA((VLOOKUP(K90,'Swimmer Details'!$A$2:$H$1048576,4,FALSE)),"")</f>
        <v>Matthew</v>
      </c>
      <c r="N90" s="104">
        <f>'Moors League'!O69</f>
        <v>1</v>
      </c>
      <c r="O90" s="105" t="str">
        <f>'Moors League'!P69</f>
        <v>043427</v>
      </c>
      <c r="P90" s="105">
        <f>'Moors League'!Q69</f>
        <v>4</v>
      </c>
      <c r="Q90" s="116"/>
      <c r="R90" s="117"/>
      <c r="S90" s="118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 x14ac:dyDescent="0.4">
      <c r="A91" s="24"/>
      <c r="B91" s="1"/>
      <c r="C91" s="1"/>
      <c r="D91" s="1"/>
      <c r="E91" s="1"/>
      <c r="F91" s="24"/>
      <c r="G91" s="238"/>
      <c r="H91" s="24"/>
      <c r="I91" s="25"/>
      <c r="J91" s="304" t="s">
        <v>312</v>
      </c>
      <c r="K91" s="343"/>
      <c r="L91" s="305"/>
      <c r="M91" s="305"/>
      <c r="N91" s="306"/>
      <c r="O91" s="339">
        <f>SUM(P6:P90)</f>
        <v>199</v>
      </c>
      <c r="P91" s="340"/>
      <c r="Q91" s="226"/>
      <c r="S91" s="35"/>
    </row>
    <row r="92" spans="1:36" ht="12.75" x14ac:dyDescent="0.35">
      <c r="A92" s="24"/>
      <c r="B92" s="1"/>
      <c r="C92" s="1"/>
      <c r="D92" s="1"/>
      <c r="E92" s="1"/>
      <c r="F92" s="24"/>
      <c r="G92" s="238"/>
      <c r="H92" s="24"/>
      <c r="I92" s="21"/>
      <c r="J92" s="21"/>
      <c r="K92" s="23"/>
      <c r="L92" s="21"/>
      <c r="M92" s="25"/>
      <c r="N92" s="22"/>
      <c r="O92" s="22"/>
      <c r="P92" s="23"/>
      <c r="Q92" s="225"/>
      <c r="S92" s="35"/>
    </row>
    <row r="93" spans="1:36" ht="12.75" x14ac:dyDescent="0.35">
      <c r="A93" s="24"/>
      <c r="B93" s="1"/>
      <c r="C93" s="1"/>
      <c r="D93" s="1"/>
      <c r="E93" s="1"/>
      <c r="F93" s="24"/>
      <c r="G93" s="238"/>
      <c r="H93" s="24"/>
      <c r="I93" s="21"/>
      <c r="J93" s="21"/>
      <c r="K93" s="23"/>
      <c r="L93" s="21"/>
      <c r="M93" s="25"/>
      <c r="N93" s="22"/>
      <c r="O93" s="22"/>
      <c r="P93" s="23"/>
      <c r="Q93" s="225"/>
      <c r="S93" s="35"/>
    </row>
    <row r="94" spans="1:36" ht="12.75" x14ac:dyDescent="0.35">
      <c r="A94" s="24"/>
      <c r="B94" s="1"/>
      <c r="C94" s="1"/>
      <c r="D94" s="1"/>
      <c r="E94" s="1"/>
      <c r="F94" s="24"/>
      <c r="G94" s="238"/>
      <c r="H94" s="24"/>
      <c r="I94" s="21"/>
      <c r="J94" s="21"/>
      <c r="K94" s="23"/>
      <c r="L94" s="21"/>
      <c r="M94" s="25"/>
      <c r="N94" s="22"/>
      <c r="O94" s="22"/>
      <c r="P94" s="23"/>
      <c r="Q94" s="225"/>
      <c r="S94" s="35"/>
    </row>
    <row r="95" spans="1:36" ht="15" customHeight="1" x14ac:dyDescent="0.35">
      <c r="A95" s="24"/>
      <c r="B95" s="1"/>
      <c r="C95" s="1"/>
      <c r="D95" s="1"/>
      <c r="E95" s="1"/>
      <c r="F95" s="24"/>
      <c r="G95" s="238"/>
      <c r="H95" s="24"/>
      <c r="I95" s="21"/>
      <c r="J95" s="21"/>
      <c r="K95" s="23"/>
      <c r="L95" s="21"/>
      <c r="M95" s="25"/>
      <c r="N95" s="22"/>
      <c r="O95" s="22"/>
      <c r="P95" s="23"/>
      <c r="Q95" s="225"/>
      <c r="S95" s="35"/>
    </row>
    <row r="96" spans="1:36" ht="15" customHeight="1" x14ac:dyDescent="0.35">
      <c r="A96" s="24"/>
      <c r="B96" s="1"/>
      <c r="C96" s="1"/>
      <c r="D96" s="1"/>
      <c r="E96" s="1"/>
      <c r="F96" s="24"/>
      <c r="G96" s="238"/>
      <c r="H96" s="24"/>
      <c r="I96" s="21"/>
      <c r="J96" s="21"/>
      <c r="K96" s="23"/>
      <c r="L96" s="21"/>
      <c r="M96" s="25"/>
      <c r="N96" s="22"/>
      <c r="O96" s="22"/>
      <c r="P96" s="23"/>
      <c r="Q96" s="225"/>
      <c r="S96" s="35"/>
    </row>
    <row r="97" spans="1:19" ht="15" customHeight="1" x14ac:dyDescent="0.35">
      <c r="A97" s="24"/>
      <c r="B97" s="1"/>
      <c r="C97" s="1"/>
      <c r="D97" s="1"/>
      <c r="E97" s="1"/>
      <c r="F97" s="24"/>
      <c r="G97" s="238"/>
      <c r="H97" s="24"/>
      <c r="I97" s="21"/>
      <c r="J97" s="21"/>
      <c r="K97" s="23"/>
      <c r="L97" s="21"/>
      <c r="M97" s="25"/>
      <c r="N97" s="22"/>
      <c r="O97" s="22"/>
      <c r="P97" s="23"/>
      <c r="Q97" s="225"/>
      <c r="S97" s="35"/>
    </row>
    <row r="98" spans="1:19" ht="12.75" x14ac:dyDescent="0.35">
      <c r="A98" s="24"/>
      <c r="B98" s="1"/>
      <c r="C98" s="1"/>
      <c r="D98" s="1"/>
      <c r="E98" s="1"/>
      <c r="F98" s="24"/>
      <c r="G98" s="238"/>
      <c r="H98" s="24"/>
      <c r="I98" s="21"/>
      <c r="J98" s="21"/>
      <c r="K98" s="23"/>
      <c r="L98" s="21"/>
      <c r="M98" s="25"/>
      <c r="N98" s="22"/>
      <c r="O98" s="22"/>
      <c r="P98" s="23"/>
      <c r="Q98" s="225"/>
      <c r="S98" s="35"/>
    </row>
    <row r="99" spans="1:19" ht="12.75" x14ac:dyDescent="0.35">
      <c r="A99" s="24"/>
      <c r="B99" s="1"/>
      <c r="C99" s="1"/>
      <c r="D99" s="1"/>
      <c r="E99" s="1"/>
      <c r="F99" s="24"/>
      <c r="G99" s="238"/>
      <c r="H99" s="24"/>
      <c r="I99" s="21"/>
      <c r="J99" s="21"/>
      <c r="K99" s="23"/>
      <c r="L99" s="21"/>
      <c r="M99" s="25"/>
      <c r="N99" s="22"/>
      <c r="O99" s="22"/>
      <c r="P99" s="23"/>
      <c r="Q99" s="225"/>
      <c r="S99" s="35"/>
    </row>
    <row r="100" spans="1:19" ht="12.75" x14ac:dyDescent="0.35">
      <c r="A100" s="24"/>
      <c r="B100" s="1"/>
      <c r="C100" s="1"/>
      <c r="D100" s="1"/>
      <c r="E100" s="1"/>
      <c r="F100" s="24"/>
      <c r="G100" s="238"/>
      <c r="H100" s="24"/>
      <c r="I100" s="21"/>
      <c r="J100" s="21"/>
      <c r="K100" s="23"/>
      <c r="L100" s="21"/>
      <c r="M100" s="25"/>
      <c r="N100" s="22"/>
      <c r="O100" s="22"/>
      <c r="P100" s="23"/>
      <c r="Q100" s="225"/>
      <c r="S100" s="35"/>
    </row>
    <row r="101" spans="1:19" ht="12.75" x14ac:dyDescent="0.35">
      <c r="A101" s="24"/>
      <c r="B101" s="1"/>
      <c r="C101" s="1"/>
      <c r="D101" s="1"/>
      <c r="E101" s="1"/>
      <c r="F101" s="24"/>
      <c r="G101" s="238"/>
      <c r="H101" s="24"/>
      <c r="I101" s="21"/>
      <c r="J101" s="21"/>
      <c r="K101" s="23"/>
      <c r="L101" s="21"/>
      <c r="M101" s="25"/>
      <c r="N101" s="22"/>
      <c r="O101" s="22"/>
      <c r="P101" s="23"/>
      <c r="Q101" s="225"/>
      <c r="S101" s="35"/>
    </row>
    <row r="102" spans="1:19" ht="12.75" x14ac:dyDescent="0.35">
      <c r="A102" s="24"/>
      <c r="B102" s="1"/>
      <c r="C102" s="1"/>
      <c r="D102" s="1"/>
      <c r="E102" s="1"/>
      <c r="F102" s="24"/>
      <c r="G102" s="238"/>
      <c r="H102" s="24"/>
      <c r="I102" s="21"/>
      <c r="J102" s="21"/>
      <c r="K102" s="23"/>
      <c r="L102" s="21"/>
      <c r="M102" s="25"/>
      <c r="N102" s="22"/>
      <c r="O102" s="22"/>
      <c r="P102" s="23"/>
      <c r="Q102" s="225"/>
      <c r="S102" s="35"/>
    </row>
    <row r="103" spans="1:19" ht="12.75" x14ac:dyDescent="0.35">
      <c r="A103" s="24"/>
      <c r="B103" s="1"/>
      <c r="C103" s="1"/>
      <c r="D103" s="1"/>
      <c r="E103" s="1"/>
      <c r="F103" s="24"/>
      <c r="G103" s="238"/>
      <c r="H103" s="24"/>
      <c r="I103" s="21"/>
      <c r="J103" s="21"/>
      <c r="K103" s="23"/>
      <c r="L103" s="21"/>
      <c r="M103" s="25"/>
      <c r="N103" s="22"/>
      <c r="O103" s="22"/>
      <c r="P103" s="23"/>
      <c r="Q103" s="225"/>
      <c r="S103" s="35"/>
    </row>
    <row r="104" spans="1:19" ht="12.75" x14ac:dyDescent="0.35">
      <c r="A104" s="24"/>
      <c r="B104" s="1"/>
      <c r="C104" s="1"/>
      <c r="D104" s="1"/>
      <c r="E104" s="1"/>
      <c r="F104" s="24"/>
      <c r="G104" s="238"/>
      <c r="H104" s="24"/>
      <c r="I104" s="21"/>
      <c r="J104" s="21"/>
      <c r="K104" s="23"/>
      <c r="L104" s="21"/>
      <c r="M104" s="25"/>
      <c r="N104" s="22"/>
      <c r="O104" s="22"/>
      <c r="P104" s="23"/>
      <c r="Q104" s="225"/>
      <c r="S104" s="35"/>
    </row>
    <row r="105" spans="1:19" ht="12.75" x14ac:dyDescent="0.35">
      <c r="A105" s="24"/>
      <c r="B105" s="1"/>
      <c r="C105" s="1"/>
      <c r="D105" s="1"/>
      <c r="E105" s="1"/>
      <c r="F105" s="24"/>
      <c r="G105" s="238"/>
      <c r="H105" s="24"/>
      <c r="I105" s="21"/>
      <c r="J105" s="21"/>
      <c r="K105" s="23"/>
      <c r="L105" s="21"/>
      <c r="M105" s="25"/>
      <c r="N105" s="22"/>
      <c r="O105" s="22"/>
      <c r="P105" s="23"/>
      <c r="Q105" s="225"/>
      <c r="S105" s="35"/>
    </row>
    <row r="106" spans="1:19" ht="12.75" x14ac:dyDescent="0.35">
      <c r="A106" s="24"/>
      <c r="B106" s="1"/>
      <c r="C106" s="1"/>
      <c r="D106" s="1"/>
      <c r="E106" s="1"/>
      <c r="F106" s="24"/>
      <c r="G106" s="238"/>
      <c r="H106" s="24"/>
      <c r="I106" s="21"/>
      <c r="J106" s="21"/>
      <c r="K106" s="23"/>
      <c r="L106" s="21"/>
      <c r="M106" s="25"/>
      <c r="N106" s="22"/>
      <c r="O106" s="22"/>
      <c r="P106" s="23"/>
      <c r="Q106" s="225"/>
      <c r="S106" s="35"/>
    </row>
    <row r="107" spans="1:19" ht="12.75" x14ac:dyDescent="0.35">
      <c r="A107" s="24"/>
      <c r="B107" s="1"/>
      <c r="C107" s="1"/>
      <c r="D107" s="1"/>
      <c r="E107" s="1"/>
      <c r="F107" s="24"/>
      <c r="G107" s="238"/>
      <c r="H107" s="24"/>
      <c r="I107" s="21"/>
      <c r="J107" s="21"/>
      <c r="K107" s="23"/>
      <c r="L107" s="21"/>
      <c r="M107" s="25"/>
      <c r="N107" s="22"/>
      <c r="O107" s="22"/>
      <c r="P107" s="23"/>
      <c r="Q107" s="225"/>
      <c r="S107" s="35"/>
    </row>
    <row r="108" spans="1:19" ht="12.75" x14ac:dyDescent="0.35">
      <c r="A108" s="24"/>
      <c r="B108" s="1"/>
      <c r="C108" s="1"/>
      <c r="D108" s="1"/>
      <c r="E108" s="1"/>
      <c r="F108" s="24"/>
      <c r="G108" s="238"/>
      <c r="H108" s="24"/>
      <c r="I108" s="21"/>
      <c r="J108" s="21"/>
      <c r="K108" s="23"/>
      <c r="L108" s="21"/>
      <c r="M108" s="25"/>
      <c r="N108" s="22"/>
      <c r="O108" s="22"/>
      <c r="P108" s="23"/>
      <c r="Q108" s="225"/>
      <c r="S108" s="35"/>
    </row>
    <row r="109" spans="1:19" ht="12.75" x14ac:dyDescent="0.35">
      <c r="A109" s="24"/>
      <c r="B109" s="1"/>
      <c r="C109" s="1"/>
      <c r="D109" s="1"/>
      <c r="E109" s="1"/>
      <c r="F109" s="24"/>
      <c r="G109" s="238"/>
      <c r="H109" s="24"/>
      <c r="I109" s="21"/>
      <c r="J109" s="21"/>
      <c r="K109" s="23"/>
      <c r="L109" s="21"/>
      <c r="M109" s="25"/>
      <c r="N109" s="22"/>
      <c r="O109" s="22"/>
      <c r="P109" s="23"/>
      <c r="Q109" s="225"/>
      <c r="S109" s="35"/>
    </row>
    <row r="110" spans="1:19" ht="12.75" x14ac:dyDescent="0.35">
      <c r="A110" s="24"/>
      <c r="B110" s="1"/>
      <c r="C110" s="1"/>
      <c r="D110" s="1"/>
      <c r="E110" s="1"/>
      <c r="F110" s="24"/>
      <c r="G110" s="238"/>
      <c r="H110" s="24"/>
      <c r="I110" s="21"/>
      <c r="J110" s="21"/>
      <c r="K110" s="23"/>
      <c r="L110" s="21"/>
      <c r="M110" s="25"/>
      <c r="N110" s="22"/>
      <c r="O110" s="22"/>
      <c r="P110" s="23"/>
      <c r="Q110" s="225"/>
      <c r="S110" s="35"/>
    </row>
    <row r="111" spans="1:19" ht="12.75" x14ac:dyDescent="0.35">
      <c r="A111" s="24"/>
      <c r="B111" s="1"/>
      <c r="C111" s="1"/>
      <c r="D111" s="1"/>
      <c r="E111" s="1"/>
      <c r="F111" s="24"/>
      <c r="G111" s="238"/>
      <c r="H111" s="24"/>
      <c r="I111" s="21"/>
      <c r="J111" s="21"/>
      <c r="K111" s="23"/>
      <c r="L111" s="21"/>
      <c r="M111" s="25"/>
      <c r="N111" s="22"/>
      <c r="O111" s="22"/>
      <c r="P111" s="23"/>
      <c r="Q111" s="225"/>
      <c r="S111" s="35"/>
    </row>
    <row r="112" spans="1:19" ht="12.75" x14ac:dyDescent="0.35">
      <c r="A112" s="24"/>
      <c r="B112" s="1"/>
      <c r="C112" s="1"/>
      <c r="D112" s="1"/>
      <c r="E112" s="1"/>
      <c r="F112" s="24"/>
      <c r="G112" s="238"/>
      <c r="H112" s="24"/>
      <c r="I112" s="21"/>
      <c r="J112" s="21"/>
      <c r="K112" s="23"/>
      <c r="L112" s="21"/>
      <c r="M112" s="25"/>
      <c r="N112" s="22"/>
      <c r="O112" s="22"/>
      <c r="P112" s="23"/>
      <c r="Q112" s="225"/>
      <c r="S112" s="35"/>
    </row>
    <row r="113" spans="1:19" ht="12.75" x14ac:dyDescent="0.35">
      <c r="A113" s="24"/>
      <c r="B113" s="1"/>
      <c r="C113" s="1"/>
      <c r="D113" s="1"/>
      <c r="E113" s="1"/>
      <c r="F113" s="24"/>
      <c r="G113" s="238"/>
      <c r="H113" s="24"/>
      <c r="I113" s="21"/>
      <c r="J113" s="21"/>
      <c r="K113" s="23"/>
      <c r="L113" s="21"/>
      <c r="M113" s="25"/>
      <c r="N113" s="22"/>
      <c r="O113" s="22"/>
      <c r="P113" s="23"/>
      <c r="Q113" s="225"/>
      <c r="S113" s="35"/>
    </row>
    <row r="114" spans="1:19" ht="12.75" x14ac:dyDescent="0.35">
      <c r="A114" s="24"/>
      <c r="B114" s="1"/>
      <c r="C114" s="1"/>
      <c r="D114" s="1"/>
      <c r="E114" s="1"/>
      <c r="F114" s="24"/>
      <c r="G114" s="238"/>
      <c r="H114" s="24"/>
      <c r="I114" s="21"/>
      <c r="J114" s="21"/>
      <c r="K114" s="23"/>
      <c r="L114" s="21"/>
      <c r="M114" s="25"/>
      <c r="N114" s="22"/>
      <c r="O114" s="22"/>
      <c r="P114" s="23"/>
      <c r="Q114" s="225"/>
      <c r="S114" s="35"/>
    </row>
    <row r="115" spans="1:19" ht="12.75" x14ac:dyDescent="0.35">
      <c r="A115" s="24"/>
      <c r="B115" s="1"/>
      <c r="C115" s="1"/>
      <c r="D115" s="1"/>
      <c r="E115" s="1"/>
      <c r="F115" s="24"/>
      <c r="G115" s="238"/>
      <c r="H115" s="24"/>
      <c r="I115" s="21"/>
      <c r="J115" s="21"/>
      <c r="K115" s="23"/>
      <c r="L115" s="21"/>
      <c r="M115" s="25"/>
      <c r="N115" s="22"/>
      <c r="O115" s="22"/>
      <c r="P115" s="23"/>
      <c r="Q115" s="225"/>
      <c r="S115" s="35"/>
    </row>
    <row r="116" spans="1:19" ht="12.75" x14ac:dyDescent="0.35">
      <c r="A116" s="24"/>
      <c r="B116" s="1"/>
      <c r="C116" s="1"/>
      <c r="D116" s="1"/>
      <c r="E116" s="1"/>
      <c r="F116" s="24"/>
      <c r="G116" s="238"/>
      <c r="H116" s="24"/>
      <c r="I116" s="21"/>
      <c r="J116" s="21"/>
      <c r="K116" s="23"/>
      <c r="L116" s="21"/>
      <c r="M116" s="25"/>
      <c r="N116" s="22"/>
      <c r="O116" s="22"/>
      <c r="P116" s="23"/>
      <c r="Q116" s="225"/>
      <c r="S116" s="35"/>
    </row>
    <row r="117" spans="1:19" ht="12.75" x14ac:dyDescent="0.35">
      <c r="A117" s="24"/>
      <c r="B117" s="1"/>
      <c r="C117" s="1"/>
      <c r="D117" s="1"/>
      <c r="E117" s="1"/>
      <c r="F117" s="24"/>
      <c r="G117" s="238"/>
      <c r="H117" s="24"/>
      <c r="I117" s="21"/>
      <c r="J117" s="21"/>
      <c r="K117" s="23"/>
      <c r="L117" s="21"/>
      <c r="M117" s="25"/>
      <c r="N117" s="22"/>
      <c r="O117" s="22"/>
      <c r="P117" s="23"/>
      <c r="Q117" s="225"/>
      <c r="S117" s="35"/>
    </row>
    <row r="118" spans="1:19" ht="12.75" x14ac:dyDescent="0.35">
      <c r="A118" s="24"/>
      <c r="B118" s="1"/>
      <c r="C118" s="1"/>
      <c r="D118" s="1"/>
      <c r="E118" s="1"/>
      <c r="F118" s="24"/>
      <c r="G118" s="238"/>
      <c r="H118" s="24"/>
      <c r="I118" s="21"/>
      <c r="J118" s="21"/>
      <c r="K118" s="23"/>
      <c r="L118" s="21"/>
      <c r="M118" s="25"/>
      <c r="N118" s="22"/>
      <c r="O118" s="22"/>
      <c r="P118" s="23"/>
      <c r="Q118" s="225"/>
      <c r="S118" s="35"/>
    </row>
    <row r="119" spans="1:19" ht="12.75" x14ac:dyDescent="0.35">
      <c r="A119" s="24"/>
      <c r="B119" s="1"/>
      <c r="C119" s="1"/>
      <c r="D119" s="1"/>
      <c r="E119" s="1"/>
      <c r="F119" s="24"/>
      <c r="G119" s="238"/>
      <c r="H119" s="24"/>
      <c r="I119" s="21"/>
      <c r="J119" s="21"/>
      <c r="K119" s="23"/>
      <c r="L119" s="21"/>
      <c r="M119" s="25"/>
      <c r="N119" s="22"/>
      <c r="O119" s="22"/>
      <c r="P119" s="23"/>
      <c r="Q119" s="225"/>
      <c r="S119" s="35"/>
    </row>
    <row r="120" spans="1:19" ht="12.75" x14ac:dyDescent="0.35">
      <c r="A120" s="24"/>
      <c r="B120" s="1"/>
      <c r="C120" s="1"/>
      <c r="D120" s="1"/>
      <c r="E120" s="1"/>
      <c r="F120" s="24"/>
      <c r="G120" s="238"/>
      <c r="H120" s="24"/>
      <c r="I120" s="21"/>
      <c r="J120" s="21"/>
      <c r="K120" s="23"/>
      <c r="L120" s="21"/>
      <c r="M120" s="25"/>
      <c r="N120" s="22"/>
      <c r="O120" s="22"/>
      <c r="P120" s="23"/>
      <c r="Q120" s="225"/>
      <c r="S120" s="35"/>
    </row>
    <row r="121" spans="1:19" ht="12.75" x14ac:dyDescent="0.35">
      <c r="A121" s="24"/>
      <c r="B121" s="1"/>
      <c r="C121" s="1"/>
      <c r="D121" s="1"/>
      <c r="E121" s="1"/>
      <c r="F121" s="24"/>
      <c r="G121" s="238"/>
      <c r="H121" s="24"/>
      <c r="I121" s="21"/>
      <c r="J121" s="21"/>
      <c r="K121" s="23"/>
      <c r="L121" s="21"/>
      <c r="M121" s="25"/>
      <c r="N121" s="22"/>
      <c r="O121" s="22"/>
      <c r="P121" s="23"/>
      <c r="Q121" s="225"/>
      <c r="S121" s="35"/>
    </row>
    <row r="122" spans="1:19" ht="12.75" x14ac:dyDescent="0.35">
      <c r="A122" s="24"/>
      <c r="B122" s="1"/>
      <c r="C122" s="1"/>
      <c r="D122" s="1"/>
      <c r="E122" s="1"/>
      <c r="F122" s="24"/>
      <c r="G122" s="238"/>
      <c r="H122" s="24"/>
      <c r="I122" s="21"/>
      <c r="J122" s="21"/>
      <c r="K122" s="23"/>
      <c r="L122" s="21"/>
      <c r="M122" s="25"/>
      <c r="N122" s="22"/>
      <c r="O122" s="22"/>
      <c r="P122" s="23"/>
      <c r="Q122" s="225"/>
      <c r="S122" s="35"/>
    </row>
    <row r="123" spans="1:19" ht="12.75" x14ac:dyDescent="0.35">
      <c r="A123" s="24"/>
      <c r="B123" s="1"/>
      <c r="C123" s="1"/>
      <c r="D123" s="1"/>
      <c r="E123" s="1"/>
      <c r="F123" s="24"/>
      <c r="G123" s="238"/>
      <c r="H123" s="24"/>
      <c r="I123" s="21"/>
      <c r="J123" s="21"/>
      <c r="K123" s="23"/>
      <c r="L123" s="21"/>
      <c r="M123" s="25"/>
      <c r="N123" s="22"/>
      <c r="O123" s="22"/>
      <c r="P123" s="23"/>
      <c r="Q123" s="225"/>
      <c r="S123" s="35"/>
    </row>
    <row r="124" spans="1:19" ht="12.75" x14ac:dyDescent="0.35">
      <c r="A124" s="24"/>
      <c r="B124" s="1"/>
      <c r="C124" s="1"/>
      <c r="D124" s="1"/>
      <c r="E124" s="1"/>
      <c r="F124" s="24"/>
      <c r="G124" s="238"/>
      <c r="H124" s="24"/>
      <c r="I124" s="21"/>
      <c r="J124" s="21"/>
      <c r="K124" s="23"/>
      <c r="L124" s="21"/>
      <c r="M124" s="25"/>
      <c r="N124" s="22"/>
      <c r="O124" s="22"/>
      <c r="P124" s="23"/>
      <c r="Q124" s="225"/>
      <c r="S124" s="35"/>
    </row>
    <row r="125" spans="1:19" ht="12.75" x14ac:dyDescent="0.35">
      <c r="A125" s="24"/>
      <c r="B125" s="1"/>
      <c r="C125" s="1"/>
      <c r="D125" s="1"/>
      <c r="E125" s="1"/>
      <c r="F125" s="24"/>
      <c r="G125" s="238"/>
      <c r="H125" s="24"/>
      <c r="I125" s="21"/>
      <c r="J125" s="21"/>
      <c r="K125" s="23"/>
      <c r="L125" s="21"/>
      <c r="M125" s="25"/>
      <c r="N125" s="22"/>
      <c r="O125" s="22"/>
      <c r="P125" s="23"/>
      <c r="Q125" s="225"/>
      <c r="S125" s="35"/>
    </row>
    <row r="126" spans="1:19" ht="12.75" x14ac:dyDescent="0.35">
      <c r="A126" s="24"/>
      <c r="B126" s="1"/>
      <c r="C126" s="1"/>
      <c r="D126" s="1"/>
      <c r="E126" s="1"/>
      <c r="F126" s="24"/>
      <c r="G126" s="238"/>
      <c r="H126" s="24"/>
      <c r="I126" s="21"/>
      <c r="J126" s="21"/>
      <c r="K126" s="23"/>
      <c r="L126" s="21"/>
      <c r="M126" s="25"/>
      <c r="N126" s="22"/>
      <c r="O126" s="22"/>
      <c r="P126" s="23"/>
      <c r="Q126" s="225"/>
      <c r="S126" s="35"/>
    </row>
    <row r="127" spans="1:19" ht="12.75" x14ac:dyDescent="0.35">
      <c r="A127" s="24"/>
      <c r="B127" s="1"/>
      <c r="C127" s="1"/>
      <c r="D127" s="1"/>
      <c r="E127" s="1"/>
      <c r="F127" s="24"/>
      <c r="G127" s="238"/>
      <c r="H127" s="24"/>
      <c r="I127" s="21"/>
      <c r="J127" s="21"/>
      <c r="K127" s="23"/>
      <c r="L127" s="21"/>
      <c r="M127" s="25"/>
      <c r="N127" s="22"/>
      <c r="O127" s="22"/>
      <c r="P127" s="23"/>
      <c r="Q127" s="225"/>
      <c r="S127" s="35"/>
    </row>
    <row r="128" spans="1:19" ht="12.75" x14ac:dyDescent="0.35">
      <c r="A128" s="24"/>
      <c r="B128" s="1"/>
      <c r="C128" s="1"/>
      <c r="D128" s="1"/>
      <c r="E128" s="1"/>
      <c r="F128" s="24"/>
      <c r="G128" s="238"/>
      <c r="H128" s="24"/>
      <c r="I128" s="21"/>
      <c r="J128" s="21"/>
      <c r="K128" s="23"/>
      <c r="L128" s="21"/>
      <c r="M128" s="25"/>
      <c r="N128" s="22"/>
      <c r="O128" s="22"/>
      <c r="P128" s="23"/>
      <c r="Q128" s="225"/>
      <c r="S128" s="35"/>
    </row>
    <row r="129" spans="1:19" ht="12.75" x14ac:dyDescent="0.35">
      <c r="A129" s="24"/>
      <c r="B129" s="1"/>
      <c r="C129" s="1"/>
      <c r="D129" s="1"/>
      <c r="E129" s="1"/>
      <c r="F129" s="24"/>
      <c r="G129" s="238"/>
      <c r="H129" s="24"/>
      <c r="I129" s="21"/>
      <c r="J129" s="21"/>
      <c r="K129" s="23"/>
      <c r="L129" s="21"/>
      <c r="M129" s="25"/>
      <c r="N129" s="22"/>
      <c r="O129" s="22"/>
      <c r="P129" s="23"/>
      <c r="Q129" s="225"/>
      <c r="S129" s="35"/>
    </row>
    <row r="130" spans="1:19" ht="12.75" x14ac:dyDescent="0.35">
      <c r="A130" s="24"/>
      <c r="B130" s="1"/>
      <c r="C130" s="1"/>
      <c r="D130" s="1"/>
      <c r="E130" s="1"/>
      <c r="F130" s="24"/>
      <c r="G130" s="238"/>
      <c r="H130" s="24"/>
      <c r="I130" s="21"/>
      <c r="J130" s="21"/>
      <c r="K130" s="23"/>
      <c r="L130" s="21"/>
      <c r="M130" s="25"/>
      <c r="N130" s="22"/>
      <c r="O130" s="22"/>
      <c r="P130" s="23"/>
      <c r="Q130" s="225"/>
      <c r="S130" s="35"/>
    </row>
    <row r="131" spans="1:19" ht="12.75" x14ac:dyDescent="0.35">
      <c r="A131" s="24"/>
      <c r="B131" s="1"/>
      <c r="C131" s="1"/>
      <c r="D131" s="1"/>
      <c r="E131" s="1"/>
      <c r="F131" s="24"/>
      <c r="G131" s="238"/>
      <c r="H131" s="24"/>
      <c r="I131" s="21"/>
      <c r="J131" s="21"/>
      <c r="K131" s="23"/>
      <c r="L131" s="21"/>
      <c r="M131" s="25"/>
      <c r="N131" s="22"/>
      <c r="O131" s="22"/>
      <c r="P131" s="23"/>
      <c r="Q131" s="225"/>
      <c r="S131" s="35"/>
    </row>
    <row r="132" spans="1:19" ht="12.75" x14ac:dyDescent="0.35">
      <c r="A132" s="24"/>
      <c r="B132" s="1"/>
      <c r="C132" s="1"/>
      <c r="D132" s="1"/>
      <c r="E132" s="1"/>
      <c r="F132" s="24"/>
      <c r="G132" s="238"/>
      <c r="H132" s="24"/>
      <c r="I132" s="21"/>
      <c r="J132" s="21"/>
      <c r="K132" s="23"/>
      <c r="L132" s="21"/>
      <c r="M132" s="25"/>
      <c r="N132" s="22"/>
      <c r="O132" s="22"/>
      <c r="P132" s="23"/>
      <c r="Q132" s="225"/>
      <c r="S132" s="35"/>
    </row>
    <row r="133" spans="1:19" ht="12.75" x14ac:dyDescent="0.35">
      <c r="A133" s="24"/>
      <c r="B133" s="1"/>
      <c r="C133" s="1"/>
      <c r="D133" s="1"/>
      <c r="E133" s="1"/>
      <c r="F133" s="24"/>
      <c r="G133" s="238"/>
      <c r="H133" s="24"/>
      <c r="I133" s="21"/>
      <c r="J133" s="21"/>
      <c r="K133" s="23"/>
      <c r="L133" s="21"/>
      <c r="M133" s="25"/>
      <c r="N133" s="22"/>
      <c r="O133" s="22"/>
      <c r="P133" s="23"/>
      <c r="Q133" s="225"/>
      <c r="S133" s="35"/>
    </row>
    <row r="134" spans="1:19" ht="12.75" x14ac:dyDescent="0.35">
      <c r="A134" s="24"/>
      <c r="B134" s="1"/>
      <c r="C134" s="1"/>
      <c r="D134" s="1"/>
      <c r="E134" s="1"/>
      <c r="F134" s="24"/>
      <c r="G134" s="238"/>
      <c r="H134" s="24"/>
      <c r="I134" s="21"/>
      <c r="J134" s="21"/>
      <c r="K134" s="23"/>
      <c r="L134" s="21"/>
      <c r="M134" s="25"/>
      <c r="N134" s="22"/>
      <c r="O134" s="22"/>
      <c r="P134" s="23"/>
      <c r="Q134" s="225"/>
      <c r="S134" s="35"/>
    </row>
    <row r="135" spans="1:19" ht="12.75" x14ac:dyDescent="0.35">
      <c r="A135" s="24"/>
      <c r="B135" s="1"/>
      <c r="C135" s="1"/>
      <c r="D135" s="1"/>
      <c r="E135" s="1"/>
      <c r="F135" s="24"/>
      <c r="G135" s="238"/>
      <c r="H135" s="24"/>
      <c r="I135" s="21"/>
      <c r="J135" s="21"/>
      <c r="K135" s="23"/>
      <c r="L135" s="21"/>
      <c r="M135" s="25"/>
      <c r="N135" s="22"/>
      <c r="O135" s="22"/>
      <c r="P135" s="23"/>
      <c r="Q135" s="225"/>
      <c r="S135" s="35"/>
    </row>
    <row r="136" spans="1:19" ht="12.75" x14ac:dyDescent="0.35">
      <c r="A136" s="24"/>
      <c r="B136" s="1"/>
      <c r="C136" s="1"/>
      <c r="D136" s="1"/>
      <c r="E136" s="1"/>
      <c r="F136" s="24"/>
      <c r="G136" s="238"/>
      <c r="H136" s="24"/>
      <c r="I136" s="21"/>
      <c r="J136" s="21"/>
      <c r="K136" s="23"/>
      <c r="L136" s="21"/>
      <c r="M136" s="25"/>
      <c r="N136" s="22"/>
      <c r="O136" s="22"/>
      <c r="P136" s="23"/>
      <c r="Q136" s="225"/>
      <c r="S136" s="35"/>
    </row>
    <row r="137" spans="1:19" ht="12.75" x14ac:dyDescent="0.35">
      <c r="A137" s="24"/>
      <c r="B137" s="1"/>
      <c r="C137" s="1"/>
      <c r="D137" s="1"/>
      <c r="E137" s="1"/>
      <c r="F137" s="24"/>
      <c r="G137" s="238"/>
      <c r="H137" s="24"/>
      <c r="I137" s="21"/>
      <c r="J137" s="21"/>
      <c r="K137" s="23"/>
      <c r="L137" s="21"/>
      <c r="M137" s="25"/>
      <c r="N137" s="22"/>
      <c r="O137" s="22"/>
      <c r="P137" s="23"/>
      <c r="Q137" s="225"/>
      <c r="S137" s="35"/>
    </row>
    <row r="138" spans="1:19" ht="12.75" x14ac:dyDescent="0.35">
      <c r="A138" s="24"/>
      <c r="B138" s="1"/>
      <c r="C138" s="1"/>
      <c r="D138" s="1"/>
      <c r="E138" s="1"/>
      <c r="F138" s="24"/>
      <c r="G138" s="238"/>
      <c r="H138" s="24"/>
      <c r="I138" s="21"/>
      <c r="J138" s="21"/>
      <c r="K138" s="23"/>
      <c r="L138" s="21"/>
      <c r="M138" s="25"/>
      <c r="N138" s="22"/>
      <c r="O138" s="22"/>
      <c r="P138" s="23"/>
      <c r="Q138" s="225"/>
      <c r="S138" s="35"/>
    </row>
    <row r="139" spans="1:19" ht="12.75" x14ac:dyDescent="0.35">
      <c r="A139" s="24"/>
      <c r="B139" s="1"/>
      <c r="C139" s="1"/>
      <c r="D139" s="1"/>
      <c r="E139" s="1"/>
      <c r="F139" s="24"/>
      <c r="G139" s="238"/>
      <c r="H139" s="24"/>
      <c r="I139" s="21"/>
      <c r="J139" s="21"/>
      <c r="K139" s="23"/>
      <c r="L139" s="21"/>
      <c r="M139" s="25"/>
      <c r="N139" s="22"/>
      <c r="O139" s="22"/>
      <c r="P139" s="23"/>
      <c r="Q139" s="225"/>
      <c r="S139" s="35"/>
    </row>
  </sheetData>
  <sheetProtection selectLockedCells="1" selectUnlockedCells="1"/>
  <sortState xmlns:xlrd2="http://schemas.microsoft.com/office/spreadsheetml/2017/richdata2" ref="G36:G37">
    <sortCondition descending="1" ref="G36:G37"/>
  </sortState>
  <mergeCells count="60">
    <mergeCell ref="B86:C86"/>
    <mergeCell ref="N86:P89"/>
    <mergeCell ref="A87:E90"/>
    <mergeCell ref="J91:N91"/>
    <mergeCell ref="O91:P91"/>
    <mergeCell ref="N60:P60"/>
    <mergeCell ref="A61:E61"/>
    <mergeCell ref="N62:P62"/>
    <mergeCell ref="A63:E63"/>
    <mergeCell ref="F64:F73"/>
    <mergeCell ref="J64:M73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C2:AJ2"/>
    <mergeCell ref="F6:F15"/>
    <mergeCell ref="J6:M15"/>
    <mergeCell ref="N16:P16"/>
    <mergeCell ref="A17:E17"/>
    <mergeCell ref="N18:P18"/>
    <mergeCell ref="A1:I1"/>
    <mergeCell ref="P1:Q1"/>
    <mergeCell ref="A2:B2"/>
    <mergeCell ref="C2:I2"/>
    <mergeCell ref="M2:Q2"/>
    <mergeCell ref="M1:O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12CB62-65A1-4E5E-B4EF-F9C5544A5F17}">
          <x14:formula1>
            <xm:f>'DQ Lookup'!$A$1:$A$69</xm:f>
          </x14:formula1>
          <xm:sqref>Q6:Q90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95"/>
  <sheetViews>
    <sheetView topLeftCell="L49" zoomScale="90" zoomScaleNormal="90" workbookViewId="0">
      <selection activeCell="Q15" sqref="Q15"/>
    </sheetView>
  </sheetViews>
  <sheetFormatPr defaultColWidth="8.796875" defaultRowHeight="12.75" x14ac:dyDescent="0.35"/>
  <cols>
    <col min="1" max="1" width="3.6640625" style="16" customWidth="1"/>
    <col min="2" max="2" width="8.33203125" customWidth="1"/>
    <col min="3" max="4" width="12.1328125" customWidth="1"/>
    <col min="5" max="5" width="16.1328125" customWidth="1"/>
    <col min="6" max="6" width="0.796875" style="17" customWidth="1"/>
    <col min="7" max="7" width="4.33203125" style="16" customWidth="1"/>
    <col min="8" max="8" width="5.1328125" style="16" customWidth="1"/>
    <col min="9" max="9" width="3.46484375" style="16" customWidth="1"/>
    <col min="10" max="10" width="18" customWidth="1"/>
    <col min="11" max="11" width="9.46484375" bestFit="1" customWidth="1"/>
    <col min="12" max="12" width="20.796875" customWidth="1"/>
    <col min="15" max="15" width="9.1328125" customWidth="1"/>
    <col min="16" max="16" width="17.46484375" style="16" customWidth="1"/>
    <col min="17" max="17" width="9.1328125" style="16" customWidth="1"/>
    <col min="18" max="18" width="17.46484375" style="16" customWidth="1"/>
    <col min="19" max="19" width="9.1328125" style="16" customWidth="1"/>
    <col min="20" max="20" width="17.46484375" style="16" customWidth="1"/>
    <col min="21" max="21" width="9.1328125" style="16" customWidth="1"/>
    <col min="22" max="22" width="17.46484375" style="16" customWidth="1"/>
    <col min="23" max="23" width="14.6640625" customWidth="1"/>
  </cols>
  <sheetData>
    <row r="1" spans="1:22" ht="29.25" customHeight="1" thickBot="1" x14ac:dyDescent="0.75">
      <c r="A1" s="26" t="s">
        <v>67</v>
      </c>
      <c r="J1" s="38" t="s">
        <v>77</v>
      </c>
      <c r="O1" s="345" t="s">
        <v>78</v>
      </c>
      <c r="P1" s="346"/>
      <c r="Q1" s="346"/>
      <c r="R1" s="346"/>
      <c r="S1" s="346"/>
      <c r="T1" s="346"/>
      <c r="U1" s="346"/>
      <c r="V1" s="347"/>
    </row>
    <row r="2" spans="1:22" s="18" customFormat="1" ht="17.649999999999999" x14ac:dyDescent="0.5">
      <c r="A2" s="348" t="s">
        <v>1</v>
      </c>
      <c r="B2" s="348"/>
      <c r="C2" s="134" t="str">
        <f>'Moors League'!C3</f>
        <v>Redcar Leisure Centre (Saltburn Host)</v>
      </c>
      <c r="D2" s="134"/>
      <c r="E2" s="134"/>
      <c r="F2" s="18" t="s">
        <v>68</v>
      </c>
      <c r="H2" s="84"/>
      <c r="I2" s="84"/>
      <c r="J2" s="135" t="str">
        <f>'Moors League'!L3</f>
        <v>5th October 2024</v>
      </c>
      <c r="O2" s="349" t="str">
        <f>'Lane 1 Team Sheet'!M1</f>
        <v>Saltburn &amp; Marske</v>
      </c>
      <c r="P2" s="350"/>
      <c r="Q2" s="353" t="str">
        <f>'Lane 2 Team Sheet'!M1</f>
        <v>Eston</v>
      </c>
      <c r="R2" s="354"/>
      <c r="S2" s="353" t="str">
        <f>'Lane 3 Team Sheet'!M1</f>
        <v>Northallerton</v>
      </c>
      <c r="T2" s="354"/>
      <c r="U2" s="353" t="str">
        <f>'Lane 4 Team Sheet'!M1</f>
        <v>Stokesley</v>
      </c>
      <c r="V2" s="358"/>
    </row>
    <row r="3" spans="1:22" ht="12.75" customHeight="1" x14ac:dyDescent="0.4">
      <c r="K3" s="136" t="s">
        <v>79</v>
      </c>
      <c r="L3" s="137">
        <v>45395</v>
      </c>
      <c r="O3" s="351" t="s">
        <v>7</v>
      </c>
      <c r="P3" s="352"/>
      <c r="Q3" s="355" t="s">
        <v>8</v>
      </c>
      <c r="R3" s="356"/>
      <c r="S3" s="357" t="s">
        <v>9</v>
      </c>
      <c r="T3" s="356"/>
      <c r="U3" s="357" t="s">
        <v>10</v>
      </c>
      <c r="V3" s="359"/>
    </row>
    <row r="4" spans="1:22" ht="21.75" customHeight="1" x14ac:dyDescent="0.35">
      <c r="A4" s="215">
        <v>1</v>
      </c>
      <c r="B4" s="32" t="s">
        <v>80</v>
      </c>
      <c r="C4" s="39" t="s">
        <v>81</v>
      </c>
      <c r="D4" s="39"/>
      <c r="E4" s="32" t="s">
        <v>82</v>
      </c>
      <c r="F4" s="32"/>
      <c r="G4" s="40">
        <v>8</v>
      </c>
      <c r="H4" s="40">
        <v>2</v>
      </c>
      <c r="I4" s="40">
        <v>14</v>
      </c>
      <c r="J4" s="39" t="s">
        <v>5</v>
      </c>
      <c r="K4" s="133" t="s">
        <v>908</v>
      </c>
      <c r="L4" s="41" t="s">
        <v>74</v>
      </c>
      <c r="O4" s="213" t="str">
        <f>TEXT('Moors League'!D9,"000000")</f>
        <v>003779</v>
      </c>
      <c r="P4" s="138" t="str">
        <f>IFERROR(IF(_xlfn.NUMBERVALUE(O4)&lt;_xlfn.NUMBERVALUE($K4),"RECORD","X"),"X")</f>
        <v>X</v>
      </c>
      <c r="Q4" s="139" t="str">
        <f>TEXT('Moors League'!H9,"000000")</f>
        <v>003723</v>
      </c>
      <c r="R4" s="138" t="str">
        <f>IFERROR(IF(_xlfn.NUMBERVALUE(Q4)&lt;_xlfn.NUMBERVALUE($K4),"RECORD","X"),"X")</f>
        <v>X</v>
      </c>
      <c r="S4" s="139" t="str">
        <f>TEXT('Moors League'!L9,"000000")</f>
        <v>003479</v>
      </c>
      <c r="T4" s="138" t="str">
        <f>IFERROR(IF(_xlfn.NUMBERVALUE(S4)&lt;_xlfn.NUMBERVALUE($K4),"RECORD","X"),"X")</f>
        <v>X</v>
      </c>
      <c r="U4" s="139" t="str">
        <f>TEXT('Moors League'!P9,"000000")</f>
        <v>003181</v>
      </c>
      <c r="V4" s="214" t="str">
        <f>IFERROR(IF(_xlfn.NUMBERVALUE(U4)&lt;_xlfn.NUMBERVALUE($K4),"RECORD","X"),"X")</f>
        <v>X</v>
      </c>
    </row>
    <row r="5" spans="1:22" ht="21.75" customHeight="1" x14ac:dyDescent="0.35">
      <c r="A5" s="216">
        <v>2</v>
      </c>
      <c r="B5" s="34" t="s">
        <v>83</v>
      </c>
      <c r="C5" s="42" t="s">
        <v>81</v>
      </c>
      <c r="D5" s="42"/>
      <c r="E5" s="34" t="s">
        <v>82</v>
      </c>
      <c r="F5" s="34"/>
      <c r="G5" s="40">
        <v>1</v>
      </c>
      <c r="H5" s="40">
        <v>6</v>
      </c>
      <c r="I5" s="40">
        <v>19</v>
      </c>
      <c r="J5" s="39" t="s">
        <v>107</v>
      </c>
      <c r="K5" s="133" t="s">
        <v>909</v>
      </c>
      <c r="L5" s="41" t="s">
        <v>125</v>
      </c>
      <c r="O5" s="213" t="str">
        <f>TEXT('Moors League'!D10,"000000")</f>
        <v>003026</v>
      </c>
      <c r="P5" s="138" t="str">
        <f t="shared" ref="P5:R13" si="0">IFERROR(IF(_xlfn.NUMBERVALUE(O5)&lt;_xlfn.NUMBERVALUE($K5),"RECORD","X"),"X")</f>
        <v>X</v>
      </c>
      <c r="Q5" s="139" t="str">
        <f>TEXT('Moors League'!H10,"000000")</f>
        <v>003356</v>
      </c>
      <c r="R5" s="138" t="str">
        <f t="shared" si="0"/>
        <v>X</v>
      </c>
      <c r="S5" s="139" t="str">
        <f>TEXT('Moors League'!L10,"000000")</f>
        <v>003863</v>
      </c>
      <c r="T5" s="138" t="str">
        <f t="shared" ref="T5" si="1">IFERROR(IF(_xlfn.NUMBERVALUE(S5)&lt;_xlfn.NUMBERVALUE($K5),"RECORD","X"),"X")</f>
        <v>X</v>
      </c>
      <c r="U5" s="139" t="str">
        <f>TEXT('Moors League'!P10,"000000")</f>
        <v>003569</v>
      </c>
      <c r="V5" s="214" t="str">
        <f t="shared" ref="V5" si="2">IFERROR(IF(_xlfn.NUMBERVALUE(U5)&lt;_xlfn.NUMBERVALUE($K5),"RECORD","X"),"X")</f>
        <v>X</v>
      </c>
    </row>
    <row r="6" spans="1:22" ht="21.75" customHeight="1" x14ac:dyDescent="0.35">
      <c r="A6" s="215">
        <v>3</v>
      </c>
      <c r="B6" s="32" t="s">
        <v>80</v>
      </c>
      <c r="C6" s="39" t="s">
        <v>85</v>
      </c>
      <c r="D6" s="39"/>
      <c r="E6" s="32" t="s">
        <v>86</v>
      </c>
      <c r="F6" s="32"/>
      <c r="G6" s="40">
        <v>22</v>
      </c>
      <c r="H6" s="40">
        <v>10</v>
      </c>
      <c r="I6" s="40">
        <v>16</v>
      </c>
      <c r="J6" s="39" t="s">
        <v>4</v>
      </c>
      <c r="K6" s="133" t="s">
        <v>910</v>
      </c>
      <c r="L6" s="41" t="s">
        <v>72</v>
      </c>
      <c r="O6" s="213" t="str">
        <f>TEXT('Moors League'!D11,"000000")</f>
        <v>003729</v>
      </c>
      <c r="P6" s="138" t="str">
        <f t="shared" si="0"/>
        <v>X</v>
      </c>
      <c r="Q6" s="139" t="str">
        <f>TEXT('Moors League'!H11,"000000")</f>
        <v>003530</v>
      </c>
      <c r="R6" s="138" t="str">
        <f t="shared" si="0"/>
        <v>X</v>
      </c>
      <c r="S6" s="139" t="str">
        <f>TEXT('Moors League'!L11,"000000")</f>
        <v>003948</v>
      </c>
      <c r="T6" s="138" t="str">
        <f t="shared" ref="T6" si="3">IFERROR(IF(_xlfn.NUMBERVALUE(S6)&lt;_xlfn.NUMBERVALUE($K6),"RECORD","X"),"X")</f>
        <v>X</v>
      </c>
      <c r="U6" s="139" t="str">
        <f>TEXT('Moors League'!P11,"000000")</f>
        <v>003407</v>
      </c>
      <c r="V6" s="214" t="str">
        <f t="shared" ref="V6" si="4">IFERROR(IF(_xlfn.NUMBERVALUE(U6)&lt;_xlfn.NUMBERVALUE($K6),"RECORD","X"),"X")</f>
        <v>X</v>
      </c>
    </row>
    <row r="7" spans="1:22" ht="21.75" customHeight="1" x14ac:dyDescent="0.35">
      <c r="A7" s="215">
        <v>4</v>
      </c>
      <c r="B7" s="32" t="s">
        <v>83</v>
      </c>
      <c r="C7" s="39" t="s">
        <v>85</v>
      </c>
      <c r="D7" s="39"/>
      <c r="E7" s="32" t="s">
        <v>86</v>
      </c>
      <c r="F7" s="32"/>
      <c r="G7" s="40">
        <v>5</v>
      </c>
      <c r="H7" s="40">
        <v>4</v>
      </c>
      <c r="I7" s="40">
        <v>3</v>
      </c>
      <c r="J7" s="39" t="s">
        <v>87</v>
      </c>
      <c r="K7" s="133" t="s">
        <v>911</v>
      </c>
      <c r="L7" s="41" t="s">
        <v>88</v>
      </c>
      <c r="O7" s="213" t="str">
        <f>TEXT('Moors League'!D12,"000000")</f>
        <v>004006</v>
      </c>
      <c r="P7" s="138" t="str">
        <f t="shared" si="0"/>
        <v>X</v>
      </c>
      <c r="Q7" s="139" t="str">
        <f>TEXT('Moors League'!H12,"000000")</f>
        <v>003770</v>
      </c>
      <c r="R7" s="138" t="str">
        <f t="shared" si="0"/>
        <v>X</v>
      </c>
      <c r="S7" s="139" t="str">
        <f>TEXT('Moors League'!L12,"000000")</f>
        <v>003887</v>
      </c>
      <c r="T7" s="138" t="str">
        <f t="shared" ref="T7" si="5">IFERROR(IF(_xlfn.NUMBERVALUE(S7)&lt;_xlfn.NUMBERVALUE($K7),"RECORD","X"),"X")</f>
        <v>X</v>
      </c>
      <c r="U7" s="139" t="str">
        <f>TEXT('Moors League'!P12,"000000")</f>
        <v>003229</v>
      </c>
      <c r="V7" s="214" t="str">
        <f t="shared" ref="V7" si="6">IFERROR(IF(_xlfn.NUMBERVALUE(U7)&lt;_xlfn.NUMBERVALUE($K7),"RECORD","X"),"X")</f>
        <v>RECORD</v>
      </c>
    </row>
    <row r="8" spans="1:22" ht="21.75" customHeight="1" x14ac:dyDescent="0.35">
      <c r="A8" s="215">
        <v>5</v>
      </c>
      <c r="B8" s="32" t="s">
        <v>80</v>
      </c>
      <c r="C8" s="39" t="s">
        <v>89</v>
      </c>
      <c r="D8" s="39"/>
      <c r="E8" s="32" t="s">
        <v>90</v>
      </c>
      <c r="F8" s="32"/>
      <c r="G8" s="40">
        <v>29</v>
      </c>
      <c r="H8" s="40">
        <v>6</v>
      </c>
      <c r="I8" s="40">
        <v>13</v>
      </c>
      <c r="J8" s="39" t="s">
        <v>5</v>
      </c>
      <c r="K8" s="133" t="s">
        <v>912</v>
      </c>
      <c r="L8" s="41" t="s">
        <v>74</v>
      </c>
      <c r="O8" s="213" t="str">
        <f>TEXT('Moors League'!D13,"000000")</f>
        <v>003918</v>
      </c>
      <c r="P8" s="138" t="str">
        <f t="shared" si="0"/>
        <v>X</v>
      </c>
      <c r="Q8" s="139" t="str">
        <f>TEXT('Moors League'!H13,"000000")</f>
        <v>004115</v>
      </c>
      <c r="R8" s="138" t="str">
        <f t="shared" si="0"/>
        <v>X</v>
      </c>
      <c r="S8" s="139" t="str">
        <f>TEXT('Moors League'!L13,"000000")</f>
        <v>004313</v>
      </c>
      <c r="T8" s="138" t="str">
        <f t="shared" ref="T8" si="7">IFERROR(IF(_xlfn.NUMBERVALUE(S8)&lt;_xlfn.NUMBERVALUE($K8),"RECORD","X"),"X")</f>
        <v>X</v>
      </c>
      <c r="U8" s="139" t="str">
        <f>TEXT('Moors League'!P13,"000000")</f>
        <v>003873</v>
      </c>
      <c r="V8" s="214" t="str">
        <f t="shared" ref="V8" si="8">IFERROR(IF(_xlfn.NUMBERVALUE(U8)&lt;_xlfn.NUMBERVALUE($K8),"RECORD","X"),"X")</f>
        <v>X</v>
      </c>
    </row>
    <row r="9" spans="1:22" ht="21.75" customHeight="1" x14ac:dyDescent="0.35">
      <c r="A9" s="215">
        <v>6</v>
      </c>
      <c r="B9" s="32" t="s">
        <v>83</v>
      </c>
      <c r="C9" s="39" t="s">
        <v>89</v>
      </c>
      <c r="D9" s="39"/>
      <c r="E9" s="32" t="s">
        <v>90</v>
      </c>
      <c r="F9" s="32"/>
      <c r="G9" s="40">
        <v>18</v>
      </c>
      <c r="H9" s="40">
        <v>5</v>
      </c>
      <c r="I9" s="40">
        <v>19</v>
      </c>
      <c r="J9" s="39" t="s">
        <v>107</v>
      </c>
      <c r="K9" s="133" t="s">
        <v>913</v>
      </c>
      <c r="L9" s="41" t="s">
        <v>126</v>
      </c>
      <c r="O9" s="213" t="str">
        <f>TEXT('Moors League'!D14,"000000")</f>
        <v>003730</v>
      </c>
      <c r="P9" s="138" t="str">
        <f t="shared" si="0"/>
        <v>X</v>
      </c>
      <c r="Q9" s="139" t="str">
        <f>TEXT('Moors League'!H14,"000000")</f>
        <v>003586</v>
      </c>
      <c r="R9" s="138" t="str">
        <f t="shared" si="0"/>
        <v>X</v>
      </c>
      <c r="S9" s="139" t="str">
        <f>TEXT('Moors League'!L14,"000000")</f>
        <v>004169</v>
      </c>
      <c r="T9" s="138" t="str">
        <f t="shared" ref="T9" si="9">IFERROR(IF(_xlfn.NUMBERVALUE(S9)&lt;_xlfn.NUMBERVALUE($K9),"RECORD","X"),"X")</f>
        <v>X</v>
      </c>
      <c r="U9" s="139" t="str">
        <f>TEXT('Moors League'!P14,"000000")</f>
        <v>004152</v>
      </c>
      <c r="V9" s="214" t="str">
        <f t="shared" ref="V9" si="10">IFERROR(IF(_xlfn.NUMBERVALUE(U9)&lt;_xlfn.NUMBERVALUE($K9),"RECORD","X"),"X")</f>
        <v>X</v>
      </c>
    </row>
    <row r="10" spans="1:22" ht="21.75" customHeight="1" x14ac:dyDescent="0.35">
      <c r="A10" s="249">
        <v>7</v>
      </c>
      <c r="B10" s="250" t="s">
        <v>80</v>
      </c>
      <c r="C10" s="251" t="s">
        <v>92</v>
      </c>
      <c r="D10" s="251"/>
      <c r="E10" s="250" t="s">
        <v>106</v>
      </c>
      <c r="F10" s="250"/>
      <c r="G10" s="252">
        <v>28</v>
      </c>
      <c r="H10" s="252">
        <v>9</v>
      </c>
      <c r="I10" s="252">
        <v>24</v>
      </c>
      <c r="J10" s="251"/>
      <c r="K10" s="253"/>
      <c r="L10" s="254"/>
      <c r="O10" s="213" t="str">
        <f>TEXT('Moors League'!D15,"000000")</f>
        <v>004281</v>
      </c>
      <c r="P10" s="138" t="str">
        <f t="shared" si="0"/>
        <v>X</v>
      </c>
      <c r="Q10" s="139" t="str">
        <f>TEXT('Moors League'!H15,"000000")</f>
        <v>003737</v>
      </c>
      <c r="R10" s="138" t="str">
        <f t="shared" si="0"/>
        <v>X</v>
      </c>
      <c r="S10" s="139" t="str">
        <f>TEXT('Moors League'!L15,"000000")</f>
        <v>004489</v>
      </c>
      <c r="T10" s="138" t="str">
        <f t="shared" ref="T10" si="11">IFERROR(IF(_xlfn.NUMBERVALUE(S10)&lt;_xlfn.NUMBERVALUE($K10),"RECORD","X"),"X")</f>
        <v>X</v>
      </c>
      <c r="U10" s="139" t="str">
        <f>TEXT('Moors League'!P15,"000000")</f>
        <v>004283</v>
      </c>
      <c r="V10" s="214" t="str">
        <f t="shared" ref="V10" si="12">IFERROR(IF(_xlfn.NUMBERVALUE(U10)&lt;_xlfn.NUMBERVALUE($K10),"RECORD","X"),"X")</f>
        <v>X</v>
      </c>
    </row>
    <row r="11" spans="1:22" ht="21.75" customHeight="1" x14ac:dyDescent="0.35">
      <c r="A11" s="249">
        <v>8</v>
      </c>
      <c r="B11" s="250" t="s">
        <v>83</v>
      </c>
      <c r="C11" s="251" t="s">
        <v>92</v>
      </c>
      <c r="D11" s="251"/>
      <c r="E11" s="250" t="s">
        <v>106</v>
      </c>
      <c r="F11" s="250"/>
      <c r="G11" s="252">
        <v>28</v>
      </c>
      <c r="H11" s="252">
        <v>9</v>
      </c>
      <c r="I11" s="252">
        <v>24</v>
      </c>
      <c r="J11" s="251"/>
      <c r="K11" s="253"/>
      <c r="L11" s="254"/>
      <c r="O11" s="213" t="str">
        <f>TEXT('Moors League'!D16,"000000")</f>
        <v>003687</v>
      </c>
      <c r="P11" s="138" t="str">
        <f t="shared" si="0"/>
        <v>X</v>
      </c>
      <c r="Q11" s="139" t="str">
        <f>TEXT('Moors League'!H16,"000000")</f>
        <v>003539</v>
      </c>
      <c r="R11" s="138" t="str">
        <f t="shared" si="0"/>
        <v>X</v>
      </c>
      <c r="S11" s="139" t="str">
        <f>TEXT('Moors League'!L16,"000000")</f>
        <v>003544</v>
      </c>
      <c r="T11" s="138" t="str">
        <f t="shared" ref="T11" si="13">IFERROR(IF(_xlfn.NUMBERVALUE(S11)&lt;_xlfn.NUMBERVALUE($K11),"RECORD","X"),"X")</f>
        <v>X</v>
      </c>
      <c r="U11" s="139" t="str">
        <f>TEXT('Moors League'!P16,"000000")</f>
        <v>003798</v>
      </c>
      <c r="V11" s="214" t="str">
        <f t="shared" ref="V11" si="14">IFERROR(IF(_xlfn.NUMBERVALUE(U11)&lt;_xlfn.NUMBERVALUE($K11),"RECORD","X"),"X")</f>
        <v>X</v>
      </c>
    </row>
    <row r="12" spans="1:22" ht="21.75" customHeight="1" x14ac:dyDescent="0.35">
      <c r="A12" s="215">
        <v>9</v>
      </c>
      <c r="B12" s="32" t="s">
        <v>80</v>
      </c>
      <c r="C12" s="39" t="s">
        <v>97</v>
      </c>
      <c r="D12" s="39"/>
      <c r="E12" s="32" t="s">
        <v>82</v>
      </c>
      <c r="F12" s="32"/>
      <c r="G12" s="40">
        <v>9</v>
      </c>
      <c r="H12" s="40">
        <v>12</v>
      </c>
      <c r="I12" s="40">
        <v>23</v>
      </c>
      <c r="J12" s="39" t="s">
        <v>107</v>
      </c>
      <c r="K12" s="229" t="s">
        <v>1019</v>
      </c>
      <c r="L12" s="41" t="s">
        <v>171</v>
      </c>
      <c r="O12" s="213" t="str">
        <f>TEXT('Moors League'!D17,"000000")</f>
        <v>003797</v>
      </c>
      <c r="P12" s="138" t="str">
        <f t="shared" si="0"/>
        <v>X</v>
      </c>
      <c r="Q12" s="139" t="str">
        <f>TEXT('Moors League'!H17,"000000")</f>
        <v>003654</v>
      </c>
      <c r="R12" s="138" t="str">
        <f t="shared" si="0"/>
        <v>X</v>
      </c>
      <c r="S12" s="139" t="str">
        <f>TEXT('Moors League'!L17,"000000")</f>
        <v>004168</v>
      </c>
      <c r="T12" s="138" t="str">
        <f t="shared" ref="T12" si="15">IFERROR(IF(_xlfn.NUMBERVALUE(S12)&lt;_xlfn.NUMBERVALUE($K12),"RECORD","X"),"X")</f>
        <v>X</v>
      </c>
      <c r="U12" s="139" t="str">
        <f>TEXT('Moors League'!P17,"000000")</f>
        <v>003656</v>
      </c>
      <c r="V12" s="214" t="str">
        <f t="shared" ref="V12" si="16">IFERROR(IF(_xlfn.NUMBERVALUE(U12)&lt;_xlfn.NUMBERVALUE($K12),"RECORD","X"),"X")</f>
        <v>X</v>
      </c>
    </row>
    <row r="13" spans="1:22" ht="21.75" customHeight="1" x14ac:dyDescent="0.35">
      <c r="A13" s="215">
        <v>10</v>
      </c>
      <c r="B13" s="32" t="s">
        <v>83</v>
      </c>
      <c r="C13" s="39" t="s">
        <v>97</v>
      </c>
      <c r="D13" s="39"/>
      <c r="E13" s="32" t="s">
        <v>82</v>
      </c>
      <c r="F13" s="32"/>
      <c r="G13" s="40">
        <v>29</v>
      </c>
      <c r="H13" s="40">
        <v>10</v>
      </c>
      <c r="I13" s="40">
        <v>5</v>
      </c>
      <c r="J13" s="39" t="s">
        <v>87</v>
      </c>
      <c r="K13" s="217" t="s">
        <v>1020</v>
      </c>
      <c r="L13" s="41" t="s">
        <v>91</v>
      </c>
      <c r="O13" s="213" t="str">
        <f>TEXT('Moors League'!D18,"000000")</f>
        <v>003700</v>
      </c>
      <c r="P13" s="138" t="str">
        <f t="shared" si="0"/>
        <v>X</v>
      </c>
      <c r="Q13" s="139" t="str">
        <f>TEXT('Moors League'!H18,"000000")</f>
        <v>004002</v>
      </c>
      <c r="R13" s="138" t="str">
        <f t="shared" si="0"/>
        <v>X</v>
      </c>
      <c r="S13" s="139" t="str">
        <f>TEXT('Moors League'!L18,"000000")</f>
        <v>003935</v>
      </c>
      <c r="T13" s="138" t="str">
        <f t="shared" ref="T13" si="17">IFERROR(IF(_xlfn.NUMBERVALUE(S13)&lt;_xlfn.NUMBERVALUE($K13),"RECORD","X"),"X")</f>
        <v>X</v>
      </c>
      <c r="U13" s="139" t="str">
        <f>TEXT('Moors League'!P18,"000000")</f>
        <v>003418</v>
      </c>
      <c r="V13" s="214" t="str">
        <f t="shared" ref="V13" si="18">IFERROR(IF(_xlfn.NUMBERVALUE(U13)&lt;_xlfn.NUMBERVALUE($K13),"RECORD","X"),"X")</f>
        <v>X</v>
      </c>
    </row>
    <row r="14" spans="1:22" ht="21.75" customHeight="1" x14ac:dyDescent="0.35">
      <c r="A14" s="215">
        <v>11</v>
      </c>
      <c r="B14" s="32" t="s">
        <v>80</v>
      </c>
      <c r="C14" s="39" t="s">
        <v>81</v>
      </c>
      <c r="D14" s="39" t="s">
        <v>161</v>
      </c>
      <c r="E14" s="32" t="s">
        <v>99</v>
      </c>
      <c r="F14" s="32"/>
      <c r="G14" s="256">
        <v>2</v>
      </c>
      <c r="H14" s="256">
        <v>3</v>
      </c>
      <c r="I14" s="256">
        <v>24</v>
      </c>
      <c r="J14" s="257" t="s">
        <v>107</v>
      </c>
      <c r="K14" s="259" t="s">
        <v>1839</v>
      </c>
      <c r="L14" s="41"/>
      <c r="M14" s="43"/>
      <c r="O14" s="213" t="str">
        <f>TEXT('Moors League'!D19,"000000")</f>
        <v>023029</v>
      </c>
      <c r="P14" s="138" t="str">
        <f t="shared" ref="P14:P29" si="19">IFERROR(IF(_xlfn.NUMBERVALUE(O14)&lt;_xlfn.NUMBERVALUE($K14),"RECORD","X"),"X")</f>
        <v>X</v>
      </c>
      <c r="Q14" s="139" t="str">
        <f>TEXT('Moors League'!H19,"000000")</f>
        <v>002283</v>
      </c>
      <c r="R14" s="138" t="str">
        <f t="shared" ref="R14:R29" si="20">IFERROR(IF(_xlfn.NUMBERVALUE(Q14)&lt;_xlfn.NUMBERVALUE($K14),"RECORD","X"),"X")</f>
        <v>RECORD</v>
      </c>
      <c r="S14" s="139" t="str">
        <f>TEXT('Moors League'!L19,"000000")</f>
        <v>023046</v>
      </c>
      <c r="T14" s="138" t="str">
        <f t="shared" ref="T14:T29" si="21">IFERROR(IF(_xlfn.NUMBERVALUE(S14)&lt;_xlfn.NUMBERVALUE($K14),"RECORD","X"),"X")</f>
        <v>X</v>
      </c>
      <c r="U14" s="139" t="str">
        <f>TEXT('Moors League'!P19,"000000")</f>
        <v>020984</v>
      </c>
      <c r="V14" s="214" t="str">
        <f t="shared" ref="V14:V29" si="22">IFERROR(IF(_xlfn.NUMBERVALUE(U14)&lt;_xlfn.NUMBERVALUE($K14),"RECORD","X"),"X")</f>
        <v>RECORD</v>
      </c>
    </row>
    <row r="15" spans="1:22" ht="21.75" customHeight="1" x14ac:dyDescent="0.35">
      <c r="A15" s="215">
        <v>12</v>
      </c>
      <c r="B15" s="32" t="s">
        <v>83</v>
      </c>
      <c r="C15" s="39" t="s">
        <v>81</v>
      </c>
      <c r="D15" s="39" t="s">
        <v>161</v>
      </c>
      <c r="E15" s="32" t="s">
        <v>99</v>
      </c>
      <c r="F15" s="32"/>
      <c r="G15" s="40">
        <v>3</v>
      </c>
      <c r="H15" s="40">
        <v>6</v>
      </c>
      <c r="I15" s="40">
        <v>23</v>
      </c>
      <c r="J15" s="39" t="s">
        <v>107</v>
      </c>
      <c r="K15" s="133" t="s">
        <v>918</v>
      </c>
      <c r="L15" s="41"/>
      <c r="M15" s="43"/>
      <c r="O15" s="213" t="str">
        <f>TEXT('Moors League'!D20,"000000")</f>
        <v>020222</v>
      </c>
      <c r="P15" s="138" t="str">
        <f t="shared" si="19"/>
        <v>X</v>
      </c>
      <c r="Q15" s="139" t="str">
        <f>TEXT('Moors League'!H20,"000000")</f>
        <v xml:space="preserve">DQ      </v>
      </c>
      <c r="R15" s="138" t="str">
        <f t="shared" si="20"/>
        <v>X</v>
      </c>
      <c r="S15" s="139" t="str">
        <f>TEXT('Moors League'!L20,"000000")</f>
        <v>022847</v>
      </c>
      <c r="T15" s="138" t="str">
        <f t="shared" si="21"/>
        <v>X</v>
      </c>
      <c r="U15" s="139" t="str">
        <f>TEXT('Moors League'!P20,"000000")</f>
        <v>021123</v>
      </c>
      <c r="V15" s="214" t="str">
        <f t="shared" si="22"/>
        <v>X</v>
      </c>
    </row>
    <row r="16" spans="1:22" ht="21.75" customHeight="1" x14ac:dyDescent="0.35">
      <c r="A16" s="216">
        <v>13</v>
      </c>
      <c r="B16" s="34" t="s">
        <v>80</v>
      </c>
      <c r="C16" s="42" t="s">
        <v>85</v>
      </c>
      <c r="D16" s="39" t="s">
        <v>161</v>
      </c>
      <c r="E16" s="34" t="s">
        <v>101</v>
      </c>
      <c r="F16" s="34"/>
      <c r="G16" s="40">
        <v>18</v>
      </c>
      <c r="H16" s="40">
        <v>6</v>
      </c>
      <c r="I16" s="40">
        <v>22</v>
      </c>
      <c r="J16" s="39" t="s">
        <v>107</v>
      </c>
      <c r="K16" s="133" t="s">
        <v>920</v>
      </c>
      <c r="L16" s="41"/>
      <c r="O16" s="213" t="str">
        <f>TEXT('Moors League'!D21,"000000")</f>
        <v>022823</v>
      </c>
      <c r="P16" s="138" t="str">
        <f t="shared" si="19"/>
        <v>X</v>
      </c>
      <c r="Q16" s="139" t="str">
        <f>TEXT('Moors League'!H21,"000000")</f>
        <v>021567</v>
      </c>
      <c r="R16" s="138" t="str">
        <f t="shared" si="20"/>
        <v>X</v>
      </c>
      <c r="S16" s="139" t="str">
        <f>TEXT('Moors League'!L21,"000000")</f>
        <v>022745</v>
      </c>
      <c r="T16" s="138" t="str">
        <f t="shared" si="21"/>
        <v>X</v>
      </c>
      <c r="U16" s="139" t="str">
        <f>TEXT('Moors League'!P21,"000000")</f>
        <v>021461</v>
      </c>
      <c r="V16" s="214" t="str">
        <f t="shared" si="22"/>
        <v>X</v>
      </c>
    </row>
    <row r="17" spans="1:22" ht="21.75" customHeight="1" x14ac:dyDescent="0.35">
      <c r="A17" s="215">
        <v>14</v>
      </c>
      <c r="B17" s="32" t="s">
        <v>83</v>
      </c>
      <c r="C17" s="39" t="s">
        <v>85</v>
      </c>
      <c r="D17" s="39" t="s">
        <v>161</v>
      </c>
      <c r="E17" s="32" t="s">
        <v>101</v>
      </c>
      <c r="F17" s="32"/>
      <c r="G17" s="40">
        <v>9</v>
      </c>
      <c r="H17" s="40">
        <v>12</v>
      </c>
      <c r="I17" s="40">
        <v>23</v>
      </c>
      <c r="J17" s="39" t="s">
        <v>230</v>
      </c>
      <c r="K17" s="217" t="s">
        <v>1018</v>
      </c>
      <c r="L17" s="41"/>
      <c r="O17" s="213" t="str">
        <f>TEXT('Moors League'!D22,"000000")</f>
        <v>022562</v>
      </c>
      <c r="P17" s="138" t="str">
        <f t="shared" si="19"/>
        <v>X</v>
      </c>
      <c r="Q17" s="139" t="str">
        <f>TEXT('Moors League'!H22,"000000")</f>
        <v>002197</v>
      </c>
      <c r="R17" s="138" t="str">
        <f t="shared" si="20"/>
        <v>RECORD</v>
      </c>
      <c r="S17" s="139" t="str">
        <f>TEXT('Moors League'!L22,"000000")</f>
        <v>022024</v>
      </c>
      <c r="T17" s="138" t="str">
        <f t="shared" si="21"/>
        <v>X</v>
      </c>
      <c r="U17" s="139" t="str">
        <f>TEXT('Moors League'!P22,"000000")</f>
        <v>020497</v>
      </c>
      <c r="V17" s="214" t="str">
        <f t="shared" si="22"/>
        <v>RECORD</v>
      </c>
    </row>
    <row r="18" spans="1:22" ht="21.75" customHeight="1" x14ac:dyDescent="0.35">
      <c r="A18" s="215">
        <v>15</v>
      </c>
      <c r="B18" s="32" t="s">
        <v>80</v>
      </c>
      <c r="C18" s="39" t="s">
        <v>97</v>
      </c>
      <c r="D18" s="39"/>
      <c r="E18" s="32" t="s">
        <v>90</v>
      </c>
      <c r="F18" s="32"/>
      <c r="G18" s="256">
        <v>13</v>
      </c>
      <c r="H18" s="256">
        <v>4</v>
      </c>
      <c r="I18" s="256">
        <v>24</v>
      </c>
      <c r="J18" s="257" t="s">
        <v>107</v>
      </c>
      <c r="K18" s="259" t="s">
        <v>1840</v>
      </c>
      <c r="L18" s="258" t="s">
        <v>171</v>
      </c>
      <c r="O18" s="213" t="str">
        <f>TEXT('Moors League'!D23,"000000")</f>
        <v>003881</v>
      </c>
      <c r="P18" s="138" t="str">
        <f t="shared" si="19"/>
        <v>X</v>
      </c>
      <c r="Q18" s="139" t="str">
        <f>TEXT('Moors League'!H23,"000000")</f>
        <v>004095</v>
      </c>
      <c r="R18" s="138" t="str">
        <f t="shared" si="20"/>
        <v>X</v>
      </c>
      <c r="S18" s="139" t="str">
        <f>TEXT('Moors League'!L23,"000000")</f>
        <v>005418</v>
      </c>
      <c r="T18" s="138" t="str">
        <f t="shared" si="21"/>
        <v>X</v>
      </c>
      <c r="U18" s="139" t="str">
        <f>TEXT('Moors League'!P23,"000000")</f>
        <v>003580</v>
      </c>
      <c r="V18" s="214" t="str">
        <f t="shared" si="22"/>
        <v>X</v>
      </c>
    </row>
    <row r="19" spans="1:22" ht="21.75" customHeight="1" x14ac:dyDescent="0.35">
      <c r="A19" s="215">
        <v>16</v>
      </c>
      <c r="B19" s="32" t="s">
        <v>83</v>
      </c>
      <c r="C19" s="39" t="s">
        <v>97</v>
      </c>
      <c r="D19" s="39"/>
      <c r="E19" s="32" t="s">
        <v>90</v>
      </c>
      <c r="F19" s="32"/>
      <c r="G19" s="40">
        <v>29</v>
      </c>
      <c r="H19" s="40">
        <v>6</v>
      </c>
      <c r="I19" s="40">
        <v>2</v>
      </c>
      <c r="J19" s="39" t="s">
        <v>94</v>
      </c>
      <c r="K19" s="133" t="s">
        <v>922</v>
      </c>
      <c r="L19" s="41" t="s">
        <v>102</v>
      </c>
      <c r="O19" s="213" t="str">
        <f>TEXT('Moors League'!D24,"000000")</f>
        <v>004601</v>
      </c>
      <c r="P19" s="138" t="str">
        <f t="shared" si="19"/>
        <v>X</v>
      </c>
      <c r="Q19" s="139" t="str">
        <f>TEXT('Moors League'!H24,"000000")</f>
        <v>004164</v>
      </c>
      <c r="R19" s="138" t="str">
        <f t="shared" si="20"/>
        <v>X</v>
      </c>
      <c r="S19" s="139" t="str">
        <f>TEXT('Moors League'!L24,"000000")</f>
        <v>004759</v>
      </c>
      <c r="T19" s="138" t="str">
        <f t="shared" si="21"/>
        <v>X</v>
      </c>
      <c r="U19" s="139" t="str">
        <f>TEXT('Moors League'!P24,"000000")</f>
        <v>003900</v>
      </c>
      <c r="V19" s="214" t="str">
        <f t="shared" si="22"/>
        <v>X</v>
      </c>
    </row>
    <row r="20" spans="1:22" ht="21.75" customHeight="1" x14ac:dyDescent="0.35">
      <c r="A20" s="249">
        <v>17</v>
      </c>
      <c r="B20" s="250" t="s">
        <v>80</v>
      </c>
      <c r="C20" s="251" t="s">
        <v>92</v>
      </c>
      <c r="D20" s="251"/>
      <c r="E20" s="250" t="s">
        <v>82</v>
      </c>
      <c r="F20" s="250"/>
      <c r="G20" s="252">
        <v>28</v>
      </c>
      <c r="H20" s="252">
        <v>9</v>
      </c>
      <c r="I20" s="252">
        <v>24</v>
      </c>
      <c r="J20" s="251"/>
      <c r="K20" s="253"/>
      <c r="L20" s="254"/>
      <c r="O20" s="213" t="str">
        <f>TEXT('Moors League'!D25,"000000")</f>
        <v>005059</v>
      </c>
      <c r="P20" s="138" t="str">
        <f t="shared" si="19"/>
        <v>X</v>
      </c>
      <c r="Q20" s="139" t="str">
        <f>TEXT('Moors League'!H25,"000000")</f>
        <v>005264</v>
      </c>
      <c r="R20" s="138" t="str">
        <f t="shared" si="20"/>
        <v>X</v>
      </c>
      <c r="S20" s="139" t="str">
        <f>TEXT('Moors League'!L25,"000000")</f>
        <v xml:space="preserve">DQ T     </v>
      </c>
      <c r="T20" s="138" t="str">
        <f t="shared" si="21"/>
        <v>X</v>
      </c>
      <c r="U20" s="139" t="str">
        <f>TEXT('Moors League'!P25,"000000")</f>
        <v>004680</v>
      </c>
      <c r="V20" s="214" t="str">
        <f t="shared" si="22"/>
        <v>X</v>
      </c>
    </row>
    <row r="21" spans="1:22" ht="21.75" customHeight="1" x14ac:dyDescent="0.35">
      <c r="A21" s="249">
        <v>18</v>
      </c>
      <c r="B21" s="250" t="s">
        <v>83</v>
      </c>
      <c r="C21" s="251" t="s">
        <v>92</v>
      </c>
      <c r="D21" s="251"/>
      <c r="E21" s="250" t="s">
        <v>82</v>
      </c>
      <c r="F21" s="250"/>
      <c r="G21" s="252">
        <v>28</v>
      </c>
      <c r="H21" s="252">
        <v>9</v>
      </c>
      <c r="I21" s="252">
        <v>24</v>
      </c>
      <c r="J21" s="251"/>
      <c r="K21" s="253"/>
      <c r="L21" s="254"/>
      <c r="O21" s="213" t="str">
        <f>TEXT('Moors League'!D26,"000000")</f>
        <v>004495</v>
      </c>
      <c r="P21" s="138" t="str">
        <f t="shared" si="19"/>
        <v>X</v>
      </c>
      <c r="Q21" s="139" t="str">
        <f>TEXT('Moors League'!H26,"000000")</f>
        <v>004407</v>
      </c>
      <c r="R21" s="138" t="str">
        <f t="shared" si="20"/>
        <v>X</v>
      </c>
      <c r="S21" s="139" t="str">
        <f>TEXT('Moors League'!L26,"000000")</f>
        <v>005068</v>
      </c>
      <c r="T21" s="138" t="str">
        <f t="shared" si="21"/>
        <v>X</v>
      </c>
      <c r="U21" s="139" t="str">
        <f>TEXT('Moors League'!P26,"000000")</f>
        <v>004435</v>
      </c>
      <c r="V21" s="214" t="str">
        <f t="shared" si="22"/>
        <v>X</v>
      </c>
    </row>
    <row r="22" spans="1:22" ht="21.75" customHeight="1" x14ac:dyDescent="0.35">
      <c r="A22" s="215">
        <v>19</v>
      </c>
      <c r="B22" s="32" t="s">
        <v>80</v>
      </c>
      <c r="C22" s="39" t="s">
        <v>89</v>
      </c>
      <c r="D22" s="39"/>
      <c r="E22" s="32" t="s">
        <v>86</v>
      </c>
      <c r="F22" s="32"/>
      <c r="G22" s="40">
        <v>14</v>
      </c>
      <c r="H22" s="40">
        <v>10</v>
      </c>
      <c r="I22" s="40">
        <v>6</v>
      </c>
      <c r="J22" s="39" t="s">
        <v>104</v>
      </c>
      <c r="K22" s="133" t="s">
        <v>925</v>
      </c>
      <c r="L22" s="41" t="s">
        <v>105</v>
      </c>
      <c r="O22" s="213" t="str">
        <f>TEXT('Moors League'!D27,"000000")</f>
        <v>003421</v>
      </c>
      <c r="P22" s="138" t="str">
        <f t="shared" si="19"/>
        <v>X</v>
      </c>
      <c r="Q22" s="139" t="str">
        <f>TEXT('Moors League'!H27,"000000")</f>
        <v>003496</v>
      </c>
      <c r="R22" s="138" t="str">
        <f t="shared" si="20"/>
        <v>X</v>
      </c>
      <c r="S22" s="139" t="str">
        <f>TEXT('Moors League'!L27,"000000")</f>
        <v>003455</v>
      </c>
      <c r="T22" s="138" t="str">
        <f t="shared" si="21"/>
        <v>X</v>
      </c>
      <c r="U22" s="139" t="str">
        <f>TEXT('Moors League'!P27,"000000")</f>
        <v>003085</v>
      </c>
      <c r="V22" s="214" t="str">
        <f t="shared" si="22"/>
        <v>X</v>
      </c>
    </row>
    <row r="23" spans="1:22" ht="21.75" customHeight="1" x14ac:dyDescent="0.35">
      <c r="A23" s="215">
        <v>20</v>
      </c>
      <c r="B23" s="32" t="s">
        <v>83</v>
      </c>
      <c r="C23" s="39" t="s">
        <v>89</v>
      </c>
      <c r="D23" s="39"/>
      <c r="E23" s="32" t="s">
        <v>86</v>
      </c>
      <c r="F23" s="32"/>
      <c r="G23" s="40">
        <v>11</v>
      </c>
      <c r="H23" s="40">
        <v>10</v>
      </c>
      <c r="I23" s="40">
        <v>8</v>
      </c>
      <c r="J23" s="39" t="s">
        <v>87</v>
      </c>
      <c r="K23" s="133" t="s">
        <v>926</v>
      </c>
      <c r="L23" s="41" t="s">
        <v>91</v>
      </c>
      <c r="O23" s="213" t="str">
        <f>TEXT('Moors League'!D28,"000000")</f>
        <v>003247</v>
      </c>
      <c r="P23" s="138" t="str">
        <f t="shared" si="19"/>
        <v>X</v>
      </c>
      <c r="Q23" s="139" t="str">
        <f>TEXT('Moors League'!H28,"000000")</f>
        <v>003036</v>
      </c>
      <c r="R23" s="138" t="str">
        <f t="shared" si="20"/>
        <v>X</v>
      </c>
      <c r="S23" s="139" t="str">
        <f>TEXT('Moors League'!L28,"000000")</f>
        <v>003370</v>
      </c>
      <c r="T23" s="138" t="str">
        <f t="shared" si="21"/>
        <v>X</v>
      </c>
      <c r="U23" s="139" t="str">
        <f>TEXT('Moors League'!P28,"000000")</f>
        <v>003257</v>
      </c>
      <c r="V23" s="214" t="str">
        <f t="shared" si="22"/>
        <v>X</v>
      </c>
    </row>
    <row r="24" spans="1:22" ht="21.75" customHeight="1" x14ac:dyDescent="0.35">
      <c r="A24" s="215">
        <v>21</v>
      </c>
      <c r="B24" s="32" t="s">
        <v>80</v>
      </c>
      <c r="C24" s="39" t="s">
        <v>85</v>
      </c>
      <c r="D24" s="39"/>
      <c r="E24" s="32" t="s">
        <v>106</v>
      </c>
      <c r="F24" s="32"/>
      <c r="G24" s="40">
        <v>4</v>
      </c>
      <c r="H24" s="40">
        <v>7</v>
      </c>
      <c r="I24" s="40">
        <v>9</v>
      </c>
      <c r="J24" s="39" t="s">
        <v>87</v>
      </c>
      <c r="K24" s="133" t="s">
        <v>927</v>
      </c>
      <c r="L24" s="41" t="s">
        <v>98</v>
      </c>
      <c r="O24" s="213" t="str">
        <f>TEXT('Moors League'!D29,"000000")</f>
        <v>003406</v>
      </c>
      <c r="P24" s="138" t="str">
        <f t="shared" si="19"/>
        <v>X</v>
      </c>
      <c r="Q24" s="139" t="str">
        <f>TEXT('Moors League'!H29,"000000")</f>
        <v>003242</v>
      </c>
      <c r="R24" s="138" t="str">
        <f t="shared" si="20"/>
        <v>X</v>
      </c>
      <c r="S24" s="139" t="str">
        <f>TEXT('Moors League'!L29,"000000")</f>
        <v>003393</v>
      </c>
      <c r="T24" s="138" t="str">
        <f t="shared" si="21"/>
        <v>X</v>
      </c>
      <c r="U24" s="139" t="str">
        <f>TEXT('Moors League'!P29,"000000")</f>
        <v>003231</v>
      </c>
      <c r="V24" s="214" t="str">
        <f t="shared" si="22"/>
        <v>X</v>
      </c>
    </row>
    <row r="25" spans="1:22" ht="21.75" customHeight="1" x14ac:dyDescent="0.35">
      <c r="A25" s="215">
        <v>22</v>
      </c>
      <c r="B25" s="32" t="s">
        <v>83</v>
      </c>
      <c r="C25" s="39" t="s">
        <v>85</v>
      </c>
      <c r="D25" s="39"/>
      <c r="E25" s="32" t="s">
        <v>106</v>
      </c>
      <c r="F25" s="32"/>
      <c r="G25" s="40">
        <v>5</v>
      </c>
      <c r="H25" s="40">
        <v>10</v>
      </c>
      <c r="I25" s="40">
        <v>3</v>
      </c>
      <c r="J25" s="39" t="s">
        <v>87</v>
      </c>
      <c r="K25" s="133" t="s">
        <v>928</v>
      </c>
      <c r="L25" s="41" t="s">
        <v>88</v>
      </c>
      <c r="O25" s="213" t="str">
        <f>TEXT('Moors League'!D30,"000000")</f>
        <v xml:space="preserve">DQ ST     </v>
      </c>
      <c r="P25" s="138" t="str">
        <f t="shared" si="19"/>
        <v>X</v>
      </c>
      <c r="Q25" s="139" t="str">
        <f>TEXT('Moors League'!H30,"000000")</f>
        <v>003244</v>
      </c>
      <c r="R25" s="138" t="str">
        <f t="shared" si="20"/>
        <v>X</v>
      </c>
      <c r="S25" s="139" t="str">
        <f>TEXT('Moors League'!L30,"000000")</f>
        <v>003337</v>
      </c>
      <c r="T25" s="138" t="str">
        <f t="shared" si="21"/>
        <v>X</v>
      </c>
      <c r="U25" s="139" t="str">
        <f>TEXT('Moors League'!P30,"000000")</f>
        <v>003170</v>
      </c>
      <c r="V25" s="214" t="str">
        <f t="shared" si="22"/>
        <v>X</v>
      </c>
    </row>
    <row r="26" spans="1:22" ht="21.75" customHeight="1" x14ac:dyDescent="0.35">
      <c r="A26" s="215">
        <v>23</v>
      </c>
      <c r="B26" s="32" t="s">
        <v>80</v>
      </c>
      <c r="C26" s="39" t="s">
        <v>81</v>
      </c>
      <c r="D26" s="39"/>
      <c r="E26" s="32" t="s">
        <v>90</v>
      </c>
      <c r="F26" s="32"/>
      <c r="G26" s="256">
        <v>13</v>
      </c>
      <c r="H26" s="256">
        <v>4</v>
      </c>
      <c r="I26" s="256">
        <v>24</v>
      </c>
      <c r="J26" s="257" t="s">
        <v>104</v>
      </c>
      <c r="K26" s="259" t="s">
        <v>1841</v>
      </c>
      <c r="L26" s="258" t="s">
        <v>1842</v>
      </c>
      <c r="O26" s="213" t="str">
        <f>TEXT('Moors League'!D31,"000000")</f>
        <v>004398</v>
      </c>
      <c r="P26" s="138" t="str">
        <f t="shared" si="19"/>
        <v>X</v>
      </c>
      <c r="Q26" s="139" t="str">
        <f>TEXT('Moors League'!H31,"000000")</f>
        <v>004361</v>
      </c>
      <c r="R26" s="138" t="str">
        <f t="shared" si="20"/>
        <v>X</v>
      </c>
      <c r="S26" s="139" t="str">
        <f>TEXT('Moors League'!L31,"000000")</f>
        <v>004258</v>
      </c>
      <c r="T26" s="138" t="str">
        <f t="shared" si="21"/>
        <v>X</v>
      </c>
      <c r="U26" s="139" t="str">
        <f>TEXT('Moors League'!P31,"000000")</f>
        <v>003495</v>
      </c>
      <c r="V26" s="214" t="str">
        <f t="shared" si="22"/>
        <v>X</v>
      </c>
    </row>
    <row r="27" spans="1:22" ht="21.75" customHeight="1" x14ac:dyDescent="0.35">
      <c r="A27" s="215">
        <v>24</v>
      </c>
      <c r="B27" s="32" t="s">
        <v>83</v>
      </c>
      <c r="C27" s="39" t="s">
        <v>81</v>
      </c>
      <c r="D27" s="39"/>
      <c r="E27" s="32" t="s">
        <v>90</v>
      </c>
      <c r="F27" s="32"/>
      <c r="G27" s="40">
        <v>3</v>
      </c>
      <c r="H27" s="40">
        <v>6</v>
      </c>
      <c r="I27" s="40">
        <v>23</v>
      </c>
      <c r="J27" s="39" t="s">
        <v>107</v>
      </c>
      <c r="K27" s="133" t="s">
        <v>929</v>
      </c>
      <c r="L27" s="41" t="s">
        <v>126</v>
      </c>
      <c r="O27" s="213" t="str">
        <f>TEXT('Moors League'!D32,"000000")</f>
        <v>003294</v>
      </c>
      <c r="P27" s="138" t="str">
        <f t="shared" si="19"/>
        <v>X</v>
      </c>
      <c r="Q27" s="139" t="str">
        <f>TEXT('Moors League'!H32,"000000")</f>
        <v>003330</v>
      </c>
      <c r="R27" s="138" t="str">
        <f t="shared" si="20"/>
        <v>X</v>
      </c>
      <c r="S27" s="139" t="str">
        <f>TEXT('Moors League'!L32,"000000")</f>
        <v>003794</v>
      </c>
      <c r="T27" s="138" t="str">
        <f t="shared" si="21"/>
        <v>X</v>
      </c>
      <c r="U27" s="139" t="str">
        <f>TEXT('Moors League'!P32,"000000")</f>
        <v>003437</v>
      </c>
      <c r="V27" s="214" t="str">
        <f t="shared" si="22"/>
        <v>X</v>
      </c>
    </row>
    <row r="28" spans="1:22" ht="21.75" customHeight="1" x14ac:dyDescent="0.35">
      <c r="A28" s="215">
        <v>25</v>
      </c>
      <c r="B28" s="32" t="s">
        <v>80</v>
      </c>
      <c r="C28" s="39" t="s">
        <v>97</v>
      </c>
      <c r="D28" s="39" t="s">
        <v>161</v>
      </c>
      <c r="E28" s="32" t="s">
        <v>99</v>
      </c>
      <c r="F28" s="32"/>
      <c r="G28" s="40">
        <v>9</v>
      </c>
      <c r="H28" s="40">
        <v>12</v>
      </c>
      <c r="I28" s="40">
        <v>23</v>
      </c>
      <c r="J28" s="39" t="s">
        <v>107</v>
      </c>
      <c r="K28" s="217" t="s">
        <v>1021</v>
      </c>
      <c r="L28" s="44"/>
      <c r="O28" s="213" t="str">
        <f>TEXT('Moors League'!D33,"000000")</f>
        <v>023394</v>
      </c>
      <c r="P28" s="138" t="str">
        <f t="shared" si="19"/>
        <v>X</v>
      </c>
      <c r="Q28" s="139" t="str">
        <f>TEXT('Moors League'!H33,"000000")</f>
        <v>023277</v>
      </c>
      <c r="R28" s="138" t="str">
        <f t="shared" si="20"/>
        <v>X</v>
      </c>
      <c r="S28" s="139" t="str">
        <f>TEXT('Moors League'!L33,"000000")</f>
        <v>025778</v>
      </c>
      <c r="T28" s="138" t="str">
        <f t="shared" si="21"/>
        <v>X</v>
      </c>
      <c r="U28" s="139" t="str">
        <f>TEXT('Moors League'!P33,"000000")</f>
        <v>022068</v>
      </c>
      <c r="V28" s="214" t="str">
        <f t="shared" si="22"/>
        <v>X</v>
      </c>
    </row>
    <row r="29" spans="1:22" ht="21.75" customHeight="1" x14ac:dyDescent="0.35">
      <c r="A29" s="215">
        <v>26</v>
      </c>
      <c r="B29" s="32" t="s">
        <v>83</v>
      </c>
      <c r="C29" s="39" t="s">
        <v>97</v>
      </c>
      <c r="D29" s="39" t="s">
        <v>161</v>
      </c>
      <c r="E29" s="32" t="s">
        <v>99</v>
      </c>
      <c r="F29" s="32"/>
      <c r="G29" s="40">
        <v>28</v>
      </c>
      <c r="H29" s="40">
        <v>10</v>
      </c>
      <c r="I29" s="40">
        <v>23</v>
      </c>
      <c r="J29" s="39" t="s">
        <v>6</v>
      </c>
      <c r="K29" s="217" t="s">
        <v>977</v>
      </c>
      <c r="L29" s="44"/>
      <c r="O29" s="213" t="str">
        <f>TEXT('Moors League'!D34,"000000")</f>
        <v>023601</v>
      </c>
      <c r="P29" s="138" t="str">
        <f t="shared" si="19"/>
        <v>X</v>
      </c>
      <c r="Q29" s="139" t="str">
        <f>TEXT('Moors League'!H34,"000000")</f>
        <v>023810</v>
      </c>
      <c r="R29" s="138" t="str">
        <f t="shared" si="20"/>
        <v>X</v>
      </c>
      <c r="S29" s="139" t="str">
        <f>TEXT('Moors League'!L34,"000000")</f>
        <v>024374</v>
      </c>
      <c r="T29" s="138" t="str">
        <f t="shared" si="21"/>
        <v>X</v>
      </c>
      <c r="U29" s="139" t="str">
        <f>TEXT('Moors League'!P34,"000000")</f>
        <v>022254</v>
      </c>
      <c r="V29" s="214" t="str">
        <f t="shared" si="22"/>
        <v>X</v>
      </c>
    </row>
    <row r="30" spans="1:22" ht="21.75" customHeight="1" x14ac:dyDescent="0.35">
      <c r="A30" s="215">
        <v>28</v>
      </c>
      <c r="B30" s="32" t="s">
        <v>83</v>
      </c>
      <c r="C30" s="39" t="s">
        <v>108</v>
      </c>
      <c r="D30" s="39" t="s">
        <v>160</v>
      </c>
      <c r="E30" s="32" t="s">
        <v>101</v>
      </c>
      <c r="F30" s="32"/>
      <c r="G30" s="40">
        <v>12</v>
      </c>
      <c r="H30" s="40">
        <v>1</v>
      </c>
      <c r="I30" s="40">
        <v>13</v>
      </c>
      <c r="J30" s="39" t="s">
        <v>87</v>
      </c>
      <c r="K30" s="133" t="s">
        <v>933</v>
      </c>
      <c r="L30" s="41"/>
      <c r="O30" s="213" t="str">
        <f>TEXT('Moors League'!D35,"000000")</f>
        <v>012587</v>
      </c>
      <c r="P30" s="138" t="str">
        <f t="shared" ref="P30:P32" si="23">IFERROR(IF(_xlfn.NUMBERVALUE(O30)&lt;_xlfn.NUMBERVALUE($K30),"RECORD","X"),"X")</f>
        <v>X</v>
      </c>
      <c r="Q30" s="139" t="str">
        <f>TEXT('Moors League'!H35,"000000")</f>
        <v>012005</v>
      </c>
      <c r="R30" s="138" t="str">
        <f t="shared" ref="R30:R32" si="24">IFERROR(IF(_xlfn.NUMBERVALUE(Q30)&lt;_xlfn.NUMBERVALUE($K30),"RECORD","X"),"X")</f>
        <v>X</v>
      </c>
      <c r="S30" s="139" t="str">
        <f>TEXT('Moors League'!L35,"000000")</f>
        <v>012792</v>
      </c>
      <c r="T30" s="138" t="str">
        <f t="shared" ref="T30:T32" si="25">IFERROR(IF(_xlfn.NUMBERVALUE(S30)&lt;_xlfn.NUMBERVALUE($K30),"RECORD","X"),"X")</f>
        <v>X</v>
      </c>
      <c r="U30" s="139" t="str">
        <f>TEXT('Moors League'!P35,"000000")</f>
        <v>011896</v>
      </c>
      <c r="V30" s="214" t="str">
        <f t="shared" ref="V30:V32" si="26">IFERROR(IF(_xlfn.NUMBERVALUE(U30)&lt;_xlfn.NUMBERVALUE($K30),"RECORD","X"),"X")</f>
        <v>X</v>
      </c>
    </row>
    <row r="31" spans="1:22" ht="21.75" customHeight="1" x14ac:dyDescent="0.35">
      <c r="A31" s="42">
        <v>29</v>
      </c>
      <c r="B31" s="34" t="s">
        <v>80</v>
      </c>
      <c r="C31" s="42" t="s">
        <v>89</v>
      </c>
      <c r="D31" s="39" t="s">
        <v>160</v>
      </c>
      <c r="E31" s="34" t="s">
        <v>99</v>
      </c>
      <c r="F31" s="34"/>
      <c r="G31" s="40">
        <v>18</v>
      </c>
      <c r="H31" s="40">
        <v>3</v>
      </c>
      <c r="I31" s="40">
        <v>17</v>
      </c>
      <c r="J31" s="39" t="s">
        <v>107</v>
      </c>
      <c r="K31" s="133" t="s">
        <v>934</v>
      </c>
      <c r="L31" s="41"/>
      <c r="O31" s="213" t="str">
        <f>TEXT('Moors League'!D36,"000000")</f>
        <v>011233</v>
      </c>
      <c r="P31" s="138" t="str">
        <f t="shared" si="23"/>
        <v>X</v>
      </c>
      <c r="Q31" s="139" t="str">
        <f>TEXT('Moors League'!H36,"000000")</f>
        <v>011465</v>
      </c>
      <c r="R31" s="138" t="str">
        <f t="shared" si="24"/>
        <v>X</v>
      </c>
      <c r="S31" s="139" t="str">
        <f>TEXT('Moors League'!L36,"000000")</f>
        <v>012580</v>
      </c>
      <c r="T31" s="138" t="str">
        <f t="shared" si="25"/>
        <v>X</v>
      </c>
      <c r="U31" s="139" t="str">
        <f>TEXT('Moors League'!P36,"000000")</f>
        <v>DQ O  4L</v>
      </c>
      <c r="V31" s="214" t="str">
        <f t="shared" si="26"/>
        <v>X</v>
      </c>
    </row>
    <row r="32" spans="1:22" ht="21.75" customHeight="1" x14ac:dyDescent="0.35">
      <c r="A32" s="216">
        <v>29</v>
      </c>
      <c r="B32" s="34" t="s">
        <v>80</v>
      </c>
      <c r="C32" s="42" t="s">
        <v>89</v>
      </c>
      <c r="D32" s="39" t="s">
        <v>161</v>
      </c>
      <c r="E32" s="34" t="s">
        <v>99</v>
      </c>
      <c r="F32" s="34"/>
      <c r="G32" s="256">
        <v>13</v>
      </c>
      <c r="H32" s="256">
        <v>4</v>
      </c>
      <c r="I32" s="256">
        <v>24</v>
      </c>
      <c r="J32" s="257" t="s">
        <v>107</v>
      </c>
      <c r="K32" s="259" t="s">
        <v>1843</v>
      </c>
      <c r="L32" s="41"/>
      <c r="O32" s="213" t="str">
        <f>TEXT('Moors League'!D37,"000000")</f>
        <v>023644</v>
      </c>
      <c r="P32" s="138" t="str">
        <f t="shared" si="23"/>
        <v>X</v>
      </c>
      <c r="Q32" s="139" t="str">
        <f>TEXT('Moors League'!H37,"000000")</f>
        <v>023029</v>
      </c>
      <c r="R32" s="138" t="str">
        <f t="shared" si="24"/>
        <v>X</v>
      </c>
      <c r="S32" s="139" t="str">
        <f>TEXT('Moors League'!L37,"000000")</f>
        <v>022957</v>
      </c>
      <c r="T32" s="138" t="str">
        <f t="shared" si="25"/>
        <v>X</v>
      </c>
      <c r="U32" s="139" t="str">
        <f>TEXT('Moors League'!P37,"000000")</f>
        <v>021527</v>
      </c>
      <c r="V32" s="214" t="str">
        <f t="shared" si="26"/>
        <v>X</v>
      </c>
    </row>
    <row r="33" spans="1:28" ht="21.75" customHeight="1" x14ac:dyDescent="0.35">
      <c r="A33" s="215">
        <v>30</v>
      </c>
      <c r="B33" s="32" t="s">
        <v>83</v>
      </c>
      <c r="C33" s="39" t="s">
        <v>89</v>
      </c>
      <c r="D33" s="39" t="s">
        <v>161</v>
      </c>
      <c r="E33" s="32" t="s">
        <v>99</v>
      </c>
      <c r="F33" s="32"/>
      <c r="G33" s="40">
        <v>14</v>
      </c>
      <c r="H33" s="40">
        <v>5</v>
      </c>
      <c r="I33" s="40">
        <v>22</v>
      </c>
      <c r="J33" s="39" t="s">
        <v>6</v>
      </c>
      <c r="K33" s="133" t="s">
        <v>936</v>
      </c>
      <c r="L33" s="41"/>
      <c r="O33" s="213" t="str">
        <f>TEXT('Moors League'!D38,"000000")</f>
        <v>021633</v>
      </c>
      <c r="P33" s="138" t="str">
        <f t="shared" ref="P33:P65" si="27">IFERROR(IF(_xlfn.NUMBERVALUE(O33)&lt;_xlfn.NUMBERVALUE($K33),"RECORD","X"),"X")</f>
        <v>X</v>
      </c>
      <c r="Q33" s="139" t="str">
        <f>TEXT('Moors League'!H38,"000000")</f>
        <v>021242</v>
      </c>
      <c r="R33" s="138" t="str">
        <f t="shared" ref="R33:R65" si="28">IFERROR(IF(_xlfn.NUMBERVALUE(Q33)&lt;_xlfn.NUMBERVALUE($K33),"RECORD","X"),"X")</f>
        <v>X</v>
      </c>
      <c r="S33" s="139" t="str">
        <f>TEXT('Moors League'!L38,"000000")</f>
        <v>024129</v>
      </c>
      <c r="T33" s="138" t="str">
        <f t="shared" ref="T33:T65" si="29">IFERROR(IF(_xlfn.NUMBERVALUE(S33)&lt;_xlfn.NUMBERVALUE($K33),"RECORD","X"),"X")</f>
        <v>X</v>
      </c>
      <c r="U33" s="139" t="str">
        <f>TEXT('Moors League'!P38,"000000")</f>
        <v>021775</v>
      </c>
      <c r="V33" s="214" t="str">
        <f t="shared" ref="V33:V65" si="30">IFERROR(IF(_xlfn.NUMBERVALUE(U33)&lt;_xlfn.NUMBERVALUE($K33),"RECORD","X"),"X")</f>
        <v>X</v>
      </c>
    </row>
    <row r="34" spans="1:28" ht="21.75" customHeight="1" x14ac:dyDescent="0.35">
      <c r="A34" s="215">
        <v>31</v>
      </c>
      <c r="B34" s="32" t="s">
        <v>80</v>
      </c>
      <c r="C34" s="39" t="s">
        <v>81</v>
      </c>
      <c r="D34" s="39"/>
      <c r="E34" s="32" t="s">
        <v>86</v>
      </c>
      <c r="F34" s="32"/>
      <c r="G34" s="40">
        <v>28</v>
      </c>
      <c r="H34" s="40">
        <v>6</v>
      </c>
      <c r="I34" s="40">
        <v>14</v>
      </c>
      <c r="J34" s="39" t="s">
        <v>5</v>
      </c>
      <c r="K34" s="133" t="s">
        <v>937</v>
      </c>
      <c r="L34" s="41" t="s">
        <v>74</v>
      </c>
      <c r="O34" s="213" t="str">
        <f>TEXT('Moors League'!D39,"000000")</f>
        <v>003643</v>
      </c>
      <c r="P34" s="138" t="str">
        <f t="shared" si="27"/>
        <v>X</v>
      </c>
      <c r="Q34" s="139" t="str">
        <f>TEXT('Moors League'!H39,"000000")</f>
        <v>003572</v>
      </c>
      <c r="R34" s="138" t="str">
        <f t="shared" si="28"/>
        <v>X</v>
      </c>
      <c r="S34" s="139" t="str">
        <f>TEXT('Moors League'!L39,"000000")</f>
        <v>003379</v>
      </c>
      <c r="T34" s="138" t="str">
        <f t="shared" si="29"/>
        <v>X</v>
      </c>
      <c r="U34" s="139" t="str">
        <f>TEXT('Moors League'!P39,"000000")</f>
        <v>003120</v>
      </c>
      <c r="V34" s="214" t="str">
        <f t="shared" si="30"/>
        <v>RECORD</v>
      </c>
    </row>
    <row r="35" spans="1:28" ht="21.75" customHeight="1" x14ac:dyDescent="0.35">
      <c r="A35" s="215">
        <v>32</v>
      </c>
      <c r="B35" s="32" t="s">
        <v>83</v>
      </c>
      <c r="C35" s="39" t="s">
        <v>81</v>
      </c>
      <c r="D35" s="39"/>
      <c r="E35" s="32" t="s">
        <v>86</v>
      </c>
      <c r="F35" s="32"/>
      <c r="G35" s="40">
        <v>15</v>
      </c>
      <c r="H35" s="40">
        <v>6</v>
      </c>
      <c r="I35" s="40">
        <v>13</v>
      </c>
      <c r="J35" s="45" t="s">
        <v>96</v>
      </c>
      <c r="K35" s="133" t="s">
        <v>938</v>
      </c>
      <c r="L35" s="46" t="s">
        <v>84</v>
      </c>
      <c r="O35" s="213" t="str">
        <f>TEXT('Moors League'!D40,"000000")</f>
        <v>002883</v>
      </c>
      <c r="P35" s="138" t="str">
        <f t="shared" si="27"/>
        <v>X</v>
      </c>
      <c r="Q35" s="139" t="str">
        <f>TEXT('Moors League'!H40,"000000")</f>
        <v>003167</v>
      </c>
      <c r="R35" s="138" t="str">
        <f t="shared" si="28"/>
        <v>X</v>
      </c>
      <c r="S35" s="139" t="str">
        <f>TEXT('Moors League'!L40,"000000")</f>
        <v>003373</v>
      </c>
      <c r="T35" s="138" t="str">
        <f t="shared" si="29"/>
        <v>X</v>
      </c>
      <c r="U35" s="139" t="str">
        <f>TEXT('Moors League'!P40,"000000")</f>
        <v>003183</v>
      </c>
      <c r="V35" s="214" t="str">
        <f t="shared" si="30"/>
        <v>X</v>
      </c>
    </row>
    <row r="36" spans="1:28" ht="21.75" customHeight="1" x14ac:dyDescent="0.35">
      <c r="A36" s="215">
        <v>33</v>
      </c>
      <c r="B36" s="32" t="s">
        <v>80</v>
      </c>
      <c r="C36" s="39" t="s">
        <v>85</v>
      </c>
      <c r="D36" s="39"/>
      <c r="E36" s="32" t="s">
        <v>82</v>
      </c>
      <c r="F36" s="32"/>
      <c r="G36" s="40">
        <v>6</v>
      </c>
      <c r="H36" s="40">
        <v>10</v>
      </c>
      <c r="I36" s="40">
        <v>12</v>
      </c>
      <c r="J36" s="39" t="s">
        <v>6</v>
      </c>
      <c r="K36" s="133" t="s">
        <v>939</v>
      </c>
      <c r="L36" s="41" t="s">
        <v>76</v>
      </c>
      <c r="O36" s="213" t="str">
        <f>TEXT('Moors League'!D41,"000000")</f>
        <v>004388</v>
      </c>
      <c r="P36" s="138" t="str">
        <f t="shared" si="27"/>
        <v>X</v>
      </c>
      <c r="Q36" s="139" t="str">
        <f>TEXT('Moors League'!H41,"000000")</f>
        <v>003939</v>
      </c>
      <c r="R36" s="138" t="str">
        <f t="shared" si="28"/>
        <v>X</v>
      </c>
      <c r="S36" s="139" t="str">
        <f>TEXT('Moors League'!L41,"000000")</f>
        <v>004137</v>
      </c>
      <c r="T36" s="138" t="str">
        <f t="shared" si="29"/>
        <v>X</v>
      </c>
      <c r="U36" s="139" t="str">
        <f>TEXT('Moors League'!P41,"000000")</f>
        <v>003880</v>
      </c>
      <c r="V36" s="214" t="str">
        <f t="shared" si="30"/>
        <v>X</v>
      </c>
    </row>
    <row r="37" spans="1:28" ht="21.75" customHeight="1" x14ac:dyDescent="0.35">
      <c r="A37" s="215">
        <v>34</v>
      </c>
      <c r="B37" s="32" t="s">
        <v>83</v>
      </c>
      <c r="C37" s="39" t="s">
        <v>85</v>
      </c>
      <c r="D37" s="39"/>
      <c r="E37" s="32" t="s">
        <v>82</v>
      </c>
      <c r="F37" s="32"/>
      <c r="G37" s="40">
        <v>14</v>
      </c>
      <c r="H37" s="40">
        <v>10</v>
      </c>
      <c r="I37" s="40">
        <v>6</v>
      </c>
      <c r="J37" s="39" t="s">
        <v>104</v>
      </c>
      <c r="K37" s="133" t="s">
        <v>940</v>
      </c>
      <c r="L37" s="41" t="s">
        <v>109</v>
      </c>
      <c r="O37" s="213" t="str">
        <f>TEXT('Moors League'!D42,"000000")</f>
        <v>004112</v>
      </c>
      <c r="P37" s="138" t="str">
        <f t="shared" si="27"/>
        <v>X</v>
      </c>
      <c r="Q37" s="139" t="str">
        <f>TEXT('Moors League'!H42,"000000")</f>
        <v>004018</v>
      </c>
      <c r="R37" s="138" t="str">
        <f t="shared" si="28"/>
        <v>X</v>
      </c>
      <c r="S37" s="139" t="str">
        <f>TEXT('Moors League'!L42,"000000")</f>
        <v>003944</v>
      </c>
      <c r="T37" s="138" t="str">
        <f t="shared" si="29"/>
        <v>X</v>
      </c>
      <c r="U37" s="139" t="str">
        <f>TEXT('Moors League'!P42,"000000")</f>
        <v>003350</v>
      </c>
      <c r="V37" s="214" t="str">
        <f t="shared" si="30"/>
        <v>RECORD</v>
      </c>
    </row>
    <row r="38" spans="1:28" ht="21.75" customHeight="1" x14ac:dyDescent="0.35">
      <c r="A38" s="215">
        <v>35</v>
      </c>
      <c r="B38" s="32" t="s">
        <v>80</v>
      </c>
      <c r="C38" s="39" t="s">
        <v>89</v>
      </c>
      <c r="D38" s="39"/>
      <c r="E38" s="32" t="s">
        <v>106</v>
      </c>
      <c r="F38" s="32"/>
      <c r="G38" s="40">
        <v>5</v>
      </c>
      <c r="H38" s="40">
        <v>10</v>
      </c>
      <c r="I38" s="40">
        <v>13</v>
      </c>
      <c r="J38" s="39" t="s">
        <v>87</v>
      </c>
      <c r="K38" s="133" t="s">
        <v>941</v>
      </c>
      <c r="L38" s="41" t="s">
        <v>98</v>
      </c>
      <c r="O38" s="213" t="str">
        <f>TEXT('Moors League'!D43,"000000")</f>
        <v>003486</v>
      </c>
      <c r="P38" s="138" t="str">
        <f t="shared" si="27"/>
        <v>X</v>
      </c>
      <c r="Q38" s="139" t="str">
        <f>TEXT('Moors League'!H43,"000000")</f>
        <v>003049</v>
      </c>
      <c r="R38" s="138" t="str">
        <f t="shared" si="28"/>
        <v>X</v>
      </c>
      <c r="S38" s="139" t="str">
        <f>TEXT('Moors League'!L43,"000000")</f>
        <v>003096</v>
      </c>
      <c r="T38" s="138" t="str">
        <f t="shared" si="29"/>
        <v>X</v>
      </c>
      <c r="U38" s="139" t="str">
        <f>TEXT('Moors League'!P43,"000000")</f>
        <v>002940</v>
      </c>
      <c r="V38" s="214" t="str">
        <f t="shared" si="30"/>
        <v>X</v>
      </c>
    </row>
    <row r="39" spans="1:28" ht="21.75" customHeight="1" x14ac:dyDescent="0.35">
      <c r="A39" s="215">
        <v>36</v>
      </c>
      <c r="B39" s="32" t="s">
        <v>83</v>
      </c>
      <c r="C39" s="39" t="s">
        <v>89</v>
      </c>
      <c r="D39" s="39"/>
      <c r="E39" s="32" t="s">
        <v>106</v>
      </c>
      <c r="F39" s="32"/>
      <c r="G39" s="40">
        <v>5</v>
      </c>
      <c r="H39" s="40">
        <v>7</v>
      </c>
      <c r="I39" s="40">
        <v>8</v>
      </c>
      <c r="J39" s="39" t="s">
        <v>87</v>
      </c>
      <c r="K39" s="133" t="s">
        <v>942</v>
      </c>
      <c r="L39" s="41" t="s">
        <v>91</v>
      </c>
      <c r="O39" s="213" t="str">
        <f>TEXT('Moors League'!D44,"000000")</f>
        <v>002818</v>
      </c>
      <c r="P39" s="138" t="str">
        <f t="shared" si="27"/>
        <v>X</v>
      </c>
      <c r="Q39" s="139" t="str">
        <f>TEXT('Moors League'!H44,"000000")</f>
        <v>002783</v>
      </c>
      <c r="R39" s="138" t="str">
        <f t="shared" si="28"/>
        <v>X</v>
      </c>
      <c r="S39" s="139" t="str">
        <f>TEXT('Moors League'!L44,"000000")</f>
        <v>002985</v>
      </c>
      <c r="T39" s="138" t="str">
        <f t="shared" si="29"/>
        <v>X</v>
      </c>
      <c r="U39" s="139" t="str">
        <f>TEXT('Moors League'!P44,"000000")</f>
        <v>002902</v>
      </c>
      <c r="V39" s="214" t="str">
        <f t="shared" si="30"/>
        <v>X</v>
      </c>
    </row>
    <row r="40" spans="1:28" ht="21.75" customHeight="1" x14ac:dyDescent="0.35">
      <c r="A40" s="249">
        <v>37</v>
      </c>
      <c r="B40" s="250" t="s">
        <v>80</v>
      </c>
      <c r="C40" s="251" t="s">
        <v>92</v>
      </c>
      <c r="D40" s="251"/>
      <c r="E40" s="250" t="s">
        <v>90</v>
      </c>
      <c r="F40" s="250"/>
      <c r="G40" s="252">
        <v>28</v>
      </c>
      <c r="H40" s="252">
        <v>9</v>
      </c>
      <c r="I40" s="252">
        <v>24</v>
      </c>
      <c r="J40" s="251"/>
      <c r="K40" s="253"/>
      <c r="L40" s="254"/>
      <c r="O40" s="213" t="str">
        <f>TEXT('Moors League'!D45,"000000")</f>
        <v xml:space="preserve">DQ SL     </v>
      </c>
      <c r="P40" s="138" t="str">
        <f t="shared" si="27"/>
        <v>X</v>
      </c>
      <c r="Q40" s="139" t="str">
        <f>TEXT('Moors League'!H45,"000000")</f>
        <v xml:space="preserve">DQ SL     </v>
      </c>
      <c r="R40" s="138" t="str">
        <f t="shared" si="28"/>
        <v>X</v>
      </c>
      <c r="S40" s="139" t="str">
        <f>TEXT('Moors League'!L45,"000000")</f>
        <v xml:space="preserve">DQ ST     </v>
      </c>
      <c r="T40" s="138" t="str">
        <f t="shared" si="29"/>
        <v>X</v>
      </c>
      <c r="U40" s="139" t="str">
        <f>TEXT('Moors League'!P45,"000000")</f>
        <v>005609</v>
      </c>
      <c r="V40" s="214" t="str">
        <f t="shared" si="30"/>
        <v>X</v>
      </c>
    </row>
    <row r="41" spans="1:28" s="49" customFormat="1" ht="21.75" customHeight="1" x14ac:dyDescent="0.4">
      <c r="A41" s="249">
        <v>38</v>
      </c>
      <c r="B41" s="250" t="s">
        <v>83</v>
      </c>
      <c r="C41" s="251" t="s">
        <v>92</v>
      </c>
      <c r="D41" s="251"/>
      <c r="E41" s="250" t="s">
        <v>90</v>
      </c>
      <c r="F41" s="250"/>
      <c r="G41" s="252">
        <v>28</v>
      </c>
      <c r="H41" s="252">
        <v>9</v>
      </c>
      <c r="I41" s="252">
        <v>24</v>
      </c>
      <c r="J41" s="251"/>
      <c r="K41" s="255" t="s">
        <v>1814</v>
      </c>
      <c r="L41" s="254"/>
      <c r="O41" s="213" t="str">
        <f>TEXT('Moors League'!D46,"000000")</f>
        <v>005329</v>
      </c>
      <c r="P41" s="138" t="str">
        <f t="shared" si="27"/>
        <v>X</v>
      </c>
      <c r="Q41" s="139" t="str">
        <f>TEXT('Moors League'!H46,"000000")</f>
        <v>005291</v>
      </c>
      <c r="R41" s="138" t="str">
        <f t="shared" si="28"/>
        <v>X</v>
      </c>
      <c r="S41" s="139" t="str">
        <f>TEXT('Moors League'!L46,"000000")</f>
        <v>005772</v>
      </c>
      <c r="T41" s="138" t="str">
        <f t="shared" si="29"/>
        <v>X</v>
      </c>
      <c r="U41" s="139" t="str">
        <f>TEXT('Moors League'!P46,"000000")</f>
        <v>005217</v>
      </c>
      <c r="V41" s="214" t="str">
        <f t="shared" si="30"/>
        <v>X</v>
      </c>
      <c r="AA41"/>
      <c r="AB41"/>
    </row>
    <row r="42" spans="1:28" s="49" customFormat="1" ht="21.75" customHeight="1" x14ac:dyDescent="0.4">
      <c r="A42" s="215">
        <v>39</v>
      </c>
      <c r="B42" s="32" t="s">
        <v>80</v>
      </c>
      <c r="C42" s="39" t="s">
        <v>97</v>
      </c>
      <c r="D42" s="39"/>
      <c r="E42" s="32" t="s">
        <v>86</v>
      </c>
      <c r="F42" s="32"/>
      <c r="G42" s="256">
        <v>2</v>
      </c>
      <c r="H42" s="256">
        <v>3</v>
      </c>
      <c r="I42" s="256">
        <v>24</v>
      </c>
      <c r="J42" s="257" t="s">
        <v>107</v>
      </c>
      <c r="K42" s="259" t="s">
        <v>1844</v>
      </c>
      <c r="L42" s="258" t="s">
        <v>171</v>
      </c>
      <c r="O42" s="213" t="str">
        <f>TEXT('Moors League'!D47,"000000")</f>
        <v>003444</v>
      </c>
      <c r="P42" s="138" t="str">
        <f t="shared" si="27"/>
        <v>X</v>
      </c>
      <c r="Q42" s="139" t="str">
        <f>TEXT('Moors League'!H47,"000000")</f>
        <v>003657</v>
      </c>
      <c r="R42" s="138" t="str">
        <f t="shared" si="28"/>
        <v>X</v>
      </c>
      <c r="S42" s="139" t="str">
        <f>TEXT('Moors League'!L47,"000000")</f>
        <v>005517</v>
      </c>
      <c r="T42" s="138" t="str">
        <f t="shared" si="29"/>
        <v>X</v>
      </c>
      <c r="U42" s="139" t="str">
        <f>TEXT('Moors League'!P47,"000000")</f>
        <v>003044</v>
      </c>
      <c r="V42" s="214" t="str">
        <f t="shared" si="30"/>
        <v>X</v>
      </c>
      <c r="AA42"/>
      <c r="AB42"/>
    </row>
    <row r="43" spans="1:28" s="49" customFormat="1" ht="21.75" customHeight="1" x14ac:dyDescent="0.4">
      <c r="A43" s="215">
        <v>40</v>
      </c>
      <c r="B43" s="32" t="s">
        <v>83</v>
      </c>
      <c r="C43" s="39" t="s">
        <v>97</v>
      </c>
      <c r="D43" s="39"/>
      <c r="E43" s="32" t="s">
        <v>86</v>
      </c>
      <c r="F43" s="32"/>
      <c r="G43" s="40">
        <v>18</v>
      </c>
      <c r="H43" s="40">
        <v>1</v>
      </c>
      <c r="I43" s="40">
        <v>14</v>
      </c>
      <c r="J43" s="39" t="s">
        <v>5</v>
      </c>
      <c r="K43" s="133" t="s">
        <v>945</v>
      </c>
      <c r="L43" s="41" t="s">
        <v>75</v>
      </c>
      <c r="O43" s="213" t="str">
        <f>TEXT('Moors League'!D48,"000000")</f>
        <v>003721</v>
      </c>
      <c r="P43" s="138" t="str">
        <f t="shared" si="27"/>
        <v>X</v>
      </c>
      <c r="Q43" s="139" t="str">
        <f>TEXT('Moors League'!H48,"000000")</f>
        <v>003516</v>
      </c>
      <c r="R43" s="138" t="str">
        <f t="shared" si="28"/>
        <v>X</v>
      </c>
      <c r="S43" s="139" t="str">
        <f>TEXT('Moors League'!L48,"000000")</f>
        <v>004383</v>
      </c>
      <c r="T43" s="138" t="str">
        <f t="shared" si="29"/>
        <v>X</v>
      </c>
      <c r="U43" s="139" t="str">
        <f>TEXT('Moors League'!P48,"000000")</f>
        <v>003257</v>
      </c>
      <c r="V43" s="214" t="str">
        <f t="shared" si="30"/>
        <v>X</v>
      </c>
      <c r="AA43"/>
      <c r="AB43"/>
    </row>
    <row r="44" spans="1:28" s="49" customFormat="1" ht="21.75" customHeight="1" x14ac:dyDescent="0.4">
      <c r="A44" s="215">
        <v>41</v>
      </c>
      <c r="B44" s="32" t="s">
        <v>80</v>
      </c>
      <c r="C44" s="39" t="s">
        <v>81</v>
      </c>
      <c r="D44" s="39" t="s">
        <v>161</v>
      </c>
      <c r="E44" s="32" t="s">
        <v>101</v>
      </c>
      <c r="F44" s="32"/>
      <c r="G44" s="256">
        <v>13</v>
      </c>
      <c r="H44" s="256">
        <v>4</v>
      </c>
      <c r="I44" s="256">
        <v>24</v>
      </c>
      <c r="J44" s="257" t="s">
        <v>107</v>
      </c>
      <c r="K44" s="259" t="s">
        <v>1845</v>
      </c>
      <c r="L44" s="44"/>
      <c r="O44" s="213" t="str">
        <f>TEXT('Moors League'!D49,"000000")</f>
        <v>021648</v>
      </c>
      <c r="P44" s="138" t="str">
        <f t="shared" si="27"/>
        <v>X</v>
      </c>
      <c r="Q44" s="139" t="str">
        <f>TEXT('Moors League'!H49,"000000")</f>
        <v>020968</v>
      </c>
      <c r="R44" s="138" t="str">
        <f t="shared" si="28"/>
        <v>X</v>
      </c>
      <c r="S44" s="139" t="str">
        <f>TEXT('Moors League'!L49,"000000")</f>
        <v>020933</v>
      </c>
      <c r="T44" s="138" t="str">
        <f t="shared" si="29"/>
        <v>X</v>
      </c>
      <c r="U44" s="139" t="str">
        <f>TEXT('Moors League'!P49,"000000")</f>
        <v>015799</v>
      </c>
      <c r="V44" s="214" t="str">
        <f t="shared" si="30"/>
        <v>RECORD</v>
      </c>
      <c r="AA44"/>
      <c r="AB44"/>
    </row>
    <row r="45" spans="1:28" s="49" customFormat="1" ht="21.75" customHeight="1" x14ac:dyDescent="0.4">
      <c r="A45" s="215">
        <v>42</v>
      </c>
      <c r="B45" s="32" t="s">
        <v>83</v>
      </c>
      <c r="C45" s="39" t="s">
        <v>81</v>
      </c>
      <c r="D45" s="39" t="s">
        <v>161</v>
      </c>
      <c r="E45" s="32" t="s">
        <v>101</v>
      </c>
      <c r="F45" s="32"/>
      <c r="G45" s="40">
        <v>16</v>
      </c>
      <c r="H45" s="40">
        <v>7</v>
      </c>
      <c r="I45" s="40">
        <v>22</v>
      </c>
      <c r="J45" s="39" t="s">
        <v>107</v>
      </c>
      <c r="K45" s="133" t="s">
        <v>948</v>
      </c>
      <c r="L45" s="44"/>
      <c r="M45" s="43"/>
      <c r="O45" s="213" t="str">
        <f>TEXT('Moors League'!D50,"000000")</f>
        <v>014822</v>
      </c>
      <c r="P45" s="138" t="str">
        <f t="shared" si="27"/>
        <v>X</v>
      </c>
      <c r="Q45" s="139" t="str">
        <f>TEXT('Moors League'!H50,"000000")</f>
        <v>014848</v>
      </c>
      <c r="R45" s="138" t="str">
        <f t="shared" si="28"/>
        <v>X</v>
      </c>
      <c r="S45" s="139" t="str">
        <f>TEXT('Moors League'!L50,"000000")</f>
        <v>021496</v>
      </c>
      <c r="T45" s="138" t="str">
        <f t="shared" si="29"/>
        <v>X</v>
      </c>
      <c r="U45" s="139" t="str">
        <f>TEXT('Moors League'!P50,"000000")</f>
        <v>020317</v>
      </c>
      <c r="V45" s="214" t="str">
        <f t="shared" si="30"/>
        <v>X</v>
      </c>
      <c r="AA45"/>
      <c r="AB45"/>
    </row>
    <row r="46" spans="1:28" s="49" customFormat="1" ht="21.75" customHeight="1" x14ac:dyDescent="0.4">
      <c r="A46" s="215">
        <v>43</v>
      </c>
      <c r="B46" s="32" t="s">
        <v>80</v>
      </c>
      <c r="C46" s="39" t="s">
        <v>85</v>
      </c>
      <c r="D46" s="39" t="s">
        <v>161</v>
      </c>
      <c r="E46" s="32" t="s">
        <v>99</v>
      </c>
      <c r="F46" s="32"/>
      <c r="G46" s="40">
        <v>18</v>
      </c>
      <c r="H46" s="40">
        <v>6</v>
      </c>
      <c r="I46" s="40">
        <v>22</v>
      </c>
      <c r="J46" s="39" t="s">
        <v>107</v>
      </c>
      <c r="K46" s="133" t="s">
        <v>950</v>
      </c>
      <c r="L46" s="41"/>
      <c r="M46" s="43"/>
      <c r="O46" s="213" t="str">
        <f>TEXT('Moors League'!D51,"000000")</f>
        <v>025695</v>
      </c>
      <c r="P46" s="138" t="str">
        <f t="shared" si="27"/>
        <v>X</v>
      </c>
      <c r="Q46" s="139" t="str">
        <f>TEXT('Moors League'!H51,"000000")</f>
        <v>024235</v>
      </c>
      <c r="R46" s="138" t="str">
        <f t="shared" si="28"/>
        <v>X</v>
      </c>
      <c r="S46" s="139" t="str">
        <f>TEXT('Moors League'!L51,"000000")</f>
        <v>DQ T  1L</v>
      </c>
      <c r="T46" s="138" t="str">
        <f t="shared" si="29"/>
        <v>X</v>
      </c>
      <c r="U46" s="139" t="str">
        <f>TEXT('Moors League'!P51,"000000")</f>
        <v>023658</v>
      </c>
      <c r="V46" s="214" t="str">
        <f t="shared" si="30"/>
        <v>RECORD</v>
      </c>
      <c r="AA46"/>
      <c r="AB46"/>
    </row>
    <row r="47" spans="1:28" s="49" customFormat="1" ht="21.75" customHeight="1" x14ac:dyDescent="0.4">
      <c r="A47" s="215">
        <v>44</v>
      </c>
      <c r="B47" s="32" t="s">
        <v>83</v>
      </c>
      <c r="C47" s="39" t="s">
        <v>85</v>
      </c>
      <c r="D47" s="39" t="s">
        <v>161</v>
      </c>
      <c r="E47" s="32" t="s">
        <v>99</v>
      </c>
      <c r="F47" s="32"/>
      <c r="G47" s="40">
        <v>15</v>
      </c>
      <c r="H47" s="40">
        <v>7</v>
      </c>
      <c r="I47" s="40">
        <v>23</v>
      </c>
      <c r="J47" s="39" t="s">
        <v>4</v>
      </c>
      <c r="K47" s="133" t="s">
        <v>952</v>
      </c>
      <c r="L47" s="41"/>
      <c r="O47" s="213" t="str">
        <f>TEXT('Moors League'!D52,"000000")</f>
        <v>025248</v>
      </c>
      <c r="P47" s="138" t="str">
        <f t="shared" si="27"/>
        <v>X</v>
      </c>
      <c r="Q47" s="139" t="str">
        <f>TEXT('Moors League'!H52,"000000")</f>
        <v>024710</v>
      </c>
      <c r="R47" s="138" t="str">
        <f t="shared" si="28"/>
        <v>X</v>
      </c>
      <c r="S47" s="139" t="str">
        <f>TEXT('Moors League'!L52,"000000")</f>
        <v>031318</v>
      </c>
      <c r="T47" s="138" t="str">
        <f t="shared" si="29"/>
        <v>X</v>
      </c>
      <c r="U47" s="139" t="str">
        <f>TEXT('Moors League'!P52,"000000")</f>
        <v>022641</v>
      </c>
      <c r="V47" s="214" t="str">
        <f t="shared" si="30"/>
        <v>RECORD</v>
      </c>
      <c r="AA47"/>
      <c r="AB47"/>
    </row>
    <row r="48" spans="1:28" s="49" customFormat="1" ht="21.75" customHeight="1" x14ac:dyDescent="0.4">
      <c r="A48" s="215">
        <v>45</v>
      </c>
      <c r="B48" s="32" t="s">
        <v>80</v>
      </c>
      <c r="C48" s="39" t="s">
        <v>97</v>
      </c>
      <c r="D48" s="39"/>
      <c r="E48" s="32" t="s">
        <v>106</v>
      </c>
      <c r="F48" s="32"/>
      <c r="G48" s="256">
        <v>2</v>
      </c>
      <c r="H48" s="256">
        <v>3</v>
      </c>
      <c r="I48" s="256">
        <v>24</v>
      </c>
      <c r="J48" s="257" t="s">
        <v>107</v>
      </c>
      <c r="K48" s="259" t="s">
        <v>1846</v>
      </c>
      <c r="L48" s="258" t="s">
        <v>171</v>
      </c>
      <c r="O48" s="213" t="str">
        <f>TEXT('Moors League'!D53,"000000")</f>
        <v>003172</v>
      </c>
      <c r="P48" s="138" t="str">
        <f t="shared" si="27"/>
        <v>X</v>
      </c>
      <c r="Q48" s="139" t="str">
        <f>TEXT('Moors League'!H53,"000000")</f>
        <v>003190</v>
      </c>
      <c r="R48" s="138" t="str">
        <f t="shared" si="28"/>
        <v>X</v>
      </c>
      <c r="S48" s="139" t="str">
        <f>TEXT('Moors League'!L53,"000000")</f>
        <v>004010</v>
      </c>
      <c r="T48" s="138" t="str">
        <f t="shared" si="29"/>
        <v>X</v>
      </c>
      <c r="U48" s="139" t="str">
        <f>TEXT('Moors League'!P53,"000000")</f>
        <v>003158</v>
      </c>
      <c r="V48" s="214" t="str">
        <f t="shared" si="30"/>
        <v>X</v>
      </c>
      <c r="AA48"/>
      <c r="AB48"/>
    </row>
    <row r="49" spans="1:28" s="49" customFormat="1" ht="21.75" customHeight="1" x14ac:dyDescent="0.4">
      <c r="A49" s="215">
        <v>46</v>
      </c>
      <c r="B49" s="32" t="s">
        <v>83</v>
      </c>
      <c r="C49" s="39" t="s">
        <v>97</v>
      </c>
      <c r="D49" s="39"/>
      <c r="E49" s="32" t="s">
        <v>106</v>
      </c>
      <c r="F49" s="32"/>
      <c r="G49" s="40">
        <v>29</v>
      </c>
      <c r="H49" s="40">
        <v>6</v>
      </c>
      <c r="I49" s="40">
        <v>2</v>
      </c>
      <c r="J49" s="39" t="s">
        <v>94</v>
      </c>
      <c r="K49" s="133" t="s">
        <v>953</v>
      </c>
      <c r="L49" s="41" t="s">
        <v>102</v>
      </c>
      <c r="O49" s="213" t="str">
        <f>TEXT('Moors League'!D54,"000000")</f>
        <v>003474</v>
      </c>
      <c r="P49" s="138" t="str">
        <f t="shared" si="27"/>
        <v>X</v>
      </c>
      <c r="Q49" s="139" t="str">
        <f>TEXT('Moors League'!H54,"000000")</f>
        <v>003225</v>
      </c>
      <c r="R49" s="138" t="str">
        <f t="shared" si="28"/>
        <v>X</v>
      </c>
      <c r="S49" s="139" t="str">
        <f>TEXT('Moors League'!L54,"000000")</f>
        <v>003694</v>
      </c>
      <c r="T49" s="138" t="str">
        <f t="shared" si="29"/>
        <v>X</v>
      </c>
      <c r="U49" s="139" t="str">
        <f>TEXT('Moors League'!P54,"000000")</f>
        <v>003072</v>
      </c>
      <c r="V49" s="214" t="str">
        <f t="shared" si="30"/>
        <v>X</v>
      </c>
      <c r="AA49"/>
      <c r="AB49"/>
    </row>
    <row r="50" spans="1:28" s="49" customFormat="1" ht="21.75" customHeight="1" x14ac:dyDescent="0.4">
      <c r="A50" s="249">
        <v>47</v>
      </c>
      <c r="B50" s="250" t="s">
        <v>80</v>
      </c>
      <c r="C50" s="251" t="s">
        <v>92</v>
      </c>
      <c r="D50" s="251"/>
      <c r="E50" s="250" t="s">
        <v>86</v>
      </c>
      <c r="F50" s="250"/>
      <c r="G50" s="252">
        <v>28</v>
      </c>
      <c r="H50" s="252">
        <v>9</v>
      </c>
      <c r="I50" s="252">
        <v>24</v>
      </c>
      <c r="J50" s="251"/>
      <c r="K50" s="253"/>
      <c r="L50" s="254"/>
      <c r="O50" s="213" t="str">
        <f>TEXT('Moors League'!D55,"000000")</f>
        <v xml:space="preserve">DQ SA     </v>
      </c>
      <c r="P50" s="138" t="str">
        <f t="shared" si="27"/>
        <v>X</v>
      </c>
      <c r="Q50" s="139" t="str">
        <f>TEXT('Moors League'!H55,"000000")</f>
        <v xml:space="preserve">DQ SA     </v>
      </c>
      <c r="R50" s="138" t="str">
        <f t="shared" si="28"/>
        <v>X</v>
      </c>
      <c r="S50" s="139" t="str">
        <f>TEXT('Moors League'!L55,"000000")</f>
        <v>005492</v>
      </c>
      <c r="T50" s="138" t="str">
        <f t="shared" si="29"/>
        <v>X</v>
      </c>
      <c r="U50" s="139" t="str">
        <f>TEXT('Moors League'!P55,"000000")</f>
        <v>005396</v>
      </c>
      <c r="V50" s="214" t="str">
        <f t="shared" si="30"/>
        <v>X</v>
      </c>
      <c r="AA50"/>
      <c r="AB50"/>
    </row>
    <row r="51" spans="1:28" s="49" customFormat="1" ht="21.75" customHeight="1" x14ac:dyDescent="0.4">
      <c r="A51" s="249">
        <v>48</v>
      </c>
      <c r="B51" s="250" t="s">
        <v>83</v>
      </c>
      <c r="C51" s="251" t="s">
        <v>92</v>
      </c>
      <c r="D51" s="251"/>
      <c r="E51" s="250" t="s">
        <v>86</v>
      </c>
      <c r="F51" s="250"/>
      <c r="G51" s="252">
        <v>28</v>
      </c>
      <c r="H51" s="252">
        <v>9</v>
      </c>
      <c r="I51" s="252">
        <v>24</v>
      </c>
      <c r="J51" s="251"/>
      <c r="K51" s="253"/>
      <c r="L51" s="254"/>
      <c r="O51" s="213" t="str">
        <f>TEXT('Moors League'!D56,"000000")</f>
        <v>004252</v>
      </c>
      <c r="P51" s="138" t="str">
        <f t="shared" si="27"/>
        <v>X</v>
      </c>
      <c r="Q51" s="139" t="str">
        <f>TEXT('Moors League'!H56,"000000")</f>
        <v>004622</v>
      </c>
      <c r="R51" s="138" t="str">
        <f t="shared" si="28"/>
        <v>X</v>
      </c>
      <c r="S51" s="139" t="str">
        <f>TEXT('Moors League'!L56,"000000")</f>
        <v xml:space="preserve">DQ ST     </v>
      </c>
      <c r="T51" s="138" t="str">
        <f t="shared" si="29"/>
        <v>X</v>
      </c>
      <c r="U51" s="139" t="str">
        <f>TEXT('Moors League'!P56,"000000")</f>
        <v>004729</v>
      </c>
      <c r="V51" s="214" t="str">
        <f t="shared" si="30"/>
        <v>X</v>
      </c>
      <c r="AA51"/>
      <c r="AB51"/>
    </row>
    <row r="52" spans="1:28" s="49" customFormat="1" ht="21.75" customHeight="1" x14ac:dyDescent="0.4">
      <c r="A52" s="215">
        <v>49</v>
      </c>
      <c r="B52" s="32" t="s">
        <v>80</v>
      </c>
      <c r="C52" s="39" t="s">
        <v>89</v>
      </c>
      <c r="D52" s="39"/>
      <c r="E52" s="32" t="s">
        <v>82</v>
      </c>
      <c r="F52" s="32"/>
      <c r="G52" s="40">
        <v>5</v>
      </c>
      <c r="H52" s="40">
        <v>10</v>
      </c>
      <c r="I52" s="40">
        <v>13</v>
      </c>
      <c r="J52" s="39" t="s">
        <v>5</v>
      </c>
      <c r="K52" s="133" t="s">
        <v>956</v>
      </c>
      <c r="L52" s="41" t="s">
        <v>74</v>
      </c>
      <c r="O52" s="213" t="str">
        <f>TEXT('Moors League'!D57,"000000")</f>
        <v>004015</v>
      </c>
      <c r="P52" s="138" t="str">
        <f t="shared" si="27"/>
        <v>X</v>
      </c>
      <c r="Q52" s="139" t="str">
        <f>TEXT('Moors League'!H57,"000000")</f>
        <v>003788</v>
      </c>
      <c r="R52" s="138" t="str">
        <f t="shared" si="28"/>
        <v>X</v>
      </c>
      <c r="S52" s="139" t="str">
        <f>TEXT('Moors League'!L57,"000000")</f>
        <v>003802</v>
      </c>
      <c r="T52" s="138" t="str">
        <f t="shared" si="29"/>
        <v>X</v>
      </c>
      <c r="U52" s="139" t="str">
        <f>TEXT('Moors League'!P57,"000000")</f>
        <v xml:space="preserve">DQ T     </v>
      </c>
      <c r="V52" s="214" t="str">
        <f t="shared" si="30"/>
        <v>X</v>
      </c>
      <c r="AA52"/>
      <c r="AB52"/>
    </row>
    <row r="53" spans="1:28" s="49" customFormat="1" ht="21.75" customHeight="1" x14ac:dyDescent="0.4">
      <c r="A53" s="215">
        <v>50</v>
      </c>
      <c r="B53" s="32" t="s">
        <v>83</v>
      </c>
      <c r="C53" s="39" t="s">
        <v>89</v>
      </c>
      <c r="D53" s="39"/>
      <c r="E53" s="32" t="s">
        <v>82</v>
      </c>
      <c r="F53" s="32"/>
      <c r="G53" s="40">
        <v>11</v>
      </c>
      <c r="H53" s="40">
        <v>10</v>
      </c>
      <c r="I53" s="40">
        <v>8</v>
      </c>
      <c r="J53" s="39" t="s">
        <v>87</v>
      </c>
      <c r="K53" s="133" t="s">
        <v>957</v>
      </c>
      <c r="L53" s="41" t="s">
        <v>91</v>
      </c>
      <c r="O53" s="213" t="str">
        <f>TEXT('Moors League'!D58,"000000")</f>
        <v>003516</v>
      </c>
      <c r="P53" s="138" t="str">
        <f t="shared" si="27"/>
        <v>X</v>
      </c>
      <c r="Q53" s="139" t="str">
        <f>TEXT('Moors League'!H58,"000000")</f>
        <v>003362</v>
      </c>
      <c r="R53" s="138" t="str">
        <f t="shared" si="28"/>
        <v>X</v>
      </c>
      <c r="S53" s="139" t="str">
        <f>TEXT('Moors League'!L58,"000000")</f>
        <v>003667</v>
      </c>
      <c r="T53" s="138" t="str">
        <f t="shared" si="29"/>
        <v>X</v>
      </c>
      <c r="U53" s="139" t="str">
        <f>TEXT('Moors League'!P58,"000000")</f>
        <v>003971</v>
      </c>
      <c r="V53" s="214" t="str">
        <f t="shared" si="30"/>
        <v>X</v>
      </c>
      <c r="AA53"/>
      <c r="AB53"/>
    </row>
    <row r="54" spans="1:28" s="49" customFormat="1" ht="21.75" customHeight="1" x14ac:dyDescent="0.4">
      <c r="A54" s="215">
        <v>51</v>
      </c>
      <c r="B54" s="32" t="s">
        <v>80</v>
      </c>
      <c r="C54" s="39" t="s">
        <v>85</v>
      </c>
      <c r="D54" s="39"/>
      <c r="E54" s="32" t="s">
        <v>90</v>
      </c>
      <c r="F54" s="32"/>
      <c r="G54" s="40">
        <v>16</v>
      </c>
      <c r="H54" s="40">
        <v>4</v>
      </c>
      <c r="I54" s="40">
        <v>16</v>
      </c>
      <c r="J54" s="39" t="s">
        <v>5</v>
      </c>
      <c r="K54" s="133" t="s">
        <v>958</v>
      </c>
      <c r="L54" s="41" t="s">
        <v>120</v>
      </c>
      <c r="O54" s="213" t="str">
        <f>TEXT('Moors League'!D59,"000000")</f>
        <v>004788</v>
      </c>
      <c r="P54" s="138" t="str">
        <f t="shared" si="27"/>
        <v>X</v>
      </c>
      <c r="Q54" s="139" t="str">
        <f>TEXT('Moors League'!H59,"000000")</f>
        <v>004227</v>
      </c>
      <c r="R54" s="138" t="str">
        <f t="shared" si="28"/>
        <v>X</v>
      </c>
      <c r="S54" s="139" t="str">
        <f>TEXT('Moors League'!L59,"000000")</f>
        <v>005515</v>
      </c>
      <c r="T54" s="138" t="str">
        <f t="shared" si="29"/>
        <v>X</v>
      </c>
      <c r="U54" s="139" t="str">
        <f>TEXT('Moors League'!P59,"000000")</f>
        <v>004271</v>
      </c>
      <c r="V54" s="214" t="str">
        <f t="shared" si="30"/>
        <v>X</v>
      </c>
      <c r="AA54"/>
      <c r="AB54"/>
    </row>
    <row r="55" spans="1:28" s="49" customFormat="1" ht="21.75" customHeight="1" x14ac:dyDescent="0.4">
      <c r="A55" s="215">
        <v>52</v>
      </c>
      <c r="B55" s="32" t="s">
        <v>83</v>
      </c>
      <c r="C55" s="39" t="s">
        <v>85</v>
      </c>
      <c r="D55" s="39"/>
      <c r="E55" s="32" t="s">
        <v>90</v>
      </c>
      <c r="F55" s="32"/>
      <c r="G55" s="40">
        <v>25</v>
      </c>
      <c r="H55" s="40">
        <v>6</v>
      </c>
      <c r="I55" s="40">
        <v>16</v>
      </c>
      <c r="J55" s="39" t="s">
        <v>107</v>
      </c>
      <c r="K55" s="133" t="s">
        <v>959</v>
      </c>
      <c r="L55" s="41" t="s">
        <v>118</v>
      </c>
      <c r="O55" s="213" t="str">
        <f>TEXT('Moors League'!D60,"000000")</f>
        <v>004563</v>
      </c>
      <c r="P55" s="138" t="str">
        <f t="shared" si="27"/>
        <v>X</v>
      </c>
      <c r="Q55" s="139" t="str">
        <f>TEXT('Moors League'!H60,"000000")</f>
        <v>004233</v>
      </c>
      <c r="R55" s="138" t="str">
        <f t="shared" si="28"/>
        <v>X</v>
      </c>
      <c r="S55" s="139" t="str">
        <f>TEXT('Moors League'!L60,"000000")</f>
        <v>004236</v>
      </c>
      <c r="T55" s="138" t="str">
        <f t="shared" si="29"/>
        <v>X</v>
      </c>
      <c r="U55" s="139" t="str">
        <f>TEXT('Moors League'!P60,"000000")</f>
        <v>004105</v>
      </c>
      <c r="V55" s="214" t="str">
        <f t="shared" si="30"/>
        <v>X</v>
      </c>
      <c r="AA55"/>
      <c r="AB55"/>
    </row>
    <row r="56" spans="1:28" s="49" customFormat="1" ht="21.75" customHeight="1" x14ac:dyDescent="0.4">
      <c r="A56" s="215">
        <v>53</v>
      </c>
      <c r="B56" s="32" t="s">
        <v>80</v>
      </c>
      <c r="C56" s="39" t="s">
        <v>81</v>
      </c>
      <c r="D56" s="39"/>
      <c r="E56" s="32" t="s">
        <v>106</v>
      </c>
      <c r="F56" s="32"/>
      <c r="G56" s="40">
        <v>11</v>
      </c>
      <c r="H56" s="40">
        <v>7</v>
      </c>
      <c r="I56" s="40">
        <v>15</v>
      </c>
      <c r="J56" s="39" t="s">
        <v>5</v>
      </c>
      <c r="K56" s="133" t="s">
        <v>941</v>
      </c>
      <c r="L56" s="41" t="s">
        <v>74</v>
      </c>
      <c r="O56" s="213" t="str">
        <f>TEXT('Moors League'!D61,"000000")</f>
        <v>003288</v>
      </c>
      <c r="P56" s="138" t="str">
        <f t="shared" si="27"/>
        <v>X</v>
      </c>
      <c r="Q56" s="139" t="str">
        <f>TEXT('Moors League'!H61,"000000")</f>
        <v>003137</v>
      </c>
      <c r="R56" s="138" t="str">
        <f t="shared" si="28"/>
        <v>X</v>
      </c>
      <c r="S56" s="139" t="str">
        <f>TEXT('Moors League'!L61,"000000")</f>
        <v>003141</v>
      </c>
      <c r="T56" s="138" t="str">
        <f t="shared" si="29"/>
        <v>X</v>
      </c>
      <c r="U56" s="139" t="str">
        <f>TEXT('Moors League'!P61,"000000")</f>
        <v>002936</v>
      </c>
      <c r="V56" s="214" t="str">
        <f t="shared" si="30"/>
        <v>X</v>
      </c>
      <c r="AA56"/>
      <c r="AB56"/>
    </row>
    <row r="57" spans="1:28" s="49" customFormat="1" ht="21.75" customHeight="1" x14ac:dyDescent="0.4">
      <c r="A57" s="215">
        <v>54</v>
      </c>
      <c r="B57" s="32" t="s">
        <v>83</v>
      </c>
      <c r="C57" s="39" t="s">
        <v>81</v>
      </c>
      <c r="D57" s="39"/>
      <c r="E57" s="32" t="s">
        <v>106</v>
      </c>
      <c r="F57" s="32"/>
      <c r="G57" s="40">
        <v>4</v>
      </c>
      <c r="H57" s="40">
        <v>7</v>
      </c>
      <c r="I57" s="40">
        <v>9</v>
      </c>
      <c r="J57" s="39" t="s">
        <v>87</v>
      </c>
      <c r="K57" s="217" t="s">
        <v>1028</v>
      </c>
      <c r="L57" s="41" t="s">
        <v>91</v>
      </c>
      <c r="O57" s="213" t="str">
        <f>TEXT('Moors League'!D62,"000000")</f>
        <v>002638</v>
      </c>
      <c r="P57" s="138" t="str">
        <f t="shared" si="27"/>
        <v>X</v>
      </c>
      <c r="Q57" s="139" t="str">
        <f>TEXT('Moors League'!H62,"000000")</f>
        <v>002694</v>
      </c>
      <c r="R57" s="138" t="str">
        <f t="shared" si="28"/>
        <v>X</v>
      </c>
      <c r="S57" s="139" t="str">
        <f>TEXT('Moors League'!L62,"000000")</f>
        <v>003049</v>
      </c>
      <c r="T57" s="138" t="str">
        <f t="shared" si="29"/>
        <v>X</v>
      </c>
      <c r="U57" s="139" t="str">
        <f>TEXT('Moors League'!P62,"000000")</f>
        <v>003052</v>
      </c>
      <c r="V57" s="214" t="str">
        <f t="shared" si="30"/>
        <v>X</v>
      </c>
      <c r="AA57"/>
      <c r="AB57"/>
    </row>
    <row r="58" spans="1:28" s="49" customFormat="1" ht="21.75" customHeight="1" x14ac:dyDescent="0.4">
      <c r="A58" s="215">
        <v>55</v>
      </c>
      <c r="B58" s="32" t="s">
        <v>80</v>
      </c>
      <c r="C58" s="39" t="s">
        <v>97</v>
      </c>
      <c r="D58" s="39" t="s">
        <v>161</v>
      </c>
      <c r="E58" s="32" t="s">
        <v>101</v>
      </c>
      <c r="F58" s="32"/>
      <c r="G58" s="40">
        <v>15</v>
      </c>
      <c r="H58" s="40">
        <v>7</v>
      </c>
      <c r="I58" s="40">
        <v>23</v>
      </c>
      <c r="J58" s="39" t="s">
        <v>107</v>
      </c>
      <c r="K58" s="133" t="s">
        <v>961</v>
      </c>
      <c r="L58" s="41"/>
      <c r="O58" s="213" t="str">
        <f>TEXT('Moors League'!D63,"000000")</f>
        <v>021437</v>
      </c>
      <c r="P58" s="138" t="str">
        <f t="shared" si="27"/>
        <v>X</v>
      </c>
      <c r="Q58" s="139" t="str">
        <f>TEXT('Moors League'!H63,"000000")</f>
        <v>021501</v>
      </c>
      <c r="R58" s="138" t="str">
        <f t="shared" si="28"/>
        <v>X</v>
      </c>
      <c r="S58" s="139" t="str">
        <f>TEXT('Moors League'!L63,"000000")</f>
        <v xml:space="preserve">DQ M     </v>
      </c>
      <c r="T58" s="138" t="str">
        <f t="shared" si="29"/>
        <v>X</v>
      </c>
      <c r="U58" s="139" t="str">
        <f>TEXT('Moors League'!P63,"000000")</f>
        <v>020592</v>
      </c>
      <c r="V58" s="214" t="str">
        <f t="shared" si="30"/>
        <v>X</v>
      </c>
      <c r="AA58"/>
      <c r="AB58"/>
    </row>
    <row r="59" spans="1:28" s="49" customFormat="1" ht="21.75" customHeight="1" x14ac:dyDescent="0.4">
      <c r="A59" s="215">
        <v>56</v>
      </c>
      <c r="B59" s="32" t="s">
        <v>83</v>
      </c>
      <c r="C59" s="39" t="s">
        <v>97</v>
      </c>
      <c r="D59" s="39" t="s">
        <v>161</v>
      </c>
      <c r="E59" s="32" t="s">
        <v>101</v>
      </c>
      <c r="F59" s="32"/>
      <c r="G59" s="40">
        <v>20</v>
      </c>
      <c r="H59" s="40">
        <v>5</v>
      </c>
      <c r="I59" s="40">
        <v>23</v>
      </c>
      <c r="J59" s="39" t="s">
        <v>6</v>
      </c>
      <c r="K59" s="133" t="s">
        <v>963</v>
      </c>
      <c r="L59" s="44"/>
      <c r="O59" s="213" t="str">
        <f>TEXT('Moors League'!D64,"000000")</f>
        <v>021669</v>
      </c>
      <c r="P59" s="138" t="str">
        <f t="shared" si="27"/>
        <v>X</v>
      </c>
      <c r="Q59" s="139" t="str">
        <f>TEXT('Moors League'!H64,"000000")</f>
        <v>021760</v>
      </c>
      <c r="R59" s="138" t="str">
        <f t="shared" si="28"/>
        <v>X</v>
      </c>
      <c r="S59" s="139" t="str">
        <f>TEXT('Moors League'!L64,"000000")</f>
        <v>024083</v>
      </c>
      <c r="T59" s="138" t="str">
        <f t="shared" si="29"/>
        <v>X</v>
      </c>
      <c r="U59" s="139" t="str">
        <f>TEXT('Moors League'!P64,"000000")</f>
        <v>020851</v>
      </c>
      <c r="V59" s="214" t="str">
        <f t="shared" si="30"/>
        <v>X</v>
      </c>
      <c r="AA59"/>
      <c r="AB59"/>
    </row>
    <row r="60" spans="1:28" s="49" customFormat="1" ht="21.75" customHeight="1" x14ac:dyDescent="0.4">
      <c r="A60" s="215">
        <v>57</v>
      </c>
      <c r="B60" s="32" t="s">
        <v>80</v>
      </c>
      <c r="C60" s="39" t="s">
        <v>108</v>
      </c>
      <c r="D60" s="39" t="s">
        <v>160</v>
      </c>
      <c r="E60" s="32" t="s">
        <v>99</v>
      </c>
      <c r="F60" s="32"/>
      <c r="G60" s="40">
        <v>29</v>
      </c>
      <c r="H60" s="40">
        <v>6</v>
      </c>
      <c r="I60" s="40">
        <v>2</v>
      </c>
      <c r="J60" s="39" t="s">
        <v>100</v>
      </c>
      <c r="K60" s="133" t="s">
        <v>964</v>
      </c>
      <c r="L60" s="44"/>
      <c r="M60" s="43"/>
      <c r="O60" s="213" t="str">
        <f>TEXT('Moors League'!D65,"000000")</f>
        <v>014175</v>
      </c>
      <c r="P60" s="138" t="str">
        <f t="shared" si="27"/>
        <v>X</v>
      </c>
      <c r="Q60" s="139" t="str">
        <f>TEXT('Moors League'!H65,"000000")</f>
        <v>013601</v>
      </c>
      <c r="R60" s="138" t="str">
        <f t="shared" si="28"/>
        <v>X</v>
      </c>
      <c r="S60" s="139" t="str">
        <f>TEXT('Moors League'!L65,"000000")</f>
        <v>013379</v>
      </c>
      <c r="T60" s="138" t="str">
        <f t="shared" si="29"/>
        <v>X</v>
      </c>
      <c r="U60" s="139" t="str">
        <f>TEXT('Moors League'!P65,"000000")</f>
        <v>013708</v>
      </c>
      <c r="V60" s="214" t="str">
        <f t="shared" si="30"/>
        <v>X</v>
      </c>
      <c r="AA60"/>
      <c r="AB60"/>
    </row>
    <row r="61" spans="1:28" s="49" customFormat="1" ht="21.75" customHeight="1" x14ac:dyDescent="0.4">
      <c r="A61" s="215">
        <v>58</v>
      </c>
      <c r="B61" s="32" t="s">
        <v>83</v>
      </c>
      <c r="C61" s="39" t="s">
        <v>108</v>
      </c>
      <c r="D61" s="39" t="s">
        <v>160</v>
      </c>
      <c r="E61" s="32" t="s">
        <v>99</v>
      </c>
      <c r="F61" s="32"/>
      <c r="G61" s="40">
        <v>29</v>
      </c>
      <c r="H61" s="40">
        <v>6</v>
      </c>
      <c r="I61" s="40">
        <v>2</v>
      </c>
      <c r="J61" s="39" t="s">
        <v>104</v>
      </c>
      <c r="K61" s="133" t="s">
        <v>965</v>
      </c>
      <c r="L61" s="44"/>
      <c r="M61" s="43"/>
      <c r="O61" s="213" t="str">
        <f>TEXT('Moors League'!D66,"000000")</f>
        <v>012556</v>
      </c>
      <c r="P61" s="138" t="str">
        <f t="shared" si="27"/>
        <v>X</v>
      </c>
      <c r="Q61" s="139" t="str">
        <f>TEXT('Moors League'!H66,"000000")</f>
        <v>013106</v>
      </c>
      <c r="R61" s="138" t="str">
        <f t="shared" si="28"/>
        <v>X</v>
      </c>
      <c r="S61" s="139" t="str">
        <f>TEXT('Moors League'!L66,"000000")</f>
        <v>DQ O  2L</v>
      </c>
      <c r="T61" s="138" t="str">
        <f t="shared" si="29"/>
        <v>X</v>
      </c>
      <c r="U61" s="139" t="str">
        <f>TEXT('Moors League'!P66,"000000")</f>
        <v>013117</v>
      </c>
      <c r="V61" s="214" t="str">
        <f t="shared" si="30"/>
        <v>X</v>
      </c>
      <c r="AA61"/>
      <c r="AB61"/>
    </row>
    <row r="62" spans="1:28" s="49" customFormat="1" ht="21.75" customHeight="1" x14ac:dyDescent="0.4">
      <c r="A62" s="215">
        <v>59</v>
      </c>
      <c r="B62" s="32" t="s">
        <v>80</v>
      </c>
      <c r="C62" s="39" t="s">
        <v>89</v>
      </c>
      <c r="D62" s="39" t="s">
        <v>161</v>
      </c>
      <c r="E62" s="32" t="s">
        <v>101</v>
      </c>
      <c r="F62" s="32"/>
      <c r="G62" s="40">
        <v>14</v>
      </c>
      <c r="H62" s="40">
        <v>5</v>
      </c>
      <c r="I62" s="40">
        <v>22</v>
      </c>
      <c r="J62" s="39" t="s">
        <v>107</v>
      </c>
      <c r="K62" s="133" t="s">
        <v>967</v>
      </c>
      <c r="L62" s="41"/>
      <c r="M62" s="43"/>
      <c r="O62" s="213" t="str">
        <f>TEXT('Moors League'!D67,"000000")</f>
        <v>021878</v>
      </c>
      <c r="P62" s="138" t="str">
        <f t="shared" si="27"/>
        <v>X</v>
      </c>
      <c r="Q62" s="139" t="str">
        <f>TEXT('Moors League'!H67,"000000")</f>
        <v>021354</v>
      </c>
      <c r="R62" s="138" t="str">
        <f t="shared" si="28"/>
        <v>X</v>
      </c>
      <c r="S62" s="139" t="str">
        <f>TEXT('Moors League'!L67,"000000")</f>
        <v>021510</v>
      </c>
      <c r="T62" s="138" t="str">
        <f t="shared" si="29"/>
        <v>X</v>
      </c>
      <c r="U62" s="139" t="str">
        <f>TEXT('Moors League'!P67,"000000")</f>
        <v>020299</v>
      </c>
      <c r="V62" s="214" t="str">
        <f t="shared" si="30"/>
        <v>X</v>
      </c>
      <c r="AA62"/>
      <c r="AB62"/>
    </row>
    <row r="63" spans="1:28" s="49" customFormat="1" ht="21.75" customHeight="1" x14ac:dyDescent="0.4">
      <c r="A63" s="215">
        <v>60</v>
      </c>
      <c r="B63" s="32" t="s">
        <v>83</v>
      </c>
      <c r="C63" s="39" t="s">
        <v>89</v>
      </c>
      <c r="D63" s="39" t="s">
        <v>161</v>
      </c>
      <c r="E63" s="32" t="s">
        <v>101</v>
      </c>
      <c r="F63" s="32"/>
      <c r="G63" s="40">
        <v>16</v>
      </c>
      <c r="H63" s="40">
        <v>7</v>
      </c>
      <c r="I63" s="40">
        <v>22</v>
      </c>
      <c r="J63" s="39" t="s">
        <v>6</v>
      </c>
      <c r="K63" s="133" t="s">
        <v>969</v>
      </c>
      <c r="L63" s="41"/>
      <c r="O63" s="213" t="str">
        <f>TEXT('Moors League'!D68,"000000")</f>
        <v>020509</v>
      </c>
      <c r="P63" s="138" t="str">
        <f t="shared" si="27"/>
        <v>X</v>
      </c>
      <c r="Q63" s="139" t="str">
        <f>TEXT('Moors League'!H68,"000000")</f>
        <v>DQ O  1L</v>
      </c>
      <c r="R63" s="138" t="str">
        <f t="shared" si="28"/>
        <v>X</v>
      </c>
      <c r="S63" s="139" t="str">
        <f>TEXT('Moors League'!L68,"000000")</f>
        <v>DQ O  1L</v>
      </c>
      <c r="T63" s="138" t="str">
        <f t="shared" si="29"/>
        <v>X</v>
      </c>
      <c r="U63" s="139" t="str">
        <f>TEXT('Moors League'!P68,"000000")</f>
        <v>020243</v>
      </c>
      <c r="V63" s="214" t="str">
        <f t="shared" si="30"/>
        <v>X</v>
      </c>
      <c r="AA63"/>
      <c r="AB63"/>
    </row>
    <row r="64" spans="1:28" s="49" customFormat="1" ht="21.75" customHeight="1" x14ac:dyDescent="0.4">
      <c r="A64" s="216">
        <v>61</v>
      </c>
      <c r="B64" s="34" t="s">
        <v>115</v>
      </c>
      <c r="C64" s="42" t="s">
        <v>162</v>
      </c>
      <c r="D64" s="42"/>
      <c r="E64" s="34" t="s">
        <v>117</v>
      </c>
      <c r="F64" s="34"/>
      <c r="G64" s="40">
        <v>15</v>
      </c>
      <c r="H64" s="40">
        <v>7</v>
      </c>
      <c r="I64" s="40">
        <v>23</v>
      </c>
      <c r="J64" s="39" t="s">
        <v>107</v>
      </c>
      <c r="K64" s="133" t="s">
        <v>971</v>
      </c>
      <c r="L64" s="41"/>
      <c r="O64" s="213" t="str">
        <f>TEXT('Moors League'!D69,"000000")</f>
        <v>050096</v>
      </c>
      <c r="P64" s="138" t="str">
        <f t="shared" si="27"/>
        <v>RECORD</v>
      </c>
      <c r="Q64" s="139" t="str">
        <f>TEXT('Moors League'!H69,"000000")</f>
        <v>043835</v>
      </c>
      <c r="R64" s="138" t="str">
        <f t="shared" si="28"/>
        <v>RECORD</v>
      </c>
      <c r="S64" s="139" t="str">
        <f>TEXT('Moors League'!L69,"000000")</f>
        <v>050462</v>
      </c>
      <c r="T64" s="138" t="str">
        <f t="shared" si="29"/>
        <v>RECORD</v>
      </c>
      <c r="U64" s="139" t="str">
        <f>TEXT('Moors League'!P69,"000000")</f>
        <v>043427</v>
      </c>
      <c r="V64" s="214" t="str">
        <f t="shared" si="30"/>
        <v>RECORD</v>
      </c>
      <c r="AA64"/>
      <c r="AB64"/>
    </row>
    <row r="65" spans="1:28" s="49" customFormat="1" ht="21.75" customHeight="1" x14ac:dyDescent="0.4">
      <c r="A65" s="16"/>
      <c r="B65"/>
      <c r="C65"/>
      <c r="D65"/>
      <c r="E65"/>
      <c r="F65" s="17"/>
      <c r="G65" s="16"/>
      <c r="H65" s="16"/>
      <c r="I65" s="16"/>
      <c r="J65"/>
      <c r="K65"/>
      <c r="L65"/>
      <c r="O65" s="213" t="str">
        <f>TEXT('Moors League'!D70,"000000")</f>
        <v>000000</v>
      </c>
      <c r="P65" s="138" t="str">
        <f t="shared" si="27"/>
        <v>X</v>
      </c>
      <c r="Q65" s="139" t="str">
        <f>TEXT('Moors League'!H70,"000000")</f>
        <v>000000</v>
      </c>
      <c r="R65" s="138" t="str">
        <f t="shared" si="28"/>
        <v>X</v>
      </c>
      <c r="S65" s="139" t="str">
        <f>TEXT('Moors League'!L70,"000000")</f>
        <v>000000</v>
      </c>
      <c r="T65" s="138" t="str">
        <f t="shared" si="29"/>
        <v>X</v>
      </c>
      <c r="U65" s="139" t="str">
        <f>TEXT('Moors League'!P70,"000000")</f>
        <v>000000</v>
      </c>
      <c r="V65" s="214" t="str">
        <f t="shared" si="30"/>
        <v>X</v>
      </c>
      <c r="AA65"/>
      <c r="AB65"/>
    </row>
    <row r="68" spans="1:28" ht="13.15" x14ac:dyDescent="0.4">
      <c r="A68" s="344" t="s">
        <v>972</v>
      </c>
      <c r="B68" s="344"/>
      <c r="C68" s="344"/>
      <c r="D68" s="344"/>
      <c r="E68" s="344"/>
      <c r="F68" s="344"/>
      <c r="G68" s="344"/>
      <c r="H68" s="344"/>
      <c r="I68" s="344"/>
    </row>
    <row r="69" spans="1:28" x14ac:dyDescent="0.35">
      <c r="A69" s="39">
        <v>11</v>
      </c>
      <c r="B69" s="32" t="s">
        <v>80</v>
      </c>
      <c r="C69" s="39" t="s">
        <v>81</v>
      </c>
      <c r="D69" s="39" t="s">
        <v>160</v>
      </c>
      <c r="E69" s="32" t="s">
        <v>99</v>
      </c>
      <c r="F69" s="32"/>
      <c r="G69" s="40">
        <v>1</v>
      </c>
      <c r="H69" s="40">
        <v>6</v>
      </c>
      <c r="I69" s="40">
        <v>19</v>
      </c>
      <c r="J69" s="39" t="s">
        <v>107</v>
      </c>
      <c r="K69" s="133" t="s">
        <v>916</v>
      </c>
      <c r="L69" s="41"/>
    </row>
    <row r="70" spans="1:28" x14ac:dyDescent="0.35">
      <c r="A70" s="39">
        <v>12</v>
      </c>
      <c r="B70" s="32" t="s">
        <v>83</v>
      </c>
      <c r="C70" s="39" t="s">
        <v>81</v>
      </c>
      <c r="D70" s="39" t="s">
        <v>160</v>
      </c>
      <c r="E70" s="32" t="s">
        <v>99</v>
      </c>
      <c r="F70" s="32"/>
      <c r="G70" s="40">
        <v>6</v>
      </c>
      <c r="H70" s="40">
        <v>7</v>
      </c>
      <c r="I70" s="40">
        <v>19</v>
      </c>
      <c r="J70" s="39" t="s">
        <v>107</v>
      </c>
      <c r="K70" s="133" t="s">
        <v>917</v>
      </c>
      <c r="L70" s="41"/>
    </row>
    <row r="71" spans="1:28" x14ac:dyDescent="0.35">
      <c r="A71" s="42">
        <v>13</v>
      </c>
      <c r="B71" s="34" t="s">
        <v>80</v>
      </c>
      <c r="C71" s="42" t="s">
        <v>85</v>
      </c>
      <c r="D71" s="39" t="s">
        <v>160</v>
      </c>
      <c r="E71" s="34" t="s">
        <v>101</v>
      </c>
      <c r="F71" s="34"/>
      <c r="G71" s="40">
        <v>25</v>
      </c>
      <c r="H71" s="40">
        <v>6</v>
      </c>
      <c r="I71" s="40">
        <v>16</v>
      </c>
      <c r="J71" s="39" t="s">
        <v>4</v>
      </c>
      <c r="K71" s="133" t="s">
        <v>919</v>
      </c>
      <c r="L71" s="41"/>
    </row>
    <row r="72" spans="1:28" x14ac:dyDescent="0.35">
      <c r="A72" s="39">
        <v>14</v>
      </c>
      <c r="B72" s="32" t="s">
        <v>83</v>
      </c>
      <c r="C72" s="39" t="s">
        <v>85</v>
      </c>
      <c r="D72" s="39" t="s">
        <v>160</v>
      </c>
      <c r="E72" s="32" t="s">
        <v>101</v>
      </c>
      <c r="F72" s="32"/>
      <c r="G72" s="40">
        <v>30</v>
      </c>
      <c r="H72" s="40">
        <v>6</v>
      </c>
      <c r="I72" s="40">
        <v>12</v>
      </c>
      <c r="J72" s="39" t="s">
        <v>100</v>
      </c>
      <c r="K72" s="133" t="s">
        <v>921</v>
      </c>
      <c r="L72" s="41"/>
    </row>
    <row r="73" spans="1:28" x14ac:dyDescent="0.35">
      <c r="A73" s="39">
        <v>27</v>
      </c>
      <c r="B73" s="32" t="s">
        <v>80</v>
      </c>
      <c r="C73" s="39" t="s">
        <v>108</v>
      </c>
      <c r="D73" s="39" t="s">
        <v>160</v>
      </c>
      <c r="E73" s="32" t="s">
        <v>101</v>
      </c>
      <c r="F73" s="32"/>
      <c r="G73" s="40">
        <v>25</v>
      </c>
      <c r="H73" s="40">
        <v>6</v>
      </c>
      <c r="I73" s="40">
        <v>16</v>
      </c>
      <c r="J73" s="39" t="s">
        <v>6</v>
      </c>
      <c r="K73" s="133" t="s">
        <v>932</v>
      </c>
      <c r="L73" s="44"/>
    </row>
    <row r="74" spans="1:28" x14ac:dyDescent="0.35">
      <c r="A74" s="39">
        <v>25</v>
      </c>
      <c r="B74" s="32" t="s">
        <v>80</v>
      </c>
      <c r="C74" s="39" t="s">
        <v>97</v>
      </c>
      <c r="D74" s="39" t="s">
        <v>160</v>
      </c>
      <c r="E74" s="32" t="s">
        <v>99</v>
      </c>
      <c r="F74" s="32"/>
      <c r="G74" s="40">
        <v>21</v>
      </c>
      <c r="H74" s="40">
        <v>4</v>
      </c>
      <c r="I74" s="40">
        <v>18</v>
      </c>
      <c r="J74" s="39" t="s">
        <v>5</v>
      </c>
      <c r="K74" s="133" t="s">
        <v>930</v>
      </c>
      <c r="L74" s="41"/>
    </row>
    <row r="75" spans="1:28" x14ac:dyDescent="0.35">
      <c r="A75" s="39">
        <v>26</v>
      </c>
      <c r="B75" s="32" t="s">
        <v>83</v>
      </c>
      <c r="C75" s="39" t="s">
        <v>97</v>
      </c>
      <c r="D75" s="39" t="s">
        <v>160</v>
      </c>
      <c r="E75" s="32" t="s">
        <v>99</v>
      </c>
      <c r="F75" s="32"/>
      <c r="G75" s="40">
        <v>25</v>
      </c>
      <c r="H75" s="40">
        <v>6</v>
      </c>
      <c r="I75" s="40">
        <v>16</v>
      </c>
      <c r="J75" s="39" t="s">
        <v>6</v>
      </c>
      <c r="K75" s="133" t="s">
        <v>931</v>
      </c>
      <c r="L75" s="44"/>
    </row>
    <row r="76" spans="1:28" x14ac:dyDescent="0.35">
      <c r="L76" s="41"/>
    </row>
    <row r="77" spans="1:28" x14ac:dyDescent="0.35">
      <c r="A77" s="39">
        <v>30</v>
      </c>
      <c r="B77" s="32" t="s">
        <v>83</v>
      </c>
      <c r="C77" s="39" t="s">
        <v>89</v>
      </c>
      <c r="D77" s="39" t="s">
        <v>160</v>
      </c>
      <c r="E77" s="32" t="s">
        <v>99</v>
      </c>
      <c r="F77" s="32"/>
      <c r="G77" s="40">
        <v>18</v>
      </c>
      <c r="H77" s="40">
        <v>1</v>
      </c>
      <c r="I77" s="40">
        <v>20</v>
      </c>
      <c r="J77" s="39" t="s">
        <v>87</v>
      </c>
      <c r="K77" s="133" t="s">
        <v>935</v>
      </c>
      <c r="L77" s="41"/>
    </row>
    <row r="78" spans="1:28" x14ac:dyDescent="0.35">
      <c r="A78" s="39">
        <v>41</v>
      </c>
      <c r="B78" s="32" t="s">
        <v>80</v>
      </c>
      <c r="C78" s="39" t="s">
        <v>81</v>
      </c>
      <c r="D78" s="39" t="s">
        <v>160</v>
      </c>
      <c r="E78" s="32" t="s">
        <v>101</v>
      </c>
      <c r="F78" s="32"/>
      <c r="G78" s="40">
        <v>6</v>
      </c>
      <c r="H78" s="40">
        <v>7</v>
      </c>
      <c r="I78" s="40">
        <v>19</v>
      </c>
      <c r="J78" s="39" t="s">
        <v>5</v>
      </c>
      <c r="K78" s="133" t="s">
        <v>946</v>
      </c>
      <c r="L78" s="41"/>
    </row>
    <row r="79" spans="1:28" x14ac:dyDescent="0.35">
      <c r="A79" s="39">
        <v>42</v>
      </c>
      <c r="B79" s="32" t="s">
        <v>83</v>
      </c>
      <c r="C79" s="39" t="s">
        <v>81</v>
      </c>
      <c r="D79" s="39" t="s">
        <v>160</v>
      </c>
      <c r="E79" s="32" t="s">
        <v>101</v>
      </c>
      <c r="F79" s="32"/>
      <c r="G79" s="40">
        <v>6</v>
      </c>
      <c r="H79" s="40">
        <v>7</v>
      </c>
      <c r="I79" s="40">
        <v>19</v>
      </c>
      <c r="J79" s="39" t="s">
        <v>6</v>
      </c>
      <c r="K79" s="133" t="s">
        <v>947</v>
      </c>
      <c r="L79" s="44"/>
    </row>
    <row r="80" spans="1:28" x14ac:dyDescent="0.35">
      <c r="A80" s="39">
        <v>43</v>
      </c>
      <c r="B80" s="32" t="s">
        <v>80</v>
      </c>
      <c r="C80" s="39" t="s">
        <v>85</v>
      </c>
      <c r="D80" s="39" t="s">
        <v>160</v>
      </c>
      <c r="E80" s="32" t="s">
        <v>99</v>
      </c>
      <c r="F80" s="32"/>
      <c r="G80" s="40">
        <v>16</v>
      </c>
      <c r="H80" s="40">
        <v>4</v>
      </c>
      <c r="I80" s="40">
        <v>16</v>
      </c>
      <c r="J80" s="39" t="s">
        <v>4</v>
      </c>
      <c r="K80" s="133" t="s">
        <v>949</v>
      </c>
      <c r="L80" s="44"/>
    </row>
    <row r="81" spans="1:28" x14ac:dyDescent="0.35">
      <c r="A81" s="39">
        <v>44</v>
      </c>
      <c r="B81" s="32" t="s">
        <v>83</v>
      </c>
      <c r="C81" s="39" t="s">
        <v>85</v>
      </c>
      <c r="D81" s="39" t="s">
        <v>160</v>
      </c>
      <c r="E81" s="32" t="s">
        <v>99</v>
      </c>
      <c r="F81" s="32"/>
      <c r="G81" s="40">
        <v>26</v>
      </c>
      <c r="H81" s="40">
        <v>4</v>
      </c>
      <c r="I81" s="40">
        <v>14</v>
      </c>
      <c r="J81" s="39" t="s">
        <v>6</v>
      </c>
      <c r="K81" s="133" t="s">
        <v>951</v>
      </c>
      <c r="L81" s="41"/>
    </row>
    <row r="82" spans="1:28" x14ac:dyDescent="0.35">
      <c r="A82" s="39">
        <v>55</v>
      </c>
      <c r="B82" s="32" t="s">
        <v>80</v>
      </c>
      <c r="C82" s="39" t="s">
        <v>97</v>
      </c>
      <c r="D82" s="39" t="s">
        <v>160</v>
      </c>
      <c r="E82" s="32" t="s">
        <v>101</v>
      </c>
      <c r="F82" s="32"/>
      <c r="G82" s="40">
        <v>7</v>
      </c>
      <c r="H82" s="40">
        <v>7</v>
      </c>
      <c r="I82" s="40">
        <v>18</v>
      </c>
      <c r="J82" s="39" t="s">
        <v>5</v>
      </c>
      <c r="K82" s="133" t="s">
        <v>960</v>
      </c>
      <c r="L82" s="41"/>
    </row>
    <row r="83" spans="1:28" x14ac:dyDescent="0.35">
      <c r="A83" s="39">
        <v>56</v>
      </c>
      <c r="B83" s="32" t="s">
        <v>83</v>
      </c>
      <c r="C83" s="39" t="s">
        <v>97</v>
      </c>
      <c r="D83" s="39" t="s">
        <v>160</v>
      </c>
      <c r="E83" s="32" t="s">
        <v>101</v>
      </c>
      <c r="F83" s="32"/>
      <c r="G83" s="40">
        <v>25</v>
      </c>
      <c r="H83" s="40">
        <v>6</v>
      </c>
      <c r="I83" s="40">
        <v>16</v>
      </c>
      <c r="J83" s="39" t="s">
        <v>6</v>
      </c>
      <c r="K83" s="133" t="s">
        <v>962</v>
      </c>
      <c r="L83" s="41"/>
    </row>
    <row r="84" spans="1:28" x14ac:dyDescent="0.35">
      <c r="A84" s="39">
        <v>59</v>
      </c>
      <c r="B84" s="32" t="s">
        <v>80</v>
      </c>
      <c r="C84" s="39" t="s">
        <v>89</v>
      </c>
      <c r="D84" s="39" t="s">
        <v>160</v>
      </c>
      <c r="E84" s="32" t="s">
        <v>101</v>
      </c>
      <c r="F84" s="32"/>
      <c r="G84" s="40">
        <v>1</v>
      </c>
      <c r="H84" s="40">
        <v>6</v>
      </c>
      <c r="I84" s="40">
        <v>19</v>
      </c>
      <c r="J84" s="39" t="s">
        <v>5</v>
      </c>
      <c r="K84" s="133" t="s">
        <v>966</v>
      </c>
      <c r="L84" s="44"/>
    </row>
    <row r="85" spans="1:28" x14ac:dyDescent="0.35">
      <c r="A85" s="39">
        <v>60</v>
      </c>
      <c r="B85" s="32" t="s">
        <v>83</v>
      </c>
      <c r="C85" s="39" t="s">
        <v>89</v>
      </c>
      <c r="D85" s="39" t="s">
        <v>160</v>
      </c>
      <c r="E85" s="32" t="s">
        <v>101</v>
      </c>
      <c r="F85" s="32"/>
      <c r="G85" s="40">
        <v>25</v>
      </c>
      <c r="H85" s="40">
        <v>6</v>
      </c>
      <c r="I85" s="40">
        <v>16</v>
      </c>
      <c r="J85" s="39" t="s">
        <v>87</v>
      </c>
      <c r="K85" s="133" t="s">
        <v>968</v>
      </c>
      <c r="L85" s="41"/>
    </row>
    <row r="86" spans="1:28" x14ac:dyDescent="0.35">
      <c r="A86" s="42">
        <v>61</v>
      </c>
      <c r="B86" s="34" t="s">
        <v>115</v>
      </c>
      <c r="C86" s="42" t="s">
        <v>116</v>
      </c>
      <c r="D86" s="42"/>
      <c r="E86" s="34" t="s">
        <v>117</v>
      </c>
      <c r="F86" s="34"/>
      <c r="G86" s="40">
        <v>11</v>
      </c>
      <c r="H86" s="40">
        <v>7</v>
      </c>
      <c r="I86" s="40">
        <v>15</v>
      </c>
      <c r="J86" s="39" t="s">
        <v>87</v>
      </c>
      <c r="K86" s="133" t="s">
        <v>970</v>
      </c>
      <c r="L86" s="41"/>
    </row>
    <row r="88" spans="1:28" ht="12.75" customHeight="1" x14ac:dyDescent="0.35">
      <c r="A88" s="215">
        <v>7</v>
      </c>
      <c r="B88" s="32" t="s">
        <v>80</v>
      </c>
      <c r="C88" s="39" t="s">
        <v>92</v>
      </c>
      <c r="D88" s="39"/>
      <c r="E88" s="32" t="s">
        <v>93</v>
      </c>
      <c r="F88" s="32"/>
      <c r="G88" s="40">
        <v>21</v>
      </c>
      <c r="H88" s="40">
        <v>6</v>
      </c>
      <c r="I88" s="40">
        <v>8</v>
      </c>
      <c r="J88" s="39" t="s">
        <v>94</v>
      </c>
      <c r="K88" s="133" t="s">
        <v>914</v>
      </c>
      <c r="L88" s="41" t="s">
        <v>95</v>
      </c>
      <c r="O88" s="16"/>
    </row>
    <row r="89" spans="1:28" ht="12.75" customHeight="1" x14ac:dyDescent="0.35">
      <c r="A89" s="215">
        <v>8</v>
      </c>
      <c r="B89" s="32" t="s">
        <v>83</v>
      </c>
      <c r="C89" s="39" t="s">
        <v>92</v>
      </c>
      <c r="D89" s="39"/>
      <c r="E89" s="32" t="s">
        <v>93</v>
      </c>
      <c r="F89" s="32"/>
      <c r="G89" s="40">
        <v>18</v>
      </c>
      <c r="H89" s="40">
        <v>6</v>
      </c>
      <c r="I89" s="40">
        <v>16</v>
      </c>
      <c r="J89" s="39" t="s">
        <v>96</v>
      </c>
      <c r="K89" s="133" t="s">
        <v>915</v>
      </c>
      <c r="L89" s="41" t="s">
        <v>119</v>
      </c>
      <c r="O89" s="16"/>
    </row>
    <row r="90" spans="1:28" ht="12.75" customHeight="1" x14ac:dyDescent="0.35">
      <c r="A90" s="215">
        <v>17</v>
      </c>
      <c r="B90" s="32" t="s">
        <v>80</v>
      </c>
      <c r="C90" s="39" t="s">
        <v>92</v>
      </c>
      <c r="D90" s="39"/>
      <c r="E90" s="32" t="s">
        <v>103</v>
      </c>
      <c r="F90" s="32"/>
      <c r="G90" s="40">
        <v>17</v>
      </c>
      <c r="H90" s="40">
        <v>10</v>
      </c>
      <c r="I90" s="40">
        <v>15</v>
      </c>
      <c r="J90" s="39" t="s">
        <v>4</v>
      </c>
      <c r="K90" s="133" t="s">
        <v>923</v>
      </c>
      <c r="L90" s="41" t="s">
        <v>72</v>
      </c>
      <c r="O90" s="16"/>
    </row>
    <row r="91" spans="1:28" ht="12.75" customHeight="1" x14ac:dyDescent="0.35">
      <c r="A91" s="215">
        <v>18</v>
      </c>
      <c r="B91" s="32" t="s">
        <v>83</v>
      </c>
      <c r="C91" s="39" t="s">
        <v>92</v>
      </c>
      <c r="D91" s="39"/>
      <c r="E91" s="32" t="s">
        <v>103</v>
      </c>
      <c r="F91" s="32"/>
      <c r="G91" s="40">
        <v>25</v>
      </c>
      <c r="H91" s="40">
        <v>6</v>
      </c>
      <c r="I91" s="40">
        <v>16</v>
      </c>
      <c r="J91" s="39" t="s">
        <v>4</v>
      </c>
      <c r="K91" s="133" t="s">
        <v>924</v>
      </c>
      <c r="L91" s="41" t="s">
        <v>119</v>
      </c>
      <c r="O91" s="16"/>
    </row>
    <row r="92" spans="1:28" ht="12.75" customHeight="1" x14ac:dyDescent="0.35">
      <c r="A92" s="215">
        <v>37</v>
      </c>
      <c r="B92" s="32" t="s">
        <v>80</v>
      </c>
      <c r="C92" s="39" t="s">
        <v>92</v>
      </c>
      <c r="D92" s="39"/>
      <c r="E92" s="32" t="s">
        <v>110</v>
      </c>
      <c r="F92" s="32"/>
      <c r="G92" s="40">
        <v>5</v>
      </c>
      <c r="H92" s="40">
        <v>7</v>
      </c>
      <c r="I92" s="40">
        <v>3</v>
      </c>
      <c r="J92" s="39" t="s">
        <v>104</v>
      </c>
      <c r="K92" s="133" t="s">
        <v>943</v>
      </c>
      <c r="L92" s="41" t="s">
        <v>111</v>
      </c>
      <c r="O92" s="16"/>
    </row>
    <row r="93" spans="1:28" s="49" customFormat="1" ht="12.75" customHeight="1" x14ac:dyDescent="0.4">
      <c r="A93" s="215">
        <v>38</v>
      </c>
      <c r="B93" s="32" t="s">
        <v>83</v>
      </c>
      <c r="C93" s="39" t="s">
        <v>92</v>
      </c>
      <c r="D93" s="39"/>
      <c r="E93" s="32" t="s">
        <v>110</v>
      </c>
      <c r="F93" s="32"/>
      <c r="G93" s="40">
        <v>5</v>
      </c>
      <c r="H93" s="40">
        <v>10</v>
      </c>
      <c r="I93" s="40">
        <v>3</v>
      </c>
      <c r="J93" s="39" t="s">
        <v>96</v>
      </c>
      <c r="K93" s="133" t="s">
        <v>944</v>
      </c>
      <c r="L93" s="41" t="s">
        <v>112</v>
      </c>
      <c r="O93" s="16"/>
      <c r="P93" s="16"/>
      <c r="Q93" s="16"/>
      <c r="R93" s="16"/>
      <c r="S93" s="16"/>
      <c r="T93" s="16"/>
      <c r="U93" s="16"/>
      <c r="V93" s="16"/>
      <c r="AA93"/>
      <c r="AB93"/>
    </row>
    <row r="94" spans="1:28" s="49" customFormat="1" ht="12.75" customHeight="1" x14ac:dyDescent="0.4">
      <c r="A94" s="215">
        <v>47</v>
      </c>
      <c r="B94" s="32" t="s">
        <v>80</v>
      </c>
      <c r="C94" s="39" t="s">
        <v>92</v>
      </c>
      <c r="D94" s="39"/>
      <c r="E94" s="32" t="s">
        <v>113</v>
      </c>
      <c r="F94" s="32"/>
      <c r="G94" s="40">
        <v>21</v>
      </c>
      <c r="H94" s="40">
        <v>1</v>
      </c>
      <c r="I94" s="40">
        <v>12</v>
      </c>
      <c r="J94" s="39" t="s">
        <v>4</v>
      </c>
      <c r="K94" s="133" t="s">
        <v>954</v>
      </c>
      <c r="L94" s="41" t="s">
        <v>114</v>
      </c>
      <c r="O94" s="16"/>
      <c r="P94" s="16"/>
      <c r="Q94" s="16"/>
      <c r="R94" s="16"/>
      <c r="S94" s="16"/>
      <c r="T94" s="16"/>
      <c r="U94" s="16"/>
      <c r="V94" s="16"/>
      <c r="AA94"/>
      <c r="AB94"/>
    </row>
    <row r="95" spans="1:28" s="49" customFormat="1" ht="12.75" customHeight="1" x14ac:dyDescent="0.4">
      <c r="A95" s="215">
        <v>48</v>
      </c>
      <c r="B95" s="32" t="s">
        <v>83</v>
      </c>
      <c r="C95" s="39" t="s">
        <v>92</v>
      </c>
      <c r="D95" s="39"/>
      <c r="E95" s="32" t="s">
        <v>113</v>
      </c>
      <c r="F95" s="32"/>
      <c r="G95" s="40">
        <v>6</v>
      </c>
      <c r="H95" s="40">
        <v>10</v>
      </c>
      <c r="I95" s="40">
        <v>1</v>
      </c>
      <c r="J95" s="39" t="s">
        <v>87</v>
      </c>
      <c r="K95" s="133" t="s">
        <v>955</v>
      </c>
      <c r="L95" s="41" t="s">
        <v>88</v>
      </c>
      <c r="O95" s="16"/>
      <c r="P95" s="16"/>
      <c r="Q95" s="16"/>
      <c r="R95" s="16"/>
      <c r="S95" s="16"/>
      <c r="T95" s="16"/>
      <c r="U95" s="16"/>
      <c r="V95" s="16"/>
      <c r="AA95"/>
      <c r="AB95"/>
    </row>
  </sheetData>
  <sheetProtection selectLockedCells="1" selectUnlockedCells="1"/>
  <mergeCells count="11">
    <mergeCell ref="A68:I68"/>
    <mergeCell ref="O1:V1"/>
    <mergeCell ref="A2:B2"/>
    <mergeCell ref="O2:P2"/>
    <mergeCell ref="O3:P3"/>
    <mergeCell ref="Q2:R2"/>
    <mergeCell ref="Q3:R3"/>
    <mergeCell ref="S2:T2"/>
    <mergeCell ref="S3:T3"/>
    <mergeCell ref="U2:V2"/>
    <mergeCell ref="U3:V3"/>
  </mergeCells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/>
  <headerFooter alignWithMargins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2"/>
  <sheetViews>
    <sheetView topLeftCell="A6" workbookViewId="0">
      <selection activeCell="C26" sqref="C26"/>
    </sheetView>
  </sheetViews>
  <sheetFormatPr defaultColWidth="9.1328125" defaultRowHeight="11.65" x14ac:dyDescent="0.35"/>
  <cols>
    <col min="1" max="1" width="3.1328125" style="1" customWidth="1"/>
    <col min="2" max="2" width="17.796875" style="2" customWidth="1"/>
    <col min="3" max="3" width="17.796875" style="72" customWidth="1"/>
    <col min="4" max="4" width="11" style="3" customWidth="1"/>
    <col min="5" max="5" width="10.46484375" style="1" customWidth="1"/>
    <col min="6" max="6" width="21.796875" style="24" customWidth="1"/>
    <col min="7" max="7" width="19.6640625" style="24" bestFit="1" customWidth="1"/>
    <col min="8" max="8" width="19.46484375" style="24" customWidth="1"/>
    <col min="9" max="9" width="17.796875" style="24" bestFit="1" customWidth="1"/>
    <col min="10" max="231" width="9.1328125" style="1"/>
    <col min="232" max="232" width="3.1328125" style="1" customWidth="1"/>
    <col min="233" max="234" width="17.796875" style="1" customWidth="1"/>
    <col min="235" max="235" width="11" style="1" customWidth="1"/>
    <col min="236" max="236" width="10.46484375" style="1" customWidth="1"/>
    <col min="237" max="238" width="19.6640625" style="1" bestFit="1" customWidth="1"/>
    <col min="239" max="239" width="17.6640625" style="1" bestFit="1" customWidth="1"/>
    <col min="240" max="240" width="17.796875" style="1" bestFit="1" customWidth="1"/>
    <col min="241" max="16384" width="9.1328125" style="1"/>
  </cols>
  <sheetData>
    <row r="1" spans="1:12" ht="0.75" hidden="1" customHeight="1" x14ac:dyDescent="0.4">
      <c r="A1" s="9"/>
      <c r="B1" s="10" t="s">
        <v>167</v>
      </c>
      <c r="C1" s="57"/>
      <c r="D1" s="11"/>
      <c r="E1" s="11"/>
    </row>
    <row r="2" spans="1:12" ht="62.25" customHeight="1" x14ac:dyDescent="0.35">
      <c r="A2" s="12"/>
      <c r="B2" s="58" t="s">
        <v>163</v>
      </c>
      <c r="C2" s="58" t="s">
        <v>2</v>
      </c>
      <c r="D2" s="59" t="s">
        <v>12</v>
      </c>
      <c r="E2" s="60" t="s">
        <v>159</v>
      </c>
      <c r="F2" s="61" t="s">
        <v>154</v>
      </c>
      <c r="G2" s="61" t="s">
        <v>155</v>
      </c>
      <c r="H2" s="61" t="s">
        <v>156</v>
      </c>
      <c r="I2" s="61" t="s">
        <v>157</v>
      </c>
    </row>
    <row r="3" spans="1:12" ht="23.25" customHeight="1" x14ac:dyDescent="0.35">
      <c r="A3" s="12"/>
      <c r="B3" s="79"/>
      <c r="C3" s="80"/>
      <c r="D3" s="81"/>
      <c r="E3" s="81"/>
      <c r="F3" s="61" t="s">
        <v>69</v>
      </c>
      <c r="G3" s="61" t="s">
        <v>70</v>
      </c>
      <c r="H3" s="61" t="s">
        <v>71</v>
      </c>
      <c r="I3" s="61" t="s">
        <v>158</v>
      </c>
    </row>
    <row r="4" spans="1:12" ht="24.75" customHeight="1" x14ac:dyDescent="0.35">
      <c r="A4" s="13">
        <v>11</v>
      </c>
      <c r="B4" s="15" t="s">
        <v>141</v>
      </c>
      <c r="C4" s="62">
        <v>45353</v>
      </c>
      <c r="D4" s="63" t="s">
        <v>1847</v>
      </c>
      <c r="E4" s="64" t="s">
        <v>107</v>
      </c>
      <c r="F4" s="65" t="s">
        <v>216</v>
      </c>
      <c r="G4" s="65" t="s">
        <v>168</v>
      </c>
      <c r="H4" s="65" t="s">
        <v>171</v>
      </c>
      <c r="I4" s="65" t="s">
        <v>177</v>
      </c>
    </row>
    <row r="5" spans="1:12" ht="24.75" customHeight="1" x14ac:dyDescent="0.35">
      <c r="A5" s="13">
        <v>12</v>
      </c>
      <c r="B5" s="15" t="s">
        <v>142</v>
      </c>
      <c r="C5" s="62">
        <v>45094</v>
      </c>
      <c r="D5" s="63" t="s">
        <v>1848</v>
      </c>
      <c r="E5" s="64" t="s">
        <v>107</v>
      </c>
      <c r="F5" s="65" t="s">
        <v>210</v>
      </c>
      <c r="G5" s="65" t="s">
        <v>126</v>
      </c>
      <c r="H5" s="65" t="s">
        <v>127</v>
      </c>
      <c r="I5" s="65" t="s">
        <v>170</v>
      </c>
    </row>
    <row r="6" spans="1:12" ht="24.75" customHeight="1" x14ac:dyDescent="0.35">
      <c r="A6" s="13">
        <v>13</v>
      </c>
      <c r="B6" s="14" t="s">
        <v>143</v>
      </c>
      <c r="C6" s="62">
        <v>44730</v>
      </c>
      <c r="D6" s="63" t="s">
        <v>164</v>
      </c>
      <c r="E6" s="64" t="s">
        <v>107</v>
      </c>
      <c r="F6" s="66" t="s">
        <v>171</v>
      </c>
      <c r="G6" s="65" t="s">
        <v>172</v>
      </c>
      <c r="H6" s="67" t="s">
        <v>173</v>
      </c>
      <c r="I6" s="65" t="s">
        <v>174</v>
      </c>
    </row>
    <row r="7" spans="1:12" ht="24.75" customHeight="1" x14ac:dyDescent="0.35">
      <c r="A7" s="13">
        <v>14</v>
      </c>
      <c r="B7" s="14" t="s">
        <v>144</v>
      </c>
      <c r="C7" s="62">
        <v>45269</v>
      </c>
      <c r="D7" s="63" t="s">
        <v>1022</v>
      </c>
      <c r="E7" s="68" t="s">
        <v>230</v>
      </c>
      <c r="F7" s="37" t="s">
        <v>1023</v>
      </c>
      <c r="G7" s="48" t="s">
        <v>1024</v>
      </c>
      <c r="H7" s="48" t="s">
        <v>1025</v>
      </c>
      <c r="I7" s="82" t="s">
        <v>1026</v>
      </c>
      <c r="L7" s="48"/>
    </row>
    <row r="8" spans="1:12" ht="24.75" customHeight="1" x14ac:dyDescent="0.35">
      <c r="A8" s="13">
        <v>25</v>
      </c>
      <c r="B8" s="14" t="s">
        <v>128</v>
      </c>
      <c r="C8" s="62">
        <v>45269</v>
      </c>
      <c r="D8" s="63" t="s">
        <v>1027</v>
      </c>
      <c r="E8" s="64" t="s">
        <v>107</v>
      </c>
      <c r="F8" s="66" t="s">
        <v>172</v>
      </c>
      <c r="G8" s="65" t="s">
        <v>171</v>
      </c>
      <c r="H8" s="65" t="s">
        <v>175</v>
      </c>
      <c r="I8" s="83" t="s">
        <v>174</v>
      </c>
    </row>
    <row r="9" spans="1:12" ht="24.75" customHeight="1" x14ac:dyDescent="0.35">
      <c r="A9" s="13">
        <v>26</v>
      </c>
      <c r="B9" s="14" t="s">
        <v>129</v>
      </c>
      <c r="C9" s="62">
        <v>45227</v>
      </c>
      <c r="D9" s="63" t="s">
        <v>978</v>
      </c>
      <c r="E9" s="68" t="s">
        <v>6</v>
      </c>
      <c r="F9" s="69" t="s">
        <v>148</v>
      </c>
      <c r="G9" s="69" t="s">
        <v>207</v>
      </c>
      <c r="H9" s="69" t="s">
        <v>145</v>
      </c>
      <c r="I9" s="69" t="s">
        <v>147</v>
      </c>
    </row>
    <row r="10" spans="1:12" ht="24.75" customHeight="1" x14ac:dyDescent="0.35">
      <c r="A10" s="13">
        <v>29</v>
      </c>
      <c r="B10" s="14" t="s">
        <v>130</v>
      </c>
      <c r="C10" s="62">
        <v>45395</v>
      </c>
      <c r="D10" s="63" t="s">
        <v>1849</v>
      </c>
      <c r="E10" s="64" t="s">
        <v>107</v>
      </c>
      <c r="F10" s="66" t="s">
        <v>1850</v>
      </c>
      <c r="G10" s="65" t="s">
        <v>171</v>
      </c>
      <c r="H10" s="65" t="s">
        <v>175</v>
      </c>
      <c r="I10" s="66" t="s">
        <v>1851</v>
      </c>
    </row>
    <row r="11" spans="1:12" ht="24.75" customHeight="1" x14ac:dyDescent="0.35">
      <c r="A11" s="13">
        <v>30</v>
      </c>
      <c r="B11" s="14" t="s">
        <v>131</v>
      </c>
      <c r="C11" s="62">
        <v>44695</v>
      </c>
      <c r="D11" s="63" t="s">
        <v>152</v>
      </c>
      <c r="E11" s="68" t="s">
        <v>6</v>
      </c>
      <c r="F11" s="36" t="s">
        <v>150</v>
      </c>
      <c r="G11" s="36" t="s">
        <v>146</v>
      </c>
      <c r="H11" s="36" t="s">
        <v>149</v>
      </c>
      <c r="I11" s="36" t="s">
        <v>151</v>
      </c>
    </row>
    <row r="12" spans="1:12" ht="24.75" customHeight="1" x14ac:dyDescent="0.35">
      <c r="A12" s="13">
        <v>41</v>
      </c>
      <c r="B12" s="14" t="s">
        <v>135</v>
      </c>
      <c r="C12" s="62">
        <v>45395</v>
      </c>
      <c r="D12" s="63" t="s">
        <v>1852</v>
      </c>
      <c r="E12" s="64" t="s">
        <v>107</v>
      </c>
      <c r="F12" s="70" t="s">
        <v>175</v>
      </c>
      <c r="G12" s="71" t="s">
        <v>208</v>
      </c>
      <c r="H12" s="30" t="s">
        <v>1853</v>
      </c>
      <c r="I12" s="71" t="s">
        <v>1842</v>
      </c>
    </row>
    <row r="13" spans="1:12" ht="24.75" customHeight="1" x14ac:dyDescent="0.35">
      <c r="A13" s="13">
        <v>42</v>
      </c>
      <c r="B13" s="14" t="s">
        <v>134</v>
      </c>
      <c r="C13" s="62">
        <v>44758</v>
      </c>
      <c r="D13" s="63" t="s">
        <v>165</v>
      </c>
      <c r="E13" s="68" t="s">
        <v>107</v>
      </c>
      <c r="F13" s="70" t="s">
        <v>127</v>
      </c>
      <c r="G13" s="30" t="s">
        <v>126</v>
      </c>
      <c r="H13" s="30" t="s">
        <v>170</v>
      </c>
      <c r="I13" s="71" t="s">
        <v>178</v>
      </c>
    </row>
    <row r="14" spans="1:12" ht="24.75" customHeight="1" x14ac:dyDescent="0.35">
      <c r="A14" s="13">
        <v>43</v>
      </c>
      <c r="B14" s="14" t="s">
        <v>133</v>
      </c>
      <c r="C14" s="62">
        <v>44730</v>
      </c>
      <c r="D14" s="63" t="s">
        <v>179</v>
      </c>
      <c r="E14" s="64" t="s">
        <v>107</v>
      </c>
      <c r="F14" s="65" t="s">
        <v>172</v>
      </c>
      <c r="G14" s="67" t="s">
        <v>173</v>
      </c>
      <c r="H14" s="66" t="s">
        <v>171</v>
      </c>
      <c r="I14" s="65" t="s">
        <v>174</v>
      </c>
    </row>
    <row r="15" spans="1:12" ht="24.75" customHeight="1" x14ac:dyDescent="0.35">
      <c r="A15" s="13">
        <v>44</v>
      </c>
      <c r="B15" s="14" t="s">
        <v>132</v>
      </c>
      <c r="C15" s="62">
        <v>45122</v>
      </c>
      <c r="D15" s="63" t="s">
        <v>1854</v>
      </c>
      <c r="E15" s="68" t="s">
        <v>4</v>
      </c>
      <c r="F15" s="36" t="s">
        <v>222</v>
      </c>
      <c r="G15" s="36" t="s">
        <v>221</v>
      </c>
      <c r="H15" s="36" t="s">
        <v>220</v>
      </c>
      <c r="I15" s="36" t="s">
        <v>224</v>
      </c>
    </row>
    <row r="16" spans="1:12" ht="24.75" customHeight="1" x14ac:dyDescent="0.35">
      <c r="A16" s="13">
        <v>55</v>
      </c>
      <c r="B16" s="14" t="s">
        <v>136</v>
      </c>
      <c r="C16" s="62">
        <v>45122</v>
      </c>
      <c r="D16" s="63" t="s">
        <v>227</v>
      </c>
      <c r="E16" s="64" t="s">
        <v>107</v>
      </c>
      <c r="F16" s="66" t="s">
        <v>171</v>
      </c>
      <c r="G16" s="65" t="s">
        <v>172</v>
      </c>
      <c r="H16" s="66" t="s">
        <v>174</v>
      </c>
      <c r="I16" s="65" t="s">
        <v>175</v>
      </c>
    </row>
    <row r="17" spans="1:10" ht="24.75" customHeight="1" x14ac:dyDescent="0.35">
      <c r="A17" s="13">
        <v>56</v>
      </c>
      <c r="B17" s="14" t="s">
        <v>137</v>
      </c>
      <c r="C17" s="62">
        <v>45066</v>
      </c>
      <c r="D17" s="63" t="s">
        <v>215</v>
      </c>
      <c r="E17" s="68" t="s">
        <v>6</v>
      </c>
      <c r="F17" s="69" t="s">
        <v>145</v>
      </c>
      <c r="G17" s="69" t="s">
        <v>207</v>
      </c>
      <c r="H17" s="69" t="s">
        <v>148</v>
      </c>
      <c r="I17" s="69" t="s">
        <v>147</v>
      </c>
    </row>
    <row r="18" spans="1:10" ht="24.75" customHeight="1" x14ac:dyDescent="0.35">
      <c r="A18" s="13">
        <v>59</v>
      </c>
      <c r="B18" s="14" t="s">
        <v>139</v>
      </c>
      <c r="C18" s="62">
        <v>44695</v>
      </c>
      <c r="D18" s="63" t="s">
        <v>153</v>
      </c>
      <c r="E18" s="64" t="s">
        <v>107</v>
      </c>
      <c r="F18" s="66" t="s">
        <v>176</v>
      </c>
      <c r="G18" s="65" t="s">
        <v>169</v>
      </c>
      <c r="H18" s="66" t="s">
        <v>177</v>
      </c>
      <c r="I18" s="65" t="s">
        <v>168</v>
      </c>
    </row>
    <row r="19" spans="1:10" ht="24.75" customHeight="1" x14ac:dyDescent="0.35">
      <c r="A19" s="13">
        <v>60</v>
      </c>
      <c r="B19" s="14" t="s">
        <v>138</v>
      </c>
      <c r="C19" s="62">
        <v>44758</v>
      </c>
      <c r="D19" s="63" t="s">
        <v>166</v>
      </c>
      <c r="E19" s="68" t="s">
        <v>6</v>
      </c>
      <c r="F19" s="36" t="s">
        <v>149</v>
      </c>
      <c r="G19" s="37" t="s">
        <v>150</v>
      </c>
      <c r="H19" s="48" t="s">
        <v>151</v>
      </c>
      <c r="I19" s="36" t="s">
        <v>146</v>
      </c>
    </row>
    <row r="20" spans="1:10" ht="24.75" customHeight="1" thickBot="1" x14ac:dyDescent="0.4">
      <c r="A20" s="54">
        <v>61</v>
      </c>
      <c r="B20" s="55" t="s">
        <v>140</v>
      </c>
      <c r="C20" s="62">
        <v>45122</v>
      </c>
      <c r="D20" s="171" t="s">
        <v>228</v>
      </c>
      <c r="E20" s="44" t="s">
        <v>107</v>
      </c>
      <c r="F20" s="172"/>
      <c r="G20" s="173"/>
    </row>
    <row r="21" spans="1:10" x14ac:dyDescent="0.35">
      <c r="F21" s="174" t="s">
        <v>212</v>
      </c>
      <c r="G21" s="174" t="s">
        <v>211</v>
      </c>
      <c r="H21" s="73"/>
      <c r="I21" s="175"/>
    </row>
    <row r="22" spans="1:10" ht="12.75" x14ac:dyDescent="0.35">
      <c r="F22" s="174" t="s">
        <v>213</v>
      </c>
      <c r="G22" s="174" t="s">
        <v>180</v>
      </c>
      <c r="H22" s="74"/>
      <c r="I22" s="75"/>
      <c r="J22" s="73"/>
    </row>
    <row r="23" spans="1:10" ht="12.75" x14ac:dyDescent="0.35">
      <c r="F23" s="176" t="s">
        <v>175</v>
      </c>
      <c r="G23" s="174" t="s">
        <v>214</v>
      </c>
      <c r="H23" s="74"/>
      <c r="I23" s="75"/>
      <c r="J23" s="73"/>
    </row>
    <row r="24" spans="1:10" ht="12.75" x14ac:dyDescent="0.35">
      <c r="F24" s="174" t="s">
        <v>209</v>
      </c>
      <c r="G24" s="174" t="s">
        <v>229</v>
      </c>
      <c r="H24" s="74"/>
      <c r="I24" s="177"/>
      <c r="J24" s="73"/>
    </row>
    <row r="25" spans="1:10" ht="12.75" x14ac:dyDescent="0.35">
      <c r="F25" s="174" t="s">
        <v>168</v>
      </c>
      <c r="G25" s="174" t="s">
        <v>127</v>
      </c>
      <c r="H25" s="74"/>
      <c r="I25" s="75"/>
      <c r="J25" s="73"/>
    </row>
    <row r="26" spans="1:10" ht="12.75" x14ac:dyDescent="0.35">
      <c r="H26" s="74"/>
      <c r="I26" s="75"/>
      <c r="J26" s="73"/>
    </row>
    <row r="28" spans="1:10" ht="15" x14ac:dyDescent="0.4">
      <c r="F28" s="74"/>
      <c r="G28" s="76"/>
      <c r="H28" s="77"/>
      <c r="I28" s="74"/>
    </row>
    <row r="29" spans="1:10" ht="15" x14ac:dyDescent="0.4">
      <c r="F29" s="74"/>
      <c r="G29" s="76"/>
      <c r="H29" s="77"/>
      <c r="I29" s="74"/>
    </row>
    <row r="30" spans="1:10" ht="15" x14ac:dyDescent="0.4">
      <c r="F30" s="74"/>
      <c r="G30" s="76"/>
      <c r="H30" s="77"/>
      <c r="I30" s="74"/>
    </row>
    <row r="31" spans="1:10" ht="15" x14ac:dyDescent="0.4">
      <c r="F31" s="74"/>
      <c r="G31" s="76"/>
      <c r="H31" s="77"/>
      <c r="I31" s="74"/>
    </row>
    <row r="32" spans="1:10" ht="15" x14ac:dyDescent="0.4">
      <c r="F32" s="74"/>
      <c r="G32" s="76"/>
      <c r="H32" s="77"/>
      <c r="I32" s="74"/>
    </row>
  </sheetData>
  <protectedRanges>
    <protectedRange sqref="F5" name="Range1_1_2_1_1"/>
    <protectedRange sqref="G5:G6 I14 I6 F14 H5" name="Range1_3_1_1_1"/>
    <protectedRange sqref="I7 F7" name="Range1_1_1_1_1_1"/>
  </protectedRanges>
  <pageMargins left="0.7" right="0.7" top="0.75" bottom="0.75" header="0.3" footer="0.3"/>
  <pageSetup paperSize="9" scale="85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69"/>
  <sheetViews>
    <sheetView topLeftCell="A2" workbookViewId="0">
      <selection activeCell="A67" sqref="A67"/>
    </sheetView>
  </sheetViews>
  <sheetFormatPr defaultColWidth="8.796875" defaultRowHeight="12.75" x14ac:dyDescent="0.35"/>
  <cols>
    <col min="1" max="1" width="9" style="16" customWidth="1"/>
    <col min="2" max="2" width="103.33203125" customWidth="1"/>
  </cols>
  <sheetData>
    <row r="1" spans="1:2" ht="19.5" x14ac:dyDescent="0.35">
      <c r="A1" s="114" t="s">
        <v>313</v>
      </c>
      <c r="B1" s="85" t="s">
        <v>231</v>
      </c>
    </row>
    <row r="2" spans="1:2" x14ac:dyDescent="0.35">
      <c r="A2" s="86">
        <v>4.4000000000000004</v>
      </c>
      <c r="B2" s="87" t="s">
        <v>232</v>
      </c>
    </row>
    <row r="3" spans="1:2" x14ac:dyDescent="0.35">
      <c r="A3" s="92"/>
      <c r="B3" s="88"/>
    </row>
    <row r="4" spans="1:2" ht="19.5" x14ac:dyDescent="0.35">
      <c r="A4" s="114" t="s">
        <v>314</v>
      </c>
      <c r="B4" s="85" t="s">
        <v>233</v>
      </c>
    </row>
    <row r="5" spans="1:2" x14ac:dyDescent="0.35">
      <c r="A5" s="86">
        <v>5.2</v>
      </c>
      <c r="B5" s="87" t="s">
        <v>234</v>
      </c>
    </row>
    <row r="6" spans="1:2" x14ac:dyDescent="0.35">
      <c r="A6" s="86" t="s">
        <v>184</v>
      </c>
      <c r="B6" s="87" t="s">
        <v>235</v>
      </c>
    </row>
    <row r="7" spans="1:2" x14ac:dyDescent="0.35">
      <c r="A7" s="86" t="s">
        <v>185</v>
      </c>
      <c r="B7" s="87" t="s">
        <v>236</v>
      </c>
    </row>
    <row r="8" spans="1:2" x14ac:dyDescent="0.35">
      <c r="A8" s="92"/>
      <c r="B8" s="88"/>
    </row>
    <row r="9" spans="1:2" ht="19.5" x14ac:dyDescent="0.35">
      <c r="A9" s="114" t="s">
        <v>315</v>
      </c>
      <c r="B9" s="85" t="s">
        <v>237</v>
      </c>
    </row>
    <row r="10" spans="1:2" x14ac:dyDescent="0.35">
      <c r="A10" s="86">
        <v>6.2</v>
      </c>
      <c r="B10" s="87" t="s">
        <v>238</v>
      </c>
    </row>
    <row r="11" spans="1:2" x14ac:dyDescent="0.35">
      <c r="A11" s="86" t="s">
        <v>289</v>
      </c>
      <c r="B11" s="87" t="s">
        <v>235</v>
      </c>
    </row>
    <row r="12" spans="1:2" x14ac:dyDescent="0.35">
      <c r="A12" s="86" t="s">
        <v>290</v>
      </c>
      <c r="B12" s="87" t="s">
        <v>239</v>
      </c>
    </row>
    <row r="13" spans="1:2" x14ac:dyDescent="0.35">
      <c r="A13" s="86" t="s">
        <v>181</v>
      </c>
      <c r="B13" s="87" t="s">
        <v>240</v>
      </c>
    </row>
    <row r="14" spans="1:2" x14ac:dyDescent="0.35">
      <c r="A14" s="86" t="s">
        <v>182</v>
      </c>
      <c r="B14" s="87" t="s">
        <v>241</v>
      </c>
    </row>
    <row r="15" spans="1:2" x14ac:dyDescent="0.35">
      <c r="A15" s="86" t="s">
        <v>183</v>
      </c>
      <c r="B15" s="87" t="s">
        <v>242</v>
      </c>
    </row>
    <row r="16" spans="1:2" x14ac:dyDescent="0.35">
      <c r="A16" s="86" t="s">
        <v>291</v>
      </c>
      <c r="B16" s="87" t="s">
        <v>243</v>
      </c>
    </row>
    <row r="17" spans="1:2" x14ac:dyDescent="0.35">
      <c r="A17" s="86">
        <v>6.5</v>
      </c>
      <c r="B17" s="87" t="s">
        <v>244</v>
      </c>
    </row>
    <row r="18" spans="1:2" x14ac:dyDescent="0.35">
      <c r="A18" s="92"/>
      <c r="B18" s="88"/>
    </row>
    <row r="19" spans="1:2" ht="19.5" x14ac:dyDescent="0.35">
      <c r="A19" s="114" t="s">
        <v>316</v>
      </c>
      <c r="B19" s="85" t="s">
        <v>245</v>
      </c>
    </row>
    <row r="20" spans="1:2" x14ac:dyDescent="0.35">
      <c r="A20" s="86" t="s">
        <v>186</v>
      </c>
      <c r="B20" s="87" t="s">
        <v>246</v>
      </c>
    </row>
    <row r="21" spans="1:2" x14ac:dyDescent="0.35">
      <c r="A21" s="86" t="s">
        <v>187</v>
      </c>
      <c r="B21" s="87" t="s">
        <v>247</v>
      </c>
    </row>
    <row r="22" spans="1:2" x14ac:dyDescent="0.35">
      <c r="A22" s="86" t="s">
        <v>188</v>
      </c>
      <c r="B22" s="87" t="s">
        <v>248</v>
      </c>
    </row>
    <row r="23" spans="1:2" x14ac:dyDescent="0.35">
      <c r="A23" s="86" t="s">
        <v>189</v>
      </c>
      <c r="B23" s="87" t="s">
        <v>249</v>
      </c>
    </row>
    <row r="24" spans="1:2" x14ac:dyDescent="0.35">
      <c r="A24" s="86" t="s">
        <v>190</v>
      </c>
      <c r="B24" s="87" t="s">
        <v>250</v>
      </c>
    </row>
    <row r="25" spans="1:2" x14ac:dyDescent="0.35">
      <c r="A25" s="86" t="s">
        <v>191</v>
      </c>
      <c r="B25" s="87" t="s">
        <v>251</v>
      </c>
    </row>
    <row r="26" spans="1:2" x14ac:dyDescent="0.35">
      <c r="A26" s="86" t="s">
        <v>192</v>
      </c>
      <c r="B26" s="87" t="s">
        <v>252</v>
      </c>
    </row>
    <row r="27" spans="1:2" x14ac:dyDescent="0.35">
      <c r="A27" s="86" t="s">
        <v>193</v>
      </c>
      <c r="B27" s="87" t="s">
        <v>253</v>
      </c>
    </row>
    <row r="28" spans="1:2" x14ac:dyDescent="0.35">
      <c r="A28" s="86" t="s">
        <v>194</v>
      </c>
      <c r="B28" s="87" t="s">
        <v>254</v>
      </c>
    </row>
    <row r="29" spans="1:2" x14ac:dyDescent="0.35">
      <c r="A29" s="86" t="s">
        <v>195</v>
      </c>
      <c r="B29" s="87" t="s">
        <v>255</v>
      </c>
    </row>
    <row r="30" spans="1:2" x14ac:dyDescent="0.35">
      <c r="A30" s="86" t="s">
        <v>196</v>
      </c>
      <c r="B30" s="87" t="s">
        <v>256</v>
      </c>
    </row>
    <row r="31" spans="1:2" x14ac:dyDescent="0.35">
      <c r="A31" s="86" t="s">
        <v>197</v>
      </c>
      <c r="B31" s="87" t="s">
        <v>257</v>
      </c>
    </row>
    <row r="32" spans="1:2" x14ac:dyDescent="0.35">
      <c r="A32" s="86">
        <v>7.6</v>
      </c>
      <c r="B32" s="87" t="s">
        <v>258</v>
      </c>
    </row>
    <row r="33" spans="1:2" x14ac:dyDescent="0.35">
      <c r="A33" s="92"/>
      <c r="B33" s="88"/>
    </row>
    <row r="34" spans="1:2" ht="19.5" x14ac:dyDescent="0.35">
      <c r="A34" s="114" t="s">
        <v>317</v>
      </c>
      <c r="B34" s="85" t="s">
        <v>259</v>
      </c>
    </row>
    <row r="35" spans="1:2" x14ac:dyDescent="0.35">
      <c r="A35" s="86">
        <v>8.1</v>
      </c>
      <c r="B35" s="87" t="s">
        <v>248</v>
      </c>
    </row>
    <row r="36" spans="1:2" x14ac:dyDescent="0.35">
      <c r="A36" s="86" t="s">
        <v>198</v>
      </c>
      <c r="B36" s="87" t="s">
        <v>260</v>
      </c>
    </row>
    <row r="37" spans="1:2" x14ac:dyDescent="0.35">
      <c r="A37" s="86" t="s">
        <v>199</v>
      </c>
      <c r="B37" s="87" t="s">
        <v>261</v>
      </c>
    </row>
    <row r="38" spans="1:2" x14ac:dyDescent="0.35">
      <c r="A38" s="86" t="s">
        <v>200</v>
      </c>
      <c r="B38" s="87" t="s">
        <v>262</v>
      </c>
    </row>
    <row r="39" spans="1:2" x14ac:dyDescent="0.35">
      <c r="A39" s="86" t="s">
        <v>201</v>
      </c>
      <c r="B39" s="87" t="s">
        <v>263</v>
      </c>
    </row>
    <row r="40" spans="1:2" x14ac:dyDescent="0.35">
      <c r="A40" s="86">
        <v>8.4</v>
      </c>
      <c r="B40" s="87" t="s">
        <v>258</v>
      </c>
    </row>
    <row r="41" spans="1:2" x14ac:dyDescent="0.35">
      <c r="A41" s="86" t="s">
        <v>202</v>
      </c>
      <c r="B41" s="87" t="s">
        <v>264</v>
      </c>
    </row>
    <row r="42" spans="1:2" x14ac:dyDescent="0.35">
      <c r="A42" s="86" t="s">
        <v>203</v>
      </c>
      <c r="B42" s="87" t="s">
        <v>235</v>
      </c>
    </row>
    <row r="43" spans="1:2" x14ac:dyDescent="0.35">
      <c r="A43" s="86" t="s">
        <v>219</v>
      </c>
      <c r="B43" s="87" t="s">
        <v>265</v>
      </c>
    </row>
    <row r="44" spans="1:2" x14ac:dyDescent="0.35">
      <c r="A44" s="92"/>
      <c r="B44" s="88"/>
    </row>
    <row r="45" spans="1:2" ht="19.5" x14ac:dyDescent="0.35">
      <c r="A45" s="114" t="s">
        <v>318</v>
      </c>
      <c r="B45" s="85" t="s">
        <v>266</v>
      </c>
    </row>
    <row r="46" spans="1:2" x14ac:dyDescent="0.35">
      <c r="A46" s="86">
        <v>5.0999999999999996</v>
      </c>
      <c r="B46" s="87" t="s">
        <v>267</v>
      </c>
    </row>
    <row r="47" spans="1:2" x14ac:dyDescent="0.35">
      <c r="A47" s="86">
        <v>9.1</v>
      </c>
      <c r="B47" s="87" t="s">
        <v>268</v>
      </c>
    </row>
    <row r="48" spans="1:2" x14ac:dyDescent="0.35">
      <c r="A48" s="93">
        <v>9.1999999999999993</v>
      </c>
      <c r="B48" s="87" t="s">
        <v>269</v>
      </c>
    </row>
    <row r="49" spans="1:2" x14ac:dyDescent="0.35">
      <c r="A49" s="86">
        <v>9.3000000000000007</v>
      </c>
      <c r="B49" s="87" t="s">
        <v>270</v>
      </c>
    </row>
    <row r="50" spans="1:2" x14ac:dyDescent="0.35">
      <c r="A50" s="86">
        <v>9.4</v>
      </c>
      <c r="B50" s="89" t="s">
        <v>271</v>
      </c>
    </row>
    <row r="51" spans="1:2" x14ac:dyDescent="0.35">
      <c r="A51" s="92"/>
      <c r="B51" s="88"/>
    </row>
    <row r="52" spans="1:2" x14ac:dyDescent="0.35">
      <c r="A52" s="114" t="s">
        <v>319</v>
      </c>
      <c r="B52" s="85" t="s">
        <v>272</v>
      </c>
    </row>
    <row r="53" spans="1:2" x14ac:dyDescent="0.35">
      <c r="A53" s="86">
        <v>10.199999999999999</v>
      </c>
      <c r="B53" s="87" t="s">
        <v>273</v>
      </c>
    </row>
    <row r="54" spans="1:2" x14ac:dyDescent="0.35">
      <c r="A54" s="86">
        <v>10.4</v>
      </c>
      <c r="B54" s="87" t="s">
        <v>274</v>
      </c>
    </row>
    <row r="55" spans="1:2" x14ac:dyDescent="0.35">
      <c r="A55" s="86" t="s">
        <v>217</v>
      </c>
      <c r="B55" s="87" t="s">
        <v>275</v>
      </c>
    </row>
    <row r="56" spans="1:2" x14ac:dyDescent="0.35">
      <c r="A56" s="86" t="s">
        <v>218</v>
      </c>
      <c r="B56" s="87" t="s">
        <v>276</v>
      </c>
    </row>
    <row r="57" spans="1:2" x14ac:dyDescent="0.35">
      <c r="A57" s="86">
        <v>10.6</v>
      </c>
      <c r="B57" s="87" t="s">
        <v>277</v>
      </c>
    </row>
    <row r="58" spans="1:2" x14ac:dyDescent="0.35">
      <c r="A58" s="86">
        <v>10.7</v>
      </c>
      <c r="B58" s="87" t="s">
        <v>278</v>
      </c>
    </row>
    <row r="59" spans="1:2" x14ac:dyDescent="0.35">
      <c r="A59" s="93">
        <v>10.8</v>
      </c>
      <c r="B59" s="87" t="s">
        <v>279</v>
      </c>
    </row>
    <row r="60" spans="1:2" x14ac:dyDescent="0.35">
      <c r="A60" s="86">
        <v>10.9</v>
      </c>
      <c r="B60" s="87" t="s">
        <v>280</v>
      </c>
    </row>
    <row r="61" spans="1:2" x14ac:dyDescent="0.35">
      <c r="A61" s="90">
        <v>10.11</v>
      </c>
      <c r="B61" s="87" t="s">
        <v>281</v>
      </c>
    </row>
    <row r="62" spans="1:2" x14ac:dyDescent="0.35">
      <c r="A62" s="90">
        <v>10.119999999999999</v>
      </c>
      <c r="B62" s="87" t="s">
        <v>282</v>
      </c>
    </row>
    <row r="63" spans="1:2" x14ac:dyDescent="0.35">
      <c r="A63" s="90">
        <v>10.130000000000001</v>
      </c>
      <c r="B63" s="87" t="s">
        <v>283</v>
      </c>
    </row>
    <row r="64" spans="1:2" x14ac:dyDescent="0.35">
      <c r="A64" s="90">
        <v>10.14</v>
      </c>
      <c r="B64" s="87" t="s">
        <v>284</v>
      </c>
    </row>
    <row r="65" spans="1:2" x14ac:dyDescent="0.35">
      <c r="A65" s="90">
        <v>10.15</v>
      </c>
      <c r="B65" s="87" t="s">
        <v>285</v>
      </c>
    </row>
    <row r="66" spans="1:2" x14ac:dyDescent="0.35">
      <c r="A66" s="90">
        <v>10.17</v>
      </c>
      <c r="B66" s="87" t="s">
        <v>286</v>
      </c>
    </row>
    <row r="67" spans="1:2" x14ac:dyDescent="0.35">
      <c r="A67" s="94"/>
      <c r="B67" s="91"/>
    </row>
    <row r="68" spans="1:2" ht="19.5" x14ac:dyDescent="0.35">
      <c r="A68" s="114" t="s">
        <v>320</v>
      </c>
      <c r="B68" s="85" t="s">
        <v>287</v>
      </c>
    </row>
    <row r="69" spans="1:2" x14ac:dyDescent="0.35">
      <c r="A69" s="86">
        <v>15.2</v>
      </c>
      <c r="B69" s="87" t="s">
        <v>288</v>
      </c>
    </row>
  </sheetData>
  <phoneticPr fontId="1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C402DC1DAD6C4C8C4BA86674877354" ma:contentTypeVersion="6" ma:contentTypeDescription="Create a new document." ma:contentTypeScope="" ma:versionID="def3b485f1fd5e950434b7a0697c4bd7">
  <xsd:schema xmlns:xsd="http://www.w3.org/2001/XMLSchema" xmlns:xs="http://www.w3.org/2001/XMLSchema" xmlns:p="http://schemas.microsoft.com/office/2006/metadata/properties" xmlns:ns2="d65d044e-abb7-4308-8f38-3730a5aab605" xmlns:ns3="7294c260-9f2a-462b-bcd9-faf0e9c1f70f" targetNamespace="http://schemas.microsoft.com/office/2006/metadata/properties" ma:root="true" ma:fieldsID="fab5cc4bfb7f6522ec3dfbcc9f008f22" ns2:_="" ns3:_="">
    <xsd:import namespace="d65d044e-abb7-4308-8f38-3730a5aab605"/>
    <xsd:import namespace="7294c260-9f2a-462b-bcd9-faf0e9c1f7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d044e-abb7-4308-8f38-3730a5aab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94c260-9f2a-462b-bcd9-faf0e9c1f70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CFE0D2-D226-4E79-B2BC-3AB6DAD6B4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5d044e-abb7-4308-8f38-3730a5aab605"/>
    <ds:schemaRef ds:uri="7294c260-9f2a-462b-bcd9-faf0e9c1f7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34E877-6C2E-4635-A852-51696ADF7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280BCF-6ABE-4D94-8018-0FB7074AAD30}">
  <ds:schemaRefs>
    <ds:schemaRef ds:uri="http://purl.org/dc/dcmitype/"/>
    <ds:schemaRef ds:uri="7294c260-9f2a-462b-bcd9-faf0e9c1f70f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65d044e-abb7-4308-8f38-3730a5aab60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Moors League</vt:lpstr>
      <vt:lpstr>Running Total</vt:lpstr>
      <vt:lpstr>Lane 1 Team Sheet</vt:lpstr>
      <vt:lpstr>Lane 2 Team Sheet</vt:lpstr>
      <vt:lpstr>Lane 3 Team Sheet</vt:lpstr>
      <vt:lpstr>Lane 4 Team Sheet</vt:lpstr>
      <vt:lpstr>Records</vt:lpstr>
      <vt:lpstr>Relay Records</vt:lpstr>
      <vt:lpstr>DQ Lookup</vt:lpstr>
      <vt:lpstr>HDR</vt:lpstr>
      <vt:lpstr>MRF</vt:lpstr>
      <vt:lpstr>Team Changes after event</vt:lpstr>
      <vt:lpstr>Swim England Lookup</vt:lpstr>
      <vt:lpstr>Swimmer Details</vt:lpstr>
      <vt:lpstr>Lookups</vt:lpstr>
      <vt:lpstr>SE Numbers</vt:lpstr>
      <vt:lpstr>'Moors League'!place</vt:lpstr>
      <vt:lpstr>points</vt:lpstr>
      <vt:lpstr>position</vt:lpstr>
      <vt:lpstr>'Moors League'!Print_Area</vt:lpstr>
      <vt:lpstr>'Moors League'!Print_Titles</vt:lpstr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Prouse</dc:creator>
  <cp:lastModifiedBy>Greg Ient (Northallerton ASC)</cp:lastModifiedBy>
  <cp:lastPrinted>2023-05-21T11:21:52Z</cp:lastPrinted>
  <dcterms:created xsi:type="dcterms:W3CDTF">2016-01-18T11:06:53Z</dcterms:created>
  <dcterms:modified xsi:type="dcterms:W3CDTF">2025-01-12T11:03:00Z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0x0101004DC402DC1DAD6C4C8C4BA86674877354</vt:lpwstr>
  </property>
</Properties>
</file>