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hanna\OneDrive\Desktop\Moors 2026\"/>
    </mc:Choice>
  </mc:AlternateContent>
  <xr:revisionPtr revIDLastSave="0" documentId="13_ncr:1_{07430ECF-F7AE-4299-A392-0C70E0C43209}" xr6:coauthVersionLast="47" xr6:coauthVersionMax="47" xr10:uidLastSave="{00000000-0000-0000-0000-000000000000}"/>
  <bookViews>
    <workbookView xWindow="-108" yWindow="-108" windowWidth="23256" windowHeight="13896" tabRatio="856" activeTab="2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state="hidden" r:id="rId8"/>
    <sheet name="DQ Lookup" sheetId="10" state="hidden" r:id="rId9"/>
    <sheet name="HDR" sheetId="15" state="hidden" r:id="rId10"/>
    <sheet name="MRF" sheetId="16" state="hidden" r:id="rId11"/>
    <sheet name="Team Changes after event" sheetId="8" state="hidden" r:id="rId12"/>
    <sheet name="Swim England Lookup" sheetId="13" state="hidden" r:id="rId13"/>
  </sheets>
  <externalReferences>
    <externalReference r:id="rId14"/>
    <externalReference r:id="rId15"/>
    <externalReference r:id="rId16"/>
    <externalReference r:id="rId17"/>
  </externalReferences>
  <definedNames>
    <definedName name="__xlfn_RTD">#N/A</definedName>
    <definedName name="_xlnm._FilterDatabase" localSheetId="10" hidden="1">MRF!$A$1:$H$161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9" l="1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63" i="19"/>
  <c r="J62" i="19"/>
  <c r="J61" i="19"/>
  <c r="J60" i="19"/>
  <c r="J59" i="19"/>
  <c r="J58" i="19"/>
  <c r="J57" i="19"/>
  <c r="J5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23" i="19"/>
  <c r="J22" i="19"/>
  <c r="J21" i="19"/>
  <c r="J20" i="19"/>
  <c r="J19" i="19"/>
  <c r="J18" i="19"/>
  <c r="J17" i="19"/>
  <c r="J16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J90" i="18" l="1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63" i="18"/>
  <c r="J62" i="18"/>
  <c r="J61" i="18"/>
  <c r="J60" i="18"/>
  <c r="J59" i="18"/>
  <c r="J58" i="18"/>
  <c r="J57" i="18"/>
  <c r="J5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23" i="18"/>
  <c r="J22" i="18"/>
  <c r="J21" i="18"/>
  <c r="J20" i="18"/>
  <c r="J19" i="18"/>
  <c r="J18" i="18"/>
  <c r="J17" i="18"/>
  <c r="J16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J90" i="17" l="1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63" i="17"/>
  <c r="J62" i="17"/>
  <c r="J61" i="17"/>
  <c r="J60" i="17"/>
  <c r="J59" i="17"/>
  <c r="J58" i="17"/>
  <c r="J57" i="17"/>
  <c r="J5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23" i="17"/>
  <c r="J22" i="17"/>
  <c r="J21" i="17"/>
  <c r="J20" i="17"/>
  <c r="J19" i="17"/>
  <c r="J18" i="17"/>
  <c r="J17" i="17"/>
  <c r="J16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J90" i="3"/>
  <c r="J87" i="3"/>
  <c r="J83" i="3"/>
  <c r="J82" i="3"/>
  <c r="J81" i="3"/>
  <c r="J80" i="3"/>
  <c r="J79" i="3"/>
  <c r="J78" i="3"/>
  <c r="J76" i="3"/>
  <c r="J75" i="3"/>
  <c r="J74" i="3"/>
  <c r="J63" i="3"/>
  <c r="J62" i="3"/>
  <c r="J61" i="3"/>
  <c r="J60" i="3"/>
  <c r="J59" i="3"/>
  <c r="J58" i="3"/>
  <c r="J57" i="3"/>
  <c r="J56" i="3"/>
  <c r="J45" i="3"/>
  <c r="J43" i="3"/>
  <c r="J42" i="3"/>
  <c r="J41" i="3"/>
  <c r="J40" i="3"/>
  <c r="J39" i="3"/>
  <c r="J38" i="3"/>
  <c r="J37" i="3"/>
  <c r="J36" i="3"/>
  <c r="J35" i="3"/>
  <c r="J34" i="3"/>
  <c r="J23" i="3"/>
  <c r="J22" i="3"/>
  <c r="J21" i="3"/>
  <c r="J20" i="3"/>
  <c r="J19" i="3"/>
  <c r="J18" i="3"/>
  <c r="J17" i="3"/>
  <c r="J16" i="3"/>
  <c r="G86" i="3"/>
  <c r="G85" i="3"/>
  <c r="G83" i="3"/>
  <c r="G82" i="3"/>
  <c r="G81" i="3"/>
  <c r="G80" i="3"/>
  <c r="G79" i="3"/>
  <c r="G78" i="3"/>
  <c r="G77" i="3"/>
  <c r="G74" i="3"/>
  <c r="G73" i="3"/>
  <c r="G72" i="3"/>
  <c r="G71" i="3"/>
  <c r="G70" i="3"/>
  <c r="G69" i="3"/>
  <c r="G68" i="3"/>
  <c r="G67" i="3"/>
  <c r="G66" i="3"/>
  <c r="G64" i="3"/>
  <c r="G62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L1" i="3" l="1"/>
  <c r="L2" i="3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9" i="1" s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N9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9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9" i="1"/>
  <c r="M24" i="3"/>
  <c r="Q16" i="17"/>
  <c r="R16" i="17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5" i="17"/>
  <c r="Q14" i="17"/>
  <c r="Q13" i="17"/>
  <c r="Q12" i="17"/>
  <c r="Q11" i="17"/>
  <c r="Q10" i="17"/>
  <c r="Q9" i="17"/>
  <c r="Q8" i="17"/>
  <c r="Q7" i="17"/>
  <c r="Q6" i="17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Q6" i="18"/>
  <c r="Q90" i="19"/>
  <c r="Q89" i="19"/>
  <c r="Q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R10" i="1" l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L90" i="19" l="1"/>
  <c r="L52" i="18"/>
  <c r="L63" i="18"/>
  <c r="M72" i="3"/>
  <c r="AF36" i="3" s="1"/>
  <c r="O33" i="7"/>
  <c r="P33" i="7" s="1"/>
  <c r="Q33" i="7"/>
  <c r="R33" i="7" s="1"/>
  <c r="S33" i="7"/>
  <c r="T33" i="7" s="1"/>
  <c r="U33" i="7"/>
  <c r="V33" i="7" s="1"/>
  <c r="O34" i="7"/>
  <c r="P34" i="7" s="1"/>
  <c r="Q34" i="7"/>
  <c r="R34" i="7" s="1"/>
  <c r="S34" i="7"/>
  <c r="T34" i="7" s="1"/>
  <c r="U34" i="7"/>
  <c r="V34" i="7" s="1"/>
  <c r="O35" i="7"/>
  <c r="P35" i="7" s="1"/>
  <c r="Q35" i="7"/>
  <c r="R35" i="7" s="1"/>
  <c r="S35" i="7"/>
  <c r="T35" i="7" s="1"/>
  <c r="U35" i="7"/>
  <c r="V35" i="7" s="1"/>
  <c r="O36" i="7"/>
  <c r="P36" i="7" s="1"/>
  <c r="Q36" i="7"/>
  <c r="R36" i="7" s="1"/>
  <c r="S36" i="7"/>
  <c r="T36" i="7" s="1"/>
  <c r="U36" i="7"/>
  <c r="V36" i="7" s="1"/>
  <c r="O37" i="7"/>
  <c r="P37" i="7" s="1"/>
  <c r="Q37" i="7"/>
  <c r="R37" i="7" s="1"/>
  <c r="S37" i="7"/>
  <c r="T37" i="7" s="1"/>
  <c r="U37" i="7"/>
  <c r="V37" i="7" s="1"/>
  <c r="O38" i="7"/>
  <c r="P38" i="7" s="1"/>
  <c r="Q38" i="7"/>
  <c r="R38" i="7" s="1"/>
  <c r="S38" i="7"/>
  <c r="T38" i="7" s="1"/>
  <c r="U38" i="7"/>
  <c r="V38" i="7" s="1"/>
  <c r="O39" i="7"/>
  <c r="P39" i="7" s="1"/>
  <c r="Q39" i="7"/>
  <c r="R39" i="7" s="1"/>
  <c r="S39" i="7"/>
  <c r="T39" i="7" s="1"/>
  <c r="U39" i="7"/>
  <c r="V39" i="7" s="1"/>
  <c r="O40" i="7"/>
  <c r="P40" i="7" s="1"/>
  <c r="Q40" i="7"/>
  <c r="R40" i="7" s="1"/>
  <c r="S40" i="7"/>
  <c r="T40" i="7" s="1"/>
  <c r="U40" i="7"/>
  <c r="V40" i="7" s="1"/>
  <c r="O41" i="7"/>
  <c r="P41" i="7" s="1"/>
  <c r="Q41" i="7"/>
  <c r="R41" i="7" s="1"/>
  <c r="S41" i="7"/>
  <c r="T41" i="7" s="1"/>
  <c r="U41" i="7"/>
  <c r="V41" i="7" s="1"/>
  <c r="O42" i="7"/>
  <c r="P42" i="7" s="1"/>
  <c r="Q42" i="7"/>
  <c r="R42" i="7" s="1"/>
  <c r="S42" i="7"/>
  <c r="T42" i="7" s="1"/>
  <c r="U42" i="7"/>
  <c r="V42" i="7" s="1"/>
  <c r="O43" i="7"/>
  <c r="P43" i="7" s="1"/>
  <c r="Q43" i="7"/>
  <c r="R43" i="7" s="1"/>
  <c r="S43" i="7"/>
  <c r="T43" i="7" s="1"/>
  <c r="U43" i="7"/>
  <c r="V43" i="7" s="1"/>
  <c r="O44" i="7"/>
  <c r="P44" i="7" s="1"/>
  <c r="Q44" i="7"/>
  <c r="R44" i="7" s="1"/>
  <c r="S44" i="7"/>
  <c r="T44" i="7" s="1"/>
  <c r="U44" i="7"/>
  <c r="V44" i="7" s="1"/>
  <c r="O45" i="7"/>
  <c r="P45" i="7" s="1"/>
  <c r="Q45" i="7"/>
  <c r="R45" i="7" s="1"/>
  <c r="S45" i="7"/>
  <c r="T45" i="7" s="1"/>
  <c r="U45" i="7"/>
  <c r="V45" i="7" s="1"/>
  <c r="O46" i="7"/>
  <c r="P46" i="7" s="1"/>
  <c r="Q46" i="7"/>
  <c r="R46" i="7" s="1"/>
  <c r="S46" i="7"/>
  <c r="T46" i="7" s="1"/>
  <c r="U46" i="7"/>
  <c r="V46" i="7" s="1"/>
  <c r="O47" i="7"/>
  <c r="P47" i="7" s="1"/>
  <c r="Q47" i="7"/>
  <c r="R47" i="7" s="1"/>
  <c r="S47" i="7"/>
  <c r="T47" i="7" s="1"/>
  <c r="U47" i="7"/>
  <c r="V47" i="7" s="1"/>
  <c r="O48" i="7"/>
  <c r="P48" i="7" s="1"/>
  <c r="Q48" i="7"/>
  <c r="R48" i="7" s="1"/>
  <c r="S48" i="7"/>
  <c r="T48" i="7" s="1"/>
  <c r="U48" i="7"/>
  <c r="V48" i="7" s="1"/>
  <c r="O49" i="7"/>
  <c r="P49" i="7" s="1"/>
  <c r="Q49" i="7"/>
  <c r="R49" i="7" s="1"/>
  <c r="S49" i="7"/>
  <c r="T49" i="7" s="1"/>
  <c r="U49" i="7"/>
  <c r="V49" i="7" s="1"/>
  <c r="O50" i="7"/>
  <c r="P50" i="7" s="1"/>
  <c r="Q50" i="7"/>
  <c r="R50" i="7" s="1"/>
  <c r="S50" i="7"/>
  <c r="T50" i="7" s="1"/>
  <c r="U50" i="7"/>
  <c r="V50" i="7" s="1"/>
  <c r="O51" i="7"/>
  <c r="P51" i="7" s="1"/>
  <c r="Q51" i="7"/>
  <c r="R51" i="7" s="1"/>
  <c r="S51" i="7"/>
  <c r="T51" i="7" s="1"/>
  <c r="U51" i="7"/>
  <c r="V51" i="7" s="1"/>
  <c r="O52" i="7"/>
  <c r="P52" i="7" s="1"/>
  <c r="Q52" i="7"/>
  <c r="R52" i="7" s="1"/>
  <c r="S52" i="7"/>
  <c r="T52" i="7" s="1"/>
  <c r="U52" i="7"/>
  <c r="V52" i="7" s="1"/>
  <c r="O53" i="7"/>
  <c r="P53" i="7" s="1"/>
  <c r="Q53" i="7"/>
  <c r="R53" i="7" s="1"/>
  <c r="S53" i="7"/>
  <c r="T53" i="7" s="1"/>
  <c r="U53" i="7"/>
  <c r="V53" i="7" s="1"/>
  <c r="O54" i="7"/>
  <c r="P54" i="7" s="1"/>
  <c r="Q54" i="7"/>
  <c r="R54" i="7" s="1"/>
  <c r="S54" i="7"/>
  <c r="T54" i="7" s="1"/>
  <c r="U54" i="7"/>
  <c r="V54" i="7" s="1"/>
  <c r="O55" i="7"/>
  <c r="P55" i="7" s="1"/>
  <c r="Q55" i="7"/>
  <c r="R55" i="7" s="1"/>
  <c r="S55" i="7"/>
  <c r="T55" i="7" s="1"/>
  <c r="U55" i="7"/>
  <c r="V55" i="7" s="1"/>
  <c r="O56" i="7"/>
  <c r="P56" i="7" s="1"/>
  <c r="Q56" i="7"/>
  <c r="R56" i="7" s="1"/>
  <c r="S56" i="7"/>
  <c r="T56" i="7" s="1"/>
  <c r="U56" i="7"/>
  <c r="V56" i="7" s="1"/>
  <c r="O57" i="7"/>
  <c r="P57" i="7" s="1"/>
  <c r="Q57" i="7"/>
  <c r="R57" i="7" s="1"/>
  <c r="S57" i="7"/>
  <c r="T57" i="7" s="1"/>
  <c r="U57" i="7"/>
  <c r="V57" i="7" s="1"/>
  <c r="O58" i="7"/>
  <c r="P58" i="7" s="1"/>
  <c r="Q58" i="7"/>
  <c r="R58" i="7" s="1"/>
  <c r="S58" i="7"/>
  <c r="T58" i="7" s="1"/>
  <c r="U58" i="7"/>
  <c r="V58" i="7" s="1"/>
  <c r="O59" i="7"/>
  <c r="P59" i="7" s="1"/>
  <c r="Q59" i="7"/>
  <c r="R59" i="7" s="1"/>
  <c r="S59" i="7"/>
  <c r="T59" i="7" s="1"/>
  <c r="U59" i="7"/>
  <c r="V59" i="7" s="1"/>
  <c r="O60" i="7"/>
  <c r="P60" i="7" s="1"/>
  <c r="Q60" i="7"/>
  <c r="R60" i="7" s="1"/>
  <c r="S60" i="7"/>
  <c r="T60" i="7" s="1"/>
  <c r="U60" i="7"/>
  <c r="V60" i="7" s="1"/>
  <c r="O61" i="7"/>
  <c r="P61" i="7" s="1"/>
  <c r="Q61" i="7"/>
  <c r="R61" i="7" s="1"/>
  <c r="S61" i="7"/>
  <c r="T61" i="7" s="1"/>
  <c r="U61" i="7"/>
  <c r="V61" i="7" s="1"/>
  <c r="O62" i="7"/>
  <c r="P62" i="7" s="1"/>
  <c r="Q62" i="7"/>
  <c r="R62" i="7" s="1"/>
  <c r="S62" i="7"/>
  <c r="T62" i="7" s="1"/>
  <c r="U62" i="7"/>
  <c r="V62" i="7" s="1"/>
  <c r="O63" i="7"/>
  <c r="P63" i="7" s="1"/>
  <c r="Q63" i="7"/>
  <c r="R63" i="7" s="1"/>
  <c r="S63" i="7"/>
  <c r="T63" i="7" s="1"/>
  <c r="U63" i="7"/>
  <c r="V63" i="7" s="1"/>
  <c r="O64" i="7"/>
  <c r="P64" i="7" s="1"/>
  <c r="Q64" i="7"/>
  <c r="R64" i="7" s="1"/>
  <c r="S64" i="7"/>
  <c r="T64" i="7" s="1"/>
  <c r="U64" i="7"/>
  <c r="V64" i="7" s="1"/>
  <c r="O30" i="7"/>
  <c r="P30" i="7" s="1"/>
  <c r="Q30" i="7"/>
  <c r="R30" i="7" s="1"/>
  <c r="S30" i="7"/>
  <c r="T30" i="7" s="1"/>
  <c r="U30" i="7"/>
  <c r="V30" i="7" s="1"/>
  <c r="O31" i="7"/>
  <c r="P31" i="7" s="1"/>
  <c r="Q31" i="7"/>
  <c r="R31" i="7" s="1"/>
  <c r="S31" i="7"/>
  <c r="T31" i="7" s="1"/>
  <c r="U31" i="7"/>
  <c r="V31" i="7" s="1"/>
  <c r="O32" i="7"/>
  <c r="P32" i="7" s="1"/>
  <c r="Q32" i="7"/>
  <c r="R32" i="7" s="1"/>
  <c r="S32" i="7"/>
  <c r="T32" i="7" s="1"/>
  <c r="U32" i="7"/>
  <c r="V32" i="7" s="1"/>
  <c r="O14" i="7"/>
  <c r="P14" i="7" s="1"/>
  <c r="Q14" i="7"/>
  <c r="R14" i="7" s="1"/>
  <c r="S14" i="7"/>
  <c r="T14" i="7" s="1"/>
  <c r="U14" i="7"/>
  <c r="V14" i="7" s="1"/>
  <c r="O15" i="7"/>
  <c r="P15" i="7" s="1"/>
  <c r="Q15" i="7"/>
  <c r="R15" i="7" s="1"/>
  <c r="S15" i="7"/>
  <c r="T15" i="7" s="1"/>
  <c r="U15" i="7"/>
  <c r="V15" i="7" s="1"/>
  <c r="O16" i="7"/>
  <c r="P16" i="7" s="1"/>
  <c r="Q16" i="7"/>
  <c r="R16" i="7" s="1"/>
  <c r="S16" i="7"/>
  <c r="T16" i="7" s="1"/>
  <c r="U16" i="7"/>
  <c r="V16" i="7" s="1"/>
  <c r="O17" i="7"/>
  <c r="P17" i="7" s="1"/>
  <c r="Q17" i="7"/>
  <c r="R17" i="7" s="1"/>
  <c r="S17" i="7"/>
  <c r="T17" i="7" s="1"/>
  <c r="U17" i="7"/>
  <c r="V17" i="7" s="1"/>
  <c r="O18" i="7"/>
  <c r="P18" i="7" s="1"/>
  <c r="Q18" i="7"/>
  <c r="R18" i="7" s="1"/>
  <c r="S18" i="7"/>
  <c r="T18" i="7" s="1"/>
  <c r="U18" i="7"/>
  <c r="V18" i="7" s="1"/>
  <c r="O19" i="7"/>
  <c r="P19" i="7" s="1"/>
  <c r="Q19" i="7"/>
  <c r="R19" i="7" s="1"/>
  <c r="S19" i="7"/>
  <c r="T19" i="7" s="1"/>
  <c r="U19" i="7"/>
  <c r="V19" i="7" s="1"/>
  <c r="O20" i="7"/>
  <c r="P20" i="7" s="1"/>
  <c r="Q20" i="7"/>
  <c r="R20" i="7" s="1"/>
  <c r="S20" i="7"/>
  <c r="T20" i="7" s="1"/>
  <c r="U20" i="7"/>
  <c r="V20" i="7" s="1"/>
  <c r="O21" i="7"/>
  <c r="P21" i="7" s="1"/>
  <c r="Q21" i="7"/>
  <c r="R21" i="7" s="1"/>
  <c r="S21" i="7"/>
  <c r="T21" i="7" s="1"/>
  <c r="U21" i="7"/>
  <c r="V21" i="7" s="1"/>
  <c r="O22" i="7"/>
  <c r="P22" i="7" s="1"/>
  <c r="Q22" i="7"/>
  <c r="R22" i="7" s="1"/>
  <c r="S22" i="7"/>
  <c r="T22" i="7" s="1"/>
  <c r="U22" i="7"/>
  <c r="V22" i="7" s="1"/>
  <c r="O23" i="7"/>
  <c r="P23" i="7" s="1"/>
  <c r="Q23" i="7"/>
  <c r="R23" i="7" s="1"/>
  <c r="S23" i="7"/>
  <c r="T23" i="7" s="1"/>
  <c r="U23" i="7"/>
  <c r="V23" i="7" s="1"/>
  <c r="O24" i="7"/>
  <c r="P24" i="7" s="1"/>
  <c r="Q24" i="7"/>
  <c r="R24" i="7" s="1"/>
  <c r="S24" i="7"/>
  <c r="T24" i="7" s="1"/>
  <c r="U24" i="7"/>
  <c r="V24" i="7" s="1"/>
  <c r="O25" i="7"/>
  <c r="P25" i="7" s="1"/>
  <c r="Q25" i="7"/>
  <c r="R25" i="7" s="1"/>
  <c r="S25" i="7"/>
  <c r="T25" i="7" s="1"/>
  <c r="U25" i="7"/>
  <c r="V25" i="7" s="1"/>
  <c r="O26" i="7"/>
  <c r="P26" i="7" s="1"/>
  <c r="Q26" i="7"/>
  <c r="R26" i="7" s="1"/>
  <c r="S26" i="7"/>
  <c r="T26" i="7" s="1"/>
  <c r="U26" i="7"/>
  <c r="V26" i="7" s="1"/>
  <c r="O27" i="7"/>
  <c r="P27" i="7" s="1"/>
  <c r="Q27" i="7"/>
  <c r="R27" i="7" s="1"/>
  <c r="S27" i="7"/>
  <c r="T27" i="7" s="1"/>
  <c r="U27" i="7"/>
  <c r="V27" i="7" s="1"/>
  <c r="O28" i="7"/>
  <c r="P28" i="7" s="1"/>
  <c r="Q28" i="7"/>
  <c r="R28" i="7" s="1"/>
  <c r="S28" i="7"/>
  <c r="T28" i="7" s="1"/>
  <c r="U28" i="7"/>
  <c r="V28" i="7" s="1"/>
  <c r="O29" i="7"/>
  <c r="P29" i="7" s="1"/>
  <c r="Q29" i="7"/>
  <c r="R29" i="7" s="1"/>
  <c r="S29" i="7"/>
  <c r="T29" i="7" s="1"/>
  <c r="U29" i="7"/>
  <c r="V29" i="7" s="1"/>
  <c r="A1" i="15"/>
  <c r="L49" i="18"/>
  <c r="L39" i="18"/>
  <c r="L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L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L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L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O4" i="7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M90" i="19"/>
  <c r="M85" i="19"/>
  <c r="M83" i="19"/>
  <c r="M81" i="19"/>
  <c r="M79" i="19"/>
  <c r="M77" i="19"/>
  <c r="M75" i="19"/>
  <c r="M73" i="19"/>
  <c r="AF37" i="19" s="1"/>
  <c r="M72" i="19"/>
  <c r="AF36" i="19" s="1"/>
  <c r="M71" i="19"/>
  <c r="AF35" i="19" s="1"/>
  <c r="M70" i="19"/>
  <c r="AF34" i="19" s="1"/>
  <c r="M69" i="19"/>
  <c r="AF33" i="19" s="1"/>
  <c r="M68" i="19"/>
  <c r="AF32" i="19" s="1"/>
  <c r="M67" i="19"/>
  <c r="M66" i="19"/>
  <c r="M65" i="19"/>
  <c r="AF31" i="19" s="1"/>
  <c r="M64" i="19"/>
  <c r="AF30" i="19" s="1"/>
  <c r="M63" i="19"/>
  <c r="M61" i="19"/>
  <c r="M59" i="19"/>
  <c r="M57" i="19"/>
  <c r="M55" i="19"/>
  <c r="AF29" i="19" s="1"/>
  <c r="M54" i="19"/>
  <c r="AF28" i="19" s="1"/>
  <c r="M53" i="19"/>
  <c r="M52" i="19"/>
  <c r="M51" i="19"/>
  <c r="AF27" i="19" s="1"/>
  <c r="M50" i="19"/>
  <c r="AF26" i="19" s="1"/>
  <c r="M49" i="19"/>
  <c r="AF25" i="19" s="1"/>
  <c r="M48" i="19"/>
  <c r="AF24" i="19" s="1"/>
  <c r="M47" i="19"/>
  <c r="AF23" i="19" s="1"/>
  <c r="M46" i="19"/>
  <c r="AF22" i="19" s="1"/>
  <c r="M45" i="19"/>
  <c r="M43" i="19"/>
  <c r="M41" i="19"/>
  <c r="M39" i="19"/>
  <c r="M37" i="19"/>
  <c r="M35" i="19"/>
  <c r="M33" i="19"/>
  <c r="AF21" i="19" s="1"/>
  <c r="M32" i="19"/>
  <c r="AF20" i="19" s="1"/>
  <c r="M31" i="19"/>
  <c r="AF19" i="19" s="1"/>
  <c r="M30" i="19"/>
  <c r="AF18" i="19" s="1"/>
  <c r="M29" i="19"/>
  <c r="AF17" i="19" s="1"/>
  <c r="M28" i="19"/>
  <c r="AF16" i="19" s="1"/>
  <c r="M27" i="19"/>
  <c r="M26" i="19"/>
  <c r="M25" i="19"/>
  <c r="AF15" i="19" s="1"/>
  <c r="M24" i="19"/>
  <c r="AF14" i="19" s="1"/>
  <c r="M23" i="19"/>
  <c r="M21" i="19"/>
  <c r="M19" i="19"/>
  <c r="M17" i="19"/>
  <c r="M15" i="19"/>
  <c r="AF13" i="19" s="1"/>
  <c r="M14" i="19"/>
  <c r="AF12" i="19" s="1"/>
  <c r="M13" i="19"/>
  <c r="M12" i="19"/>
  <c r="M11" i="19"/>
  <c r="AF11" i="19" s="1"/>
  <c r="M10" i="19"/>
  <c r="AF10" i="19" s="1"/>
  <c r="M9" i="19"/>
  <c r="AF9" i="19" s="1"/>
  <c r="M8" i="19"/>
  <c r="AF8" i="19" s="1"/>
  <c r="M7" i="19"/>
  <c r="AF7" i="19" s="1"/>
  <c r="M6" i="19"/>
  <c r="AF6" i="19" s="1"/>
  <c r="M90" i="18"/>
  <c r="M85" i="18"/>
  <c r="M83" i="18"/>
  <c r="M81" i="18"/>
  <c r="M79" i="18"/>
  <c r="M77" i="18"/>
  <c r="M75" i="18"/>
  <c r="M73" i="18"/>
  <c r="AF37" i="18" s="1"/>
  <c r="M72" i="18"/>
  <c r="AF36" i="18" s="1"/>
  <c r="M71" i="18"/>
  <c r="AF35" i="18" s="1"/>
  <c r="M70" i="18"/>
  <c r="AF34" i="18" s="1"/>
  <c r="M69" i="18"/>
  <c r="AF33" i="18" s="1"/>
  <c r="M68" i="18"/>
  <c r="AF32" i="18" s="1"/>
  <c r="M67" i="18"/>
  <c r="M66" i="18"/>
  <c r="M65" i="18"/>
  <c r="AF31" i="18" s="1"/>
  <c r="M64" i="18"/>
  <c r="AF30" i="18" s="1"/>
  <c r="M63" i="18"/>
  <c r="M61" i="18"/>
  <c r="M59" i="18"/>
  <c r="M57" i="18"/>
  <c r="M55" i="18"/>
  <c r="AF29" i="18" s="1"/>
  <c r="M54" i="18"/>
  <c r="AF28" i="18" s="1"/>
  <c r="M53" i="18"/>
  <c r="M52" i="18"/>
  <c r="M51" i="18"/>
  <c r="AF27" i="18" s="1"/>
  <c r="M50" i="18"/>
  <c r="AF26" i="18" s="1"/>
  <c r="M49" i="18"/>
  <c r="AF25" i="18" s="1"/>
  <c r="M48" i="18"/>
  <c r="AF24" i="18" s="1"/>
  <c r="M47" i="18"/>
  <c r="AF23" i="18" s="1"/>
  <c r="M46" i="18"/>
  <c r="AF22" i="18" s="1"/>
  <c r="M45" i="18"/>
  <c r="M43" i="18"/>
  <c r="M41" i="18"/>
  <c r="M39" i="18"/>
  <c r="M37" i="18"/>
  <c r="M35" i="18"/>
  <c r="M33" i="18"/>
  <c r="AF21" i="18" s="1"/>
  <c r="M32" i="18"/>
  <c r="AF20" i="18" s="1"/>
  <c r="M31" i="18"/>
  <c r="AF19" i="18" s="1"/>
  <c r="M30" i="18"/>
  <c r="AF18" i="18" s="1"/>
  <c r="M29" i="18"/>
  <c r="AF17" i="18" s="1"/>
  <c r="M28" i="18"/>
  <c r="AF16" i="18" s="1"/>
  <c r="M27" i="18"/>
  <c r="M26" i="18"/>
  <c r="M25" i="18"/>
  <c r="AF15" i="18" s="1"/>
  <c r="M24" i="18"/>
  <c r="AF14" i="18" s="1"/>
  <c r="M23" i="18"/>
  <c r="M21" i="18"/>
  <c r="M19" i="18"/>
  <c r="M17" i="18"/>
  <c r="M15" i="18"/>
  <c r="AF13" i="18" s="1"/>
  <c r="M14" i="18"/>
  <c r="AF12" i="18" s="1"/>
  <c r="M13" i="18"/>
  <c r="M12" i="18"/>
  <c r="M11" i="18"/>
  <c r="AF11" i="18" s="1"/>
  <c r="M10" i="18"/>
  <c r="AF10" i="18" s="1"/>
  <c r="M9" i="18"/>
  <c r="AF9" i="18" s="1"/>
  <c r="M8" i="18"/>
  <c r="AF8" i="18" s="1"/>
  <c r="M7" i="18"/>
  <c r="AF7" i="18" s="1"/>
  <c r="M6" i="18"/>
  <c r="AF6" i="18" s="1"/>
  <c r="M90" i="17"/>
  <c r="M85" i="17"/>
  <c r="M83" i="17"/>
  <c r="M81" i="17"/>
  <c r="M79" i="17"/>
  <c r="M77" i="17"/>
  <c r="M75" i="17"/>
  <c r="M73" i="17"/>
  <c r="AF37" i="17" s="1"/>
  <c r="M72" i="17"/>
  <c r="AF36" i="17" s="1"/>
  <c r="M71" i="17"/>
  <c r="AF35" i="17" s="1"/>
  <c r="M70" i="17"/>
  <c r="AF34" i="17" s="1"/>
  <c r="M69" i="17"/>
  <c r="AF33" i="17" s="1"/>
  <c r="M68" i="17"/>
  <c r="AF32" i="17" s="1"/>
  <c r="M67" i="17"/>
  <c r="M66" i="17"/>
  <c r="M65" i="17"/>
  <c r="AF31" i="17" s="1"/>
  <c r="M64" i="17"/>
  <c r="AF30" i="17" s="1"/>
  <c r="M63" i="17"/>
  <c r="M61" i="17"/>
  <c r="M59" i="17"/>
  <c r="M57" i="17"/>
  <c r="M55" i="17"/>
  <c r="AF29" i="17" s="1"/>
  <c r="M54" i="17"/>
  <c r="AF28" i="17" s="1"/>
  <c r="M53" i="17"/>
  <c r="M52" i="17"/>
  <c r="M51" i="17"/>
  <c r="AF27" i="17" s="1"/>
  <c r="M50" i="17"/>
  <c r="AF26" i="17" s="1"/>
  <c r="M49" i="17"/>
  <c r="AF25" i="17" s="1"/>
  <c r="M48" i="17"/>
  <c r="AF24" i="17" s="1"/>
  <c r="M47" i="17"/>
  <c r="AF23" i="17" s="1"/>
  <c r="M46" i="17"/>
  <c r="AF22" i="17" s="1"/>
  <c r="M45" i="17"/>
  <c r="M43" i="17"/>
  <c r="M41" i="17"/>
  <c r="M39" i="17"/>
  <c r="M37" i="17"/>
  <c r="M35" i="17"/>
  <c r="M33" i="17"/>
  <c r="AF21" i="17" s="1"/>
  <c r="M32" i="17"/>
  <c r="AF20" i="17" s="1"/>
  <c r="M31" i="17"/>
  <c r="AF19" i="17" s="1"/>
  <c r="M30" i="17"/>
  <c r="AF18" i="17" s="1"/>
  <c r="M29" i="17"/>
  <c r="AF17" i="17" s="1"/>
  <c r="M28" i="17"/>
  <c r="AF16" i="17" s="1"/>
  <c r="M27" i="17"/>
  <c r="M26" i="17"/>
  <c r="M25" i="17"/>
  <c r="AF15" i="17" s="1"/>
  <c r="M24" i="17"/>
  <c r="AF14" i="17" s="1"/>
  <c r="M23" i="17"/>
  <c r="M21" i="17"/>
  <c r="M19" i="17"/>
  <c r="M17" i="17"/>
  <c r="M15" i="17"/>
  <c r="AF13" i="17" s="1"/>
  <c r="M14" i="17"/>
  <c r="AF12" i="17" s="1"/>
  <c r="M13" i="17"/>
  <c r="M12" i="17"/>
  <c r="M11" i="17"/>
  <c r="AF11" i="17" s="1"/>
  <c r="M10" i="17"/>
  <c r="AF10" i="17" s="1"/>
  <c r="M9" i="17"/>
  <c r="AF9" i="17" s="1"/>
  <c r="M8" i="17"/>
  <c r="AF8" i="17" s="1"/>
  <c r="M7" i="17"/>
  <c r="AF7" i="17" s="1"/>
  <c r="M6" i="17"/>
  <c r="AF6" i="17" s="1"/>
  <c r="L1" i="19"/>
  <c r="U2" i="7" s="1"/>
  <c r="L1" i="18"/>
  <c r="S2" i="7" s="1"/>
  <c r="L1" i="17"/>
  <c r="Q2" i="7" s="1"/>
  <c r="O2" i="7"/>
  <c r="AD37" i="19"/>
  <c r="Z37" i="19"/>
  <c r="X37" i="19"/>
  <c r="W37" i="19"/>
  <c r="T37" i="19"/>
  <c r="AC37" i="19" s="1"/>
  <c r="S37" i="19"/>
  <c r="AB37" i="19" s="1"/>
  <c r="R37" i="19"/>
  <c r="AD36" i="19"/>
  <c r="Z36" i="19"/>
  <c r="X36" i="19"/>
  <c r="W36" i="19"/>
  <c r="Y36" i="19" s="1"/>
  <c r="AG36" i="19" s="1"/>
  <c r="T36" i="19"/>
  <c r="AC36" i="19" s="1"/>
  <c r="S36" i="19"/>
  <c r="AB36" i="19" s="1"/>
  <c r="R36" i="19"/>
  <c r="AD35" i="19"/>
  <c r="Z35" i="19"/>
  <c r="X35" i="19"/>
  <c r="W35" i="19"/>
  <c r="Y35" i="19" s="1"/>
  <c r="AG35" i="19" s="1"/>
  <c r="T35" i="19"/>
  <c r="AC35" i="19" s="1"/>
  <c r="S35" i="19"/>
  <c r="AB35" i="19" s="1"/>
  <c r="R35" i="19"/>
  <c r="AD34" i="19"/>
  <c r="Z34" i="19"/>
  <c r="X34" i="19"/>
  <c r="W34" i="19"/>
  <c r="T34" i="19"/>
  <c r="AC34" i="19" s="1"/>
  <c r="S34" i="19"/>
  <c r="AB34" i="19" s="1"/>
  <c r="R34" i="19"/>
  <c r="AD33" i="19"/>
  <c r="Z33" i="19"/>
  <c r="X33" i="19"/>
  <c r="W33" i="19"/>
  <c r="T33" i="19"/>
  <c r="AC33" i="19" s="1"/>
  <c r="S33" i="19"/>
  <c r="AB33" i="19" s="1"/>
  <c r="R33" i="19"/>
  <c r="AD32" i="19"/>
  <c r="Z32" i="19"/>
  <c r="X32" i="19"/>
  <c r="W32" i="19"/>
  <c r="T32" i="19"/>
  <c r="AC32" i="19" s="1"/>
  <c r="S32" i="19"/>
  <c r="AB32" i="19" s="1"/>
  <c r="R32" i="19"/>
  <c r="AD31" i="19"/>
  <c r="Z31" i="19"/>
  <c r="X31" i="19"/>
  <c r="W31" i="19"/>
  <c r="Y31" i="19" s="1"/>
  <c r="AG31" i="19" s="1"/>
  <c r="T31" i="19"/>
  <c r="AC31" i="19" s="1"/>
  <c r="S31" i="19"/>
  <c r="AB31" i="19" s="1"/>
  <c r="R31" i="19"/>
  <c r="AD30" i="19"/>
  <c r="Z30" i="19"/>
  <c r="X30" i="19"/>
  <c r="W30" i="19"/>
  <c r="Y30" i="19" s="1"/>
  <c r="AG30" i="19" s="1"/>
  <c r="T30" i="19"/>
  <c r="AC30" i="19" s="1"/>
  <c r="S30" i="19"/>
  <c r="AB30" i="19" s="1"/>
  <c r="R30" i="19"/>
  <c r="AD29" i="19"/>
  <c r="Z29" i="19"/>
  <c r="X29" i="19"/>
  <c r="W29" i="19"/>
  <c r="T29" i="19"/>
  <c r="AC29" i="19" s="1"/>
  <c r="S29" i="19"/>
  <c r="AB29" i="19" s="1"/>
  <c r="R29" i="19"/>
  <c r="AD28" i="19"/>
  <c r="Z28" i="19"/>
  <c r="X28" i="19"/>
  <c r="W28" i="19"/>
  <c r="Y28" i="19" s="1"/>
  <c r="AG28" i="19" s="1"/>
  <c r="T28" i="19"/>
  <c r="AC28" i="19" s="1"/>
  <c r="S28" i="19"/>
  <c r="AB28" i="19" s="1"/>
  <c r="R28" i="19"/>
  <c r="AD27" i="19"/>
  <c r="Z27" i="19"/>
  <c r="X27" i="19"/>
  <c r="W27" i="19"/>
  <c r="T27" i="19"/>
  <c r="AC27" i="19" s="1"/>
  <c r="S27" i="19"/>
  <c r="AB27" i="19" s="1"/>
  <c r="R27" i="19"/>
  <c r="AD26" i="19"/>
  <c r="Z26" i="19"/>
  <c r="X26" i="19"/>
  <c r="W26" i="19"/>
  <c r="Y26" i="19" s="1"/>
  <c r="AG26" i="19" s="1"/>
  <c r="T26" i="19"/>
  <c r="AC26" i="19" s="1"/>
  <c r="S26" i="19"/>
  <c r="AB26" i="19" s="1"/>
  <c r="R26" i="19"/>
  <c r="AD25" i="19"/>
  <c r="Z25" i="19"/>
  <c r="X25" i="19"/>
  <c r="W25" i="19"/>
  <c r="Y25" i="19" s="1"/>
  <c r="AG25" i="19" s="1"/>
  <c r="T25" i="19"/>
  <c r="AC25" i="19" s="1"/>
  <c r="S25" i="19"/>
  <c r="AB25" i="19" s="1"/>
  <c r="R25" i="19"/>
  <c r="AD24" i="19"/>
  <c r="Z24" i="19"/>
  <c r="X24" i="19"/>
  <c r="W24" i="19"/>
  <c r="T24" i="19"/>
  <c r="AC24" i="19" s="1"/>
  <c r="S24" i="19"/>
  <c r="AB24" i="19" s="1"/>
  <c r="R24" i="19"/>
  <c r="AD23" i="19"/>
  <c r="Z23" i="19"/>
  <c r="X23" i="19"/>
  <c r="W23" i="19"/>
  <c r="T23" i="19"/>
  <c r="AC23" i="19" s="1"/>
  <c r="S23" i="19"/>
  <c r="AB23" i="19" s="1"/>
  <c r="R23" i="19"/>
  <c r="AD22" i="19"/>
  <c r="Z22" i="19"/>
  <c r="X22" i="19"/>
  <c r="W22" i="19"/>
  <c r="Y22" i="19" s="1"/>
  <c r="AG22" i="19" s="1"/>
  <c r="T22" i="19"/>
  <c r="AC22" i="19" s="1"/>
  <c r="S22" i="19"/>
  <c r="AB22" i="19" s="1"/>
  <c r="R22" i="19"/>
  <c r="AD21" i="19"/>
  <c r="Z21" i="19"/>
  <c r="X21" i="19"/>
  <c r="W21" i="19"/>
  <c r="T21" i="19"/>
  <c r="AC21" i="19" s="1"/>
  <c r="S21" i="19"/>
  <c r="AB21" i="19" s="1"/>
  <c r="R21" i="19"/>
  <c r="AD20" i="19"/>
  <c r="Z20" i="19"/>
  <c r="X20" i="19"/>
  <c r="Y20" i="19" s="1"/>
  <c r="AG20" i="19" s="1"/>
  <c r="W20" i="19"/>
  <c r="T20" i="19"/>
  <c r="AC20" i="19" s="1"/>
  <c r="S20" i="19"/>
  <c r="AB20" i="19" s="1"/>
  <c r="R20" i="19"/>
  <c r="AD19" i="19"/>
  <c r="Z19" i="19"/>
  <c r="X19" i="19"/>
  <c r="W19" i="19"/>
  <c r="Y19" i="19" s="1"/>
  <c r="AG19" i="19" s="1"/>
  <c r="T19" i="19"/>
  <c r="AC19" i="19" s="1"/>
  <c r="S19" i="19"/>
  <c r="AB19" i="19" s="1"/>
  <c r="R19" i="19"/>
  <c r="AD18" i="19"/>
  <c r="Z18" i="19"/>
  <c r="X18" i="19"/>
  <c r="W18" i="19"/>
  <c r="Y18" i="19" s="1"/>
  <c r="AG18" i="19" s="1"/>
  <c r="T18" i="19"/>
  <c r="AC18" i="19" s="1"/>
  <c r="S18" i="19"/>
  <c r="AB18" i="19" s="1"/>
  <c r="R18" i="19"/>
  <c r="AD17" i="19"/>
  <c r="Z17" i="19"/>
  <c r="X17" i="19"/>
  <c r="W17" i="19"/>
  <c r="Y17" i="19" s="1"/>
  <c r="AG17" i="19" s="1"/>
  <c r="T17" i="19"/>
  <c r="AC17" i="19" s="1"/>
  <c r="S17" i="19"/>
  <c r="AB17" i="19" s="1"/>
  <c r="R17" i="19"/>
  <c r="AD16" i="19"/>
  <c r="Z16" i="19"/>
  <c r="X16" i="19"/>
  <c r="W16" i="19"/>
  <c r="Y16" i="19" s="1"/>
  <c r="AG16" i="19" s="1"/>
  <c r="T16" i="19"/>
  <c r="AC16" i="19" s="1"/>
  <c r="S16" i="19"/>
  <c r="AB16" i="19" s="1"/>
  <c r="R16" i="19"/>
  <c r="AD15" i="19"/>
  <c r="Z15" i="19"/>
  <c r="X15" i="19"/>
  <c r="Y15" i="19" s="1"/>
  <c r="AG15" i="19" s="1"/>
  <c r="W15" i="19"/>
  <c r="T15" i="19"/>
  <c r="AC15" i="19" s="1"/>
  <c r="S15" i="19"/>
  <c r="AB15" i="19" s="1"/>
  <c r="R15" i="19"/>
  <c r="AD14" i="19"/>
  <c r="Z14" i="19"/>
  <c r="X14" i="19"/>
  <c r="W14" i="19"/>
  <c r="T14" i="19"/>
  <c r="AC14" i="19" s="1"/>
  <c r="S14" i="19"/>
  <c r="AB14" i="19" s="1"/>
  <c r="R14" i="19"/>
  <c r="AD13" i="19"/>
  <c r="Z13" i="19"/>
  <c r="X13" i="19"/>
  <c r="W13" i="19"/>
  <c r="T13" i="19"/>
  <c r="AC13" i="19" s="1"/>
  <c r="S13" i="19"/>
  <c r="AB13" i="19" s="1"/>
  <c r="R13" i="19"/>
  <c r="AD12" i="19"/>
  <c r="Z12" i="19"/>
  <c r="X12" i="19"/>
  <c r="W12" i="19"/>
  <c r="Y12" i="19" s="1"/>
  <c r="AG12" i="19" s="1"/>
  <c r="T12" i="19"/>
  <c r="AC12" i="19" s="1"/>
  <c r="S12" i="19"/>
  <c r="AB12" i="19" s="1"/>
  <c r="R12" i="19"/>
  <c r="AD11" i="19"/>
  <c r="Z11" i="19"/>
  <c r="X11" i="19"/>
  <c r="W11" i="19"/>
  <c r="Y11" i="19" s="1"/>
  <c r="AG11" i="19" s="1"/>
  <c r="T11" i="19"/>
  <c r="AC11" i="19" s="1"/>
  <c r="S11" i="19"/>
  <c r="AB11" i="19" s="1"/>
  <c r="R11" i="19"/>
  <c r="AD10" i="19"/>
  <c r="Z10" i="19"/>
  <c r="X10" i="19"/>
  <c r="W10" i="19"/>
  <c r="T10" i="19"/>
  <c r="AC10" i="19" s="1"/>
  <c r="S10" i="19"/>
  <c r="AB10" i="19" s="1"/>
  <c r="R10" i="19"/>
  <c r="AD9" i="19"/>
  <c r="Z9" i="19"/>
  <c r="X9" i="19"/>
  <c r="W9" i="19"/>
  <c r="T9" i="19"/>
  <c r="AC9" i="19" s="1"/>
  <c r="S9" i="19"/>
  <c r="AB9" i="19" s="1"/>
  <c r="R9" i="19"/>
  <c r="AD8" i="19"/>
  <c r="Z8" i="19"/>
  <c r="X8" i="19"/>
  <c r="W8" i="19"/>
  <c r="Y8" i="19" s="1"/>
  <c r="AG8" i="19" s="1"/>
  <c r="T8" i="19"/>
  <c r="AC8" i="19" s="1"/>
  <c r="S8" i="19"/>
  <c r="AB8" i="19" s="1"/>
  <c r="R8" i="19"/>
  <c r="AD7" i="19"/>
  <c r="Z7" i="19"/>
  <c r="X7" i="19"/>
  <c r="W7" i="19"/>
  <c r="Y7" i="19" s="1"/>
  <c r="AG7" i="19" s="1"/>
  <c r="T7" i="19"/>
  <c r="AC7" i="19" s="1"/>
  <c r="S7" i="19"/>
  <c r="AB7" i="19" s="1"/>
  <c r="R7" i="19"/>
  <c r="AD6" i="19"/>
  <c r="Z6" i="19"/>
  <c r="X6" i="19"/>
  <c r="W6" i="19"/>
  <c r="T6" i="19"/>
  <c r="AC6" i="19" s="1"/>
  <c r="S6" i="19"/>
  <c r="AB6" i="19" s="1"/>
  <c r="R6" i="19"/>
  <c r="L2" i="19"/>
  <c r="C2" i="19"/>
  <c r="AD37" i="18"/>
  <c r="Z37" i="18"/>
  <c r="X37" i="18"/>
  <c r="W37" i="18"/>
  <c r="Y37" i="18" s="1"/>
  <c r="AG37" i="18" s="1"/>
  <c r="T37" i="18"/>
  <c r="AC37" i="18" s="1"/>
  <c r="S37" i="18"/>
  <c r="AB37" i="18" s="1"/>
  <c r="R37" i="18"/>
  <c r="AD36" i="18"/>
  <c r="Z36" i="18"/>
  <c r="X36" i="18"/>
  <c r="W36" i="18"/>
  <c r="Y36" i="18" s="1"/>
  <c r="AG36" i="18" s="1"/>
  <c r="T36" i="18"/>
  <c r="AC36" i="18" s="1"/>
  <c r="S36" i="18"/>
  <c r="AB36" i="18" s="1"/>
  <c r="R36" i="18"/>
  <c r="AD35" i="18"/>
  <c r="Z35" i="18"/>
  <c r="X35" i="18"/>
  <c r="W35" i="18"/>
  <c r="Y35" i="18" s="1"/>
  <c r="AG35" i="18" s="1"/>
  <c r="T35" i="18"/>
  <c r="AC35" i="18" s="1"/>
  <c r="S35" i="18"/>
  <c r="AB35" i="18" s="1"/>
  <c r="R35" i="18"/>
  <c r="AD34" i="18"/>
  <c r="Z34" i="18"/>
  <c r="X34" i="18"/>
  <c r="W34" i="18"/>
  <c r="Y34" i="18" s="1"/>
  <c r="AG34" i="18" s="1"/>
  <c r="T34" i="18"/>
  <c r="AC34" i="18" s="1"/>
  <c r="S34" i="18"/>
  <c r="AB34" i="18" s="1"/>
  <c r="R34" i="18"/>
  <c r="AD33" i="18"/>
  <c r="Z33" i="18"/>
  <c r="X33" i="18"/>
  <c r="W33" i="18"/>
  <c r="T33" i="18"/>
  <c r="AC33" i="18" s="1"/>
  <c r="S33" i="18"/>
  <c r="AB33" i="18" s="1"/>
  <c r="R33" i="18"/>
  <c r="AD32" i="18"/>
  <c r="Z32" i="18"/>
  <c r="X32" i="18"/>
  <c r="W32" i="18"/>
  <c r="Y32" i="18" s="1"/>
  <c r="AG32" i="18" s="1"/>
  <c r="T32" i="18"/>
  <c r="AC32" i="18" s="1"/>
  <c r="S32" i="18"/>
  <c r="AB32" i="18" s="1"/>
  <c r="R32" i="18"/>
  <c r="AD31" i="18"/>
  <c r="Z31" i="18"/>
  <c r="X31" i="18"/>
  <c r="W31" i="18"/>
  <c r="Y31" i="18" s="1"/>
  <c r="AG31" i="18" s="1"/>
  <c r="T31" i="18"/>
  <c r="AC31" i="18" s="1"/>
  <c r="S31" i="18"/>
  <c r="AB31" i="18" s="1"/>
  <c r="R31" i="18"/>
  <c r="AD30" i="18"/>
  <c r="Z30" i="18"/>
  <c r="X30" i="18"/>
  <c r="W30" i="18"/>
  <c r="T30" i="18"/>
  <c r="AC30" i="18" s="1"/>
  <c r="S30" i="18"/>
  <c r="AB30" i="18" s="1"/>
  <c r="R30" i="18"/>
  <c r="AD29" i="18"/>
  <c r="Z29" i="18"/>
  <c r="X29" i="18"/>
  <c r="W29" i="18"/>
  <c r="Y29" i="18" s="1"/>
  <c r="AG29" i="18" s="1"/>
  <c r="T29" i="18"/>
  <c r="AC29" i="18" s="1"/>
  <c r="S29" i="18"/>
  <c r="AB29" i="18" s="1"/>
  <c r="R29" i="18"/>
  <c r="AD28" i="18"/>
  <c r="Z28" i="18"/>
  <c r="X28" i="18"/>
  <c r="W28" i="18"/>
  <c r="Y28" i="18" s="1"/>
  <c r="AG28" i="18" s="1"/>
  <c r="T28" i="18"/>
  <c r="AC28" i="18" s="1"/>
  <c r="S28" i="18"/>
  <c r="AB28" i="18" s="1"/>
  <c r="R28" i="18"/>
  <c r="AD27" i="18"/>
  <c r="Z27" i="18"/>
  <c r="X27" i="18"/>
  <c r="W27" i="18"/>
  <c r="Y27" i="18" s="1"/>
  <c r="AG27" i="18" s="1"/>
  <c r="T27" i="18"/>
  <c r="AC27" i="18" s="1"/>
  <c r="S27" i="18"/>
  <c r="AB27" i="18" s="1"/>
  <c r="R27" i="18"/>
  <c r="AD26" i="18"/>
  <c r="Z26" i="18"/>
  <c r="X26" i="18"/>
  <c r="W26" i="18"/>
  <c r="T26" i="18"/>
  <c r="AC26" i="18" s="1"/>
  <c r="S26" i="18"/>
  <c r="AB26" i="18" s="1"/>
  <c r="R26" i="18"/>
  <c r="AD25" i="18"/>
  <c r="Z25" i="18"/>
  <c r="X25" i="18"/>
  <c r="W25" i="18"/>
  <c r="Y25" i="18" s="1"/>
  <c r="AG25" i="18" s="1"/>
  <c r="T25" i="18"/>
  <c r="AC25" i="18" s="1"/>
  <c r="S25" i="18"/>
  <c r="AB25" i="18" s="1"/>
  <c r="R25" i="18"/>
  <c r="AD24" i="18"/>
  <c r="Z24" i="18"/>
  <c r="X24" i="18"/>
  <c r="W24" i="18"/>
  <c r="Y24" i="18" s="1"/>
  <c r="AG24" i="18" s="1"/>
  <c r="V24" i="18"/>
  <c r="AA24" i="18" s="1"/>
  <c r="U24" i="18"/>
  <c r="AE24" i="18" s="1"/>
  <c r="T24" i="18"/>
  <c r="AC24" i="18" s="1"/>
  <c r="S24" i="18"/>
  <c r="AB24" i="18" s="1"/>
  <c r="R24" i="18"/>
  <c r="AD23" i="18"/>
  <c r="Z23" i="18"/>
  <c r="X23" i="18"/>
  <c r="W23" i="18"/>
  <c r="Y23" i="18" s="1"/>
  <c r="AG23" i="18" s="1"/>
  <c r="V23" i="18"/>
  <c r="AA23" i="18" s="1"/>
  <c r="U23" i="18"/>
  <c r="AE23" i="18" s="1"/>
  <c r="T23" i="18"/>
  <c r="AC23" i="18" s="1"/>
  <c r="S23" i="18"/>
  <c r="AB23" i="18" s="1"/>
  <c r="R23" i="18"/>
  <c r="AD22" i="18"/>
  <c r="Z22" i="18"/>
  <c r="X22" i="18"/>
  <c r="W22" i="18"/>
  <c r="T22" i="18"/>
  <c r="AC22" i="18" s="1"/>
  <c r="S22" i="18"/>
  <c r="AB22" i="18" s="1"/>
  <c r="R22" i="18"/>
  <c r="AD21" i="18"/>
  <c r="Z21" i="18"/>
  <c r="X21" i="18"/>
  <c r="W21" i="18"/>
  <c r="Y21" i="18" s="1"/>
  <c r="AG21" i="18" s="1"/>
  <c r="V21" i="18"/>
  <c r="AA21" i="18" s="1"/>
  <c r="U21" i="18"/>
  <c r="AE21" i="18" s="1"/>
  <c r="T21" i="18"/>
  <c r="AC21" i="18" s="1"/>
  <c r="S21" i="18"/>
  <c r="AB21" i="18" s="1"/>
  <c r="R21" i="18"/>
  <c r="AD20" i="18"/>
  <c r="Z20" i="18"/>
  <c r="X20" i="18"/>
  <c r="W20" i="18"/>
  <c r="Y20" i="18" s="1"/>
  <c r="AG20" i="18" s="1"/>
  <c r="T20" i="18"/>
  <c r="AC20" i="18" s="1"/>
  <c r="S20" i="18"/>
  <c r="AB20" i="18" s="1"/>
  <c r="R20" i="18"/>
  <c r="AD19" i="18"/>
  <c r="Z19" i="18"/>
  <c r="X19" i="18"/>
  <c r="W19" i="18"/>
  <c r="Y19" i="18" s="1"/>
  <c r="AG19" i="18" s="1"/>
  <c r="T19" i="18"/>
  <c r="AC19" i="18" s="1"/>
  <c r="S19" i="18"/>
  <c r="AB19" i="18" s="1"/>
  <c r="R19" i="18"/>
  <c r="AD18" i="18"/>
  <c r="Z18" i="18"/>
  <c r="X18" i="18"/>
  <c r="W18" i="18"/>
  <c r="T18" i="18"/>
  <c r="AC18" i="18" s="1"/>
  <c r="S18" i="18"/>
  <c r="AB18" i="18" s="1"/>
  <c r="R18" i="18"/>
  <c r="AD17" i="18"/>
  <c r="Z17" i="18"/>
  <c r="X17" i="18"/>
  <c r="W17" i="18"/>
  <c r="T17" i="18"/>
  <c r="AC17" i="18" s="1"/>
  <c r="S17" i="18"/>
  <c r="AB17" i="18" s="1"/>
  <c r="R17" i="18"/>
  <c r="AD16" i="18"/>
  <c r="Z16" i="18"/>
  <c r="X16" i="18"/>
  <c r="W16" i="18"/>
  <c r="T16" i="18"/>
  <c r="AC16" i="18" s="1"/>
  <c r="S16" i="18"/>
  <c r="AB16" i="18" s="1"/>
  <c r="R16" i="18"/>
  <c r="AD15" i="18"/>
  <c r="Z15" i="18"/>
  <c r="X15" i="18"/>
  <c r="W15" i="18"/>
  <c r="T15" i="18"/>
  <c r="AC15" i="18" s="1"/>
  <c r="S15" i="18"/>
  <c r="AB15" i="18" s="1"/>
  <c r="R15" i="18"/>
  <c r="AD14" i="18"/>
  <c r="Z14" i="18"/>
  <c r="X14" i="18"/>
  <c r="W14" i="18"/>
  <c r="T14" i="18"/>
  <c r="AC14" i="18" s="1"/>
  <c r="S14" i="18"/>
  <c r="AB14" i="18" s="1"/>
  <c r="R14" i="18"/>
  <c r="AD13" i="18"/>
  <c r="Z13" i="18"/>
  <c r="X13" i="18"/>
  <c r="Y13" i="18" s="1"/>
  <c r="AG13" i="18" s="1"/>
  <c r="W13" i="18"/>
  <c r="T13" i="18"/>
  <c r="AC13" i="18" s="1"/>
  <c r="S13" i="18"/>
  <c r="AB13" i="18" s="1"/>
  <c r="R13" i="18"/>
  <c r="AD12" i="18"/>
  <c r="Z12" i="18"/>
  <c r="X12" i="18"/>
  <c r="W12" i="18"/>
  <c r="T12" i="18"/>
  <c r="AC12" i="18" s="1"/>
  <c r="S12" i="18"/>
  <c r="AB12" i="18" s="1"/>
  <c r="R12" i="18"/>
  <c r="AD11" i="18"/>
  <c r="Z11" i="18"/>
  <c r="X11" i="18"/>
  <c r="W11" i="18"/>
  <c r="Y11" i="18" s="1"/>
  <c r="AG11" i="18" s="1"/>
  <c r="T11" i="18"/>
  <c r="AC11" i="18" s="1"/>
  <c r="S11" i="18"/>
  <c r="AB11" i="18" s="1"/>
  <c r="R11" i="18"/>
  <c r="AD10" i="18"/>
  <c r="Z10" i="18"/>
  <c r="X10" i="18"/>
  <c r="W10" i="18"/>
  <c r="T10" i="18"/>
  <c r="AC10" i="18" s="1"/>
  <c r="S10" i="18"/>
  <c r="AB10" i="18" s="1"/>
  <c r="R10" i="18"/>
  <c r="AD9" i="18"/>
  <c r="Z9" i="18"/>
  <c r="X9" i="18"/>
  <c r="W9" i="18"/>
  <c r="Y9" i="18" s="1"/>
  <c r="AG9" i="18" s="1"/>
  <c r="T9" i="18"/>
  <c r="AC9" i="18" s="1"/>
  <c r="S9" i="18"/>
  <c r="AB9" i="18" s="1"/>
  <c r="R9" i="18"/>
  <c r="AD8" i="18"/>
  <c r="Z8" i="18"/>
  <c r="X8" i="18"/>
  <c r="W8" i="18"/>
  <c r="Y8" i="18" s="1"/>
  <c r="AG8" i="18" s="1"/>
  <c r="T8" i="18"/>
  <c r="AC8" i="18" s="1"/>
  <c r="S8" i="18"/>
  <c r="AB8" i="18" s="1"/>
  <c r="R8" i="18"/>
  <c r="AD7" i="18"/>
  <c r="Z7" i="18"/>
  <c r="X7" i="18"/>
  <c r="W7" i="18"/>
  <c r="Y7" i="18" s="1"/>
  <c r="AG7" i="18" s="1"/>
  <c r="T7" i="18"/>
  <c r="AC7" i="18" s="1"/>
  <c r="S7" i="18"/>
  <c r="AB7" i="18" s="1"/>
  <c r="R7" i="18"/>
  <c r="AD6" i="18"/>
  <c r="Z6" i="18"/>
  <c r="X6" i="18"/>
  <c r="W6" i="18"/>
  <c r="T6" i="18"/>
  <c r="AC6" i="18" s="1"/>
  <c r="S6" i="18"/>
  <c r="AB6" i="18" s="1"/>
  <c r="R6" i="18"/>
  <c r="L2" i="18"/>
  <c r="C2" i="18"/>
  <c r="AD37" i="17"/>
  <c r="Z37" i="17"/>
  <c r="X37" i="17"/>
  <c r="W37" i="17"/>
  <c r="Y37" i="17" s="1"/>
  <c r="AG37" i="17" s="1"/>
  <c r="V37" i="17"/>
  <c r="AA37" i="17" s="1"/>
  <c r="U37" i="17"/>
  <c r="AE37" i="17" s="1"/>
  <c r="T37" i="17"/>
  <c r="AC37" i="17" s="1"/>
  <c r="S37" i="17"/>
  <c r="AB37" i="17" s="1"/>
  <c r="R37" i="17"/>
  <c r="AD36" i="17"/>
  <c r="Z36" i="17"/>
  <c r="X36" i="17"/>
  <c r="W36" i="17"/>
  <c r="Y36" i="17" s="1"/>
  <c r="AG36" i="17" s="1"/>
  <c r="V36" i="17"/>
  <c r="AA36" i="17" s="1"/>
  <c r="U36" i="17"/>
  <c r="AE36" i="17" s="1"/>
  <c r="T36" i="17"/>
  <c r="AC36" i="17" s="1"/>
  <c r="S36" i="17"/>
  <c r="AB36" i="17" s="1"/>
  <c r="R36" i="17"/>
  <c r="AD35" i="17"/>
  <c r="Z35" i="17"/>
  <c r="X35" i="17"/>
  <c r="W35" i="17"/>
  <c r="V35" i="17"/>
  <c r="AA35" i="17" s="1"/>
  <c r="U35" i="17"/>
  <c r="AE35" i="17" s="1"/>
  <c r="T35" i="17"/>
  <c r="AC35" i="17" s="1"/>
  <c r="S35" i="17"/>
  <c r="AB35" i="17" s="1"/>
  <c r="R35" i="17"/>
  <c r="AD34" i="17"/>
  <c r="Z34" i="17"/>
  <c r="X34" i="17"/>
  <c r="W34" i="17"/>
  <c r="Y34" i="17" s="1"/>
  <c r="AG34" i="17" s="1"/>
  <c r="V34" i="17"/>
  <c r="AA34" i="17" s="1"/>
  <c r="U34" i="17"/>
  <c r="AE34" i="17" s="1"/>
  <c r="T34" i="17"/>
  <c r="AC34" i="17" s="1"/>
  <c r="S34" i="17"/>
  <c r="AB34" i="17" s="1"/>
  <c r="R34" i="17"/>
  <c r="AD33" i="17"/>
  <c r="Z33" i="17"/>
  <c r="X33" i="17"/>
  <c r="W33" i="17"/>
  <c r="V33" i="17"/>
  <c r="AA33" i="17" s="1"/>
  <c r="U33" i="17"/>
  <c r="AE33" i="17" s="1"/>
  <c r="T33" i="17"/>
  <c r="AC33" i="17" s="1"/>
  <c r="S33" i="17"/>
  <c r="AB33" i="17" s="1"/>
  <c r="R33" i="17"/>
  <c r="AD32" i="17"/>
  <c r="Z32" i="17"/>
  <c r="Y32" i="17"/>
  <c r="AG32" i="17" s="1"/>
  <c r="X32" i="17"/>
  <c r="W32" i="17"/>
  <c r="V32" i="17"/>
  <c r="AA32" i="17" s="1"/>
  <c r="U32" i="17"/>
  <c r="AE32" i="17" s="1"/>
  <c r="T32" i="17"/>
  <c r="AC32" i="17" s="1"/>
  <c r="S32" i="17"/>
  <c r="AB32" i="17" s="1"/>
  <c r="R32" i="17"/>
  <c r="AD31" i="17"/>
  <c r="Z31" i="17"/>
  <c r="X31" i="17"/>
  <c r="W31" i="17"/>
  <c r="V31" i="17"/>
  <c r="AA31" i="17" s="1"/>
  <c r="U31" i="17"/>
  <c r="AE31" i="17" s="1"/>
  <c r="T31" i="17"/>
  <c r="AC31" i="17" s="1"/>
  <c r="S31" i="17"/>
  <c r="AB31" i="17" s="1"/>
  <c r="R31" i="17"/>
  <c r="AD30" i="17"/>
  <c r="Z30" i="17"/>
  <c r="X30" i="17"/>
  <c r="W30" i="17"/>
  <c r="V30" i="17"/>
  <c r="AA30" i="17" s="1"/>
  <c r="U30" i="17"/>
  <c r="AE30" i="17" s="1"/>
  <c r="T30" i="17"/>
  <c r="AC30" i="17" s="1"/>
  <c r="S30" i="17"/>
  <c r="AB30" i="17" s="1"/>
  <c r="R30" i="17"/>
  <c r="AD29" i="17"/>
  <c r="Z29" i="17"/>
  <c r="X29" i="17"/>
  <c r="W29" i="17"/>
  <c r="Y29" i="17" s="1"/>
  <c r="AG29" i="17" s="1"/>
  <c r="V29" i="17"/>
  <c r="AA29" i="17" s="1"/>
  <c r="U29" i="17"/>
  <c r="AE29" i="17" s="1"/>
  <c r="T29" i="17"/>
  <c r="AC29" i="17" s="1"/>
  <c r="S29" i="17"/>
  <c r="AB29" i="17" s="1"/>
  <c r="R29" i="17"/>
  <c r="AD28" i="17"/>
  <c r="Z28" i="17"/>
  <c r="Y28" i="17"/>
  <c r="AG28" i="17" s="1"/>
  <c r="X28" i="17"/>
  <c r="W28" i="17"/>
  <c r="V28" i="17"/>
  <c r="AA28" i="17" s="1"/>
  <c r="U28" i="17"/>
  <c r="AE28" i="17" s="1"/>
  <c r="T28" i="17"/>
  <c r="AC28" i="17" s="1"/>
  <c r="S28" i="17"/>
  <c r="AB28" i="17" s="1"/>
  <c r="R28" i="17"/>
  <c r="AD27" i="17"/>
  <c r="Z27" i="17"/>
  <c r="X27" i="17"/>
  <c r="W27" i="17"/>
  <c r="V27" i="17"/>
  <c r="AA27" i="17" s="1"/>
  <c r="U27" i="17"/>
  <c r="AE27" i="17" s="1"/>
  <c r="T27" i="17"/>
  <c r="AC27" i="17" s="1"/>
  <c r="S27" i="17"/>
  <c r="AB27" i="17" s="1"/>
  <c r="R27" i="17"/>
  <c r="AD26" i="17"/>
  <c r="Z26" i="17"/>
  <c r="X26" i="17"/>
  <c r="W26" i="17"/>
  <c r="V26" i="17"/>
  <c r="AA26" i="17" s="1"/>
  <c r="U26" i="17"/>
  <c r="AE26" i="17" s="1"/>
  <c r="T26" i="17"/>
  <c r="AC26" i="17" s="1"/>
  <c r="S26" i="17"/>
  <c r="AB26" i="17" s="1"/>
  <c r="R26" i="17"/>
  <c r="AD25" i="17"/>
  <c r="Z25" i="17"/>
  <c r="X25" i="17"/>
  <c r="W25" i="17"/>
  <c r="Y25" i="17" s="1"/>
  <c r="AG25" i="17" s="1"/>
  <c r="V25" i="17"/>
  <c r="AA25" i="17" s="1"/>
  <c r="U25" i="17"/>
  <c r="AE25" i="17" s="1"/>
  <c r="T25" i="17"/>
  <c r="AC25" i="17" s="1"/>
  <c r="S25" i="17"/>
  <c r="AB25" i="17" s="1"/>
  <c r="R25" i="17"/>
  <c r="AD24" i="17"/>
  <c r="Z24" i="17"/>
  <c r="X24" i="17"/>
  <c r="W24" i="17"/>
  <c r="Y24" i="17" s="1"/>
  <c r="AG24" i="17" s="1"/>
  <c r="V24" i="17"/>
  <c r="AA24" i="17" s="1"/>
  <c r="U24" i="17"/>
  <c r="AE24" i="17" s="1"/>
  <c r="T24" i="17"/>
  <c r="AC24" i="17" s="1"/>
  <c r="S24" i="17"/>
  <c r="AB24" i="17" s="1"/>
  <c r="R24" i="17"/>
  <c r="AD23" i="17"/>
  <c r="Z23" i="17"/>
  <c r="X23" i="17"/>
  <c r="W23" i="17"/>
  <c r="V23" i="17"/>
  <c r="AA23" i="17" s="1"/>
  <c r="U23" i="17"/>
  <c r="AE23" i="17" s="1"/>
  <c r="T23" i="17"/>
  <c r="AC23" i="17" s="1"/>
  <c r="S23" i="17"/>
  <c r="AB23" i="17" s="1"/>
  <c r="R23" i="17"/>
  <c r="AD22" i="17"/>
  <c r="Z22" i="17"/>
  <c r="Y22" i="17"/>
  <c r="AG22" i="17" s="1"/>
  <c r="X22" i="17"/>
  <c r="W22" i="17"/>
  <c r="V22" i="17"/>
  <c r="AA22" i="17" s="1"/>
  <c r="U22" i="17"/>
  <c r="AE22" i="17" s="1"/>
  <c r="T22" i="17"/>
  <c r="AC22" i="17" s="1"/>
  <c r="S22" i="17"/>
  <c r="AB22" i="17" s="1"/>
  <c r="R22" i="17"/>
  <c r="AD21" i="17"/>
  <c r="Z21" i="17"/>
  <c r="X21" i="17"/>
  <c r="W21" i="17"/>
  <c r="V21" i="17"/>
  <c r="AA21" i="17" s="1"/>
  <c r="U21" i="17"/>
  <c r="AE21" i="17" s="1"/>
  <c r="T21" i="17"/>
  <c r="AC21" i="17" s="1"/>
  <c r="S21" i="17"/>
  <c r="AB21" i="17" s="1"/>
  <c r="R21" i="17"/>
  <c r="AD20" i="17"/>
  <c r="Z20" i="17"/>
  <c r="X20" i="17"/>
  <c r="W20" i="17"/>
  <c r="Y20" i="17" s="1"/>
  <c r="AG20" i="17" s="1"/>
  <c r="V20" i="17"/>
  <c r="AA20" i="17" s="1"/>
  <c r="U20" i="17"/>
  <c r="AE20" i="17" s="1"/>
  <c r="T20" i="17"/>
  <c r="AC20" i="17" s="1"/>
  <c r="S20" i="17"/>
  <c r="AB20" i="17" s="1"/>
  <c r="R20" i="17"/>
  <c r="AD19" i="17"/>
  <c r="Z19" i="17"/>
  <c r="X19" i="17"/>
  <c r="W19" i="17"/>
  <c r="Y19" i="17" s="1"/>
  <c r="AG19" i="17" s="1"/>
  <c r="V19" i="17"/>
  <c r="AA19" i="17" s="1"/>
  <c r="U19" i="17"/>
  <c r="AE19" i="17" s="1"/>
  <c r="T19" i="17"/>
  <c r="AC19" i="17" s="1"/>
  <c r="S19" i="17"/>
  <c r="AB19" i="17" s="1"/>
  <c r="R19" i="17"/>
  <c r="AD18" i="17"/>
  <c r="Z18" i="17"/>
  <c r="X18" i="17"/>
  <c r="W18" i="17"/>
  <c r="V18" i="17"/>
  <c r="AA18" i="17" s="1"/>
  <c r="U18" i="17"/>
  <c r="AE18" i="17" s="1"/>
  <c r="T18" i="17"/>
  <c r="AC18" i="17" s="1"/>
  <c r="S18" i="17"/>
  <c r="AB18" i="17" s="1"/>
  <c r="R18" i="17"/>
  <c r="AD17" i="17"/>
  <c r="Z17" i="17"/>
  <c r="X17" i="17"/>
  <c r="Y17" i="17" s="1"/>
  <c r="AG17" i="17" s="1"/>
  <c r="W17" i="17"/>
  <c r="V17" i="17"/>
  <c r="AA17" i="17" s="1"/>
  <c r="U17" i="17"/>
  <c r="AE17" i="17" s="1"/>
  <c r="T17" i="17"/>
  <c r="AC17" i="17" s="1"/>
  <c r="S17" i="17"/>
  <c r="AB17" i="17" s="1"/>
  <c r="R17" i="17"/>
  <c r="AD16" i="17"/>
  <c r="Z16" i="17"/>
  <c r="X16" i="17"/>
  <c r="W16" i="17"/>
  <c r="Y16" i="17" s="1"/>
  <c r="AG16" i="17" s="1"/>
  <c r="V16" i="17"/>
  <c r="AA16" i="17" s="1"/>
  <c r="U16" i="17"/>
  <c r="AE16" i="17" s="1"/>
  <c r="T16" i="17"/>
  <c r="AC16" i="17" s="1"/>
  <c r="S16" i="17"/>
  <c r="AB16" i="17" s="1"/>
  <c r="AD15" i="17"/>
  <c r="Z15" i="17"/>
  <c r="X15" i="17"/>
  <c r="W15" i="17"/>
  <c r="V15" i="17"/>
  <c r="AA15" i="17" s="1"/>
  <c r="U15" i="17"/>
  <c r="AE15" i="17" s="1"/>
  <c r="T15" i="17"/>
  <c r="AC15" i="17" s="1"/>
  <c r="S15" i="17"/>
  <c r="AB15" i="17" s="1"/>
  <c r="R15" i="17"/>
  <c r="AD14" i="17"/>
  <c r="Z14" i="17"/>
  <c r="X14" i="17"/>
  <c r="W14" i="17"/>
  <c r="Y14" i="17" s="1"/>
  <c r="AG14" i="17" s="1"/>
  <c r="V14" i="17"/>
  <c r="AA14" i="17" s="1"/>
  <c r="U14" i="17"/>
  <c r="AE14" i="17" s="1"/>
  <c r="T14" i="17"/>
  <c r="AC14" i="17" s="1"/>
  <c r="S14" i="17"/>
  <c r="AB14" i="17" s="1"/>
  <c r="R14" i="17"/>
  <c r="AD13" i="17"/>
  <c r="Z13" i="17"/>
  <c r="X13" i="17"/>
  <c r="W13" i="17"/>
  <c r="Y13" i="17" s="1"/>
  <c r="AG13" i="17" s="1"/>
  <c r="V13" i="17"/>
  <c r="AA13" i="17" s="1"/>
  <c r="U13" i="17"/>
  <c r="AE13" i="17" s="1"/>
  <c r="T13" i="17"/>
  <c r="AC13" i="17" s="1"/>
  <c r="S13" i="17"/>
  <c r="AB13" i="17" s="1"/>
  <c r="R13" i="17"/>
  <c r="AD12" i="17"/>
  <c r="Z12" i="17"/>
  <c r="X12" i="17"/>
  <c r="Y12" i="17" s="1"/>
  <c r="AG12" i="17" s="1"/>
  <c r="W12" i="17"/>
  <c r="V12" i="17"/>
  <c r="AA12" i="17" s="1"/>
  <c r="U12" i="17"/>
  <c r="AE12" i="17" s="1"/>
  <c r="T12" i="17"/>
  <c r="AC12" i="17" s="1"/>
  <c r="S12" i="17"/>
  <c r="AB12" i="17" s="1"/>
  <c r="R12" i="17"/>
  <c r="AD11" i="17"/>
  <c r="Z11" i="17"/>
  <c r="Y11" i="17"/>
  <c r="AG11" i="17" s="1"/>
  <c r="X11" i="17"/>
  <c r="W11" i="17"/>
  <c r="V11" i="17"/>
  <c r="AA11" i="17" s="1"/>
  <c r="U11" i="17"/>
  <c r="AE11" i="17" s="1"/>
  <c r="T11" i="17"/>
  <c r="AC11" i="17" s="1"/>
  <c r="S11" i="17"/>
  <c r="AB11" i="17" s="1"/>
  <c r="R11" i="17"/>
  <c r="AD10" i="17"/>
  <c r="Z10" i="17"/>
  <c r="X10" i="17"/>
  <c r="W10" i="17"/>
  <c r="V10" i="17"/>
  <c r="AA10" i="17" s="1"/>
  <c r="U10" i="17"/>
  <c r="AE10" i="17" s="1"/>
  <c r="T10" i="17"/>
  <c r="AC10" i="17" s="1"/>
  <c r="S10" i="17"/>
  <c r="AB10" i="17" s="1"/>
  <c r="R10" i="17"/>
  <c r="AD9" i="17"/>
  <c r="Z9" i="17"/>
  <c r="X9" i="17"/>
  <c r="W9" i="17"/>
  <c r="Y9" i="17" s="1"/>
  <c r="AG9" i="17" s="1"/>
  <c r="V9" i="17"/>
  <c r="AA9" i="17" s="1"/>
  <c r="U9" i="17"/>
  <c r="AE9" i="17" s="1"/>
  <c r="T9" i="17"/>
  <c r="AC9" i="17" s="1"/>
  <c r="S9" i="17"/>
  <c r="AB9" i="17" s="1"/>
  <c r="R9" i="17"/>
  <c r="AD8" i="17"/>
  <c r="Z8" i="17"/>
  <c r="X8" i="17"/>
  <c r="Y8" i="17" s="1"/>
  <c r="AG8" i="17" s="1"/>
  <c r="W8" i="17"/>
  <c r="V8" i="17"/>
  <c r="AA8" i="17" s="1"/>
  <c r="U8" i="17"/>
  <c r="AE8" i="17" s="1"/>
  <c r="T8" i="17"/>
  <c r="AC8" i="17" s="1"/>
  <c r="S8" i="17"/>
  <c r="AB8" i="17" s="1"/>
  <c r="R8" i="17"/>
  <c r="AD7" i="17"/>
  <c r="Z7" i="17"/>
  <c r="X7" i="17"/>
  <c r="W7" i="17"/>
  <c r="Y7" i="17" s="1"/>
  <c r="AG7" i="17" s="1"/>
  <c r="V7" i="17"/>
  <c r="AA7" i="17" s="1"/>
  <c r="U7" i="17"/>
  <c r="AE7" i="17" s="1"/>
  <c r="T7" i="17"/>
  <c r="AC7" i="17" s="1"/>
  <c r="S7" i="17"/>
  <c r="AB7" i="17" s="1"/>
  <c r="R7" i="17"/>
  <c r="AD6" i="17"/>
  <c r="Z6" i="17"/>
  <c r="X6" i="17"/>
  <c r="W6" i="17"/>
  <c r="V6" i="17"/>
  <c r="AA6" i="17" s="1"/>
  <c r="U6" i="17"/>
  <c r="AE6" i="17" s="1"/>
  <c r="T6" i="17"/>
  <c r="AC6" i="17" s="1"/>
  <c r="S6" i="17"/>
  <c r="AB6" i="17" s="1"/>
  <c r="R6" i="17"/>
  <c r="L2" i="17"/>
  <c r="C2" i="17"/>
  <c r="V37" i="18"/>
  <c r="AA37" i="18" s="1"/>
  <c r="V22" i="18"/>
  <c r="AA22" i="18" s="1"/>
  <c r="V26" i="18"/>
  <c r="AA26" i="18" s="1"/>
  <c r="V20" i="18"/>
  <c r="AA20" i="18" s="1"/>
  <c r="V10" i="18"/>
  <c r="AA10" i="18" s="1"/>
  <c r="V32" i="18"/>
  <c r="AA32" i="18" s="1"/>
  <c r="V25" i="18"/>
  <c r="AA25" i="18" s="1"/>
  <c r="V29" i="18"/>
  <c r="AA29" i="18" s="1"/>
  <c r="V18" i="18"/>
  <c r="AA18" i="18" s="1"/>
  <c r="V31" i="18"/>
  <c r="AA31" i="18" s="1"/>
  <c r="V34" i="18"/>
  <c r="AA34" i="18" s="1"/>
  <c r="V8" i="18"/>
  <c r="AA8" i="18" s="1"/>
  <c r="V27" i="18"/>
  <c r="AA27" i="18" s="1"/>
  <c r="V23" i="3"/>
  <c r="AA23" i="3" s="1"/>
  <c r="V36" i="3"/>
  <c r="AA36" i="3" s="1"/>
  <c r="V16" i="3"/>
  <c r="AA16" i="3" s="1"/>
  <c r="V33" i="3"/>
  <c r="AA33" i="3" s="1"/>
  <c r="V14" i="3"/>
  <c r="AA14" i="3" s="1"/>
  <c r="V35" i="3"/>
  <c r="AA35" i="3" s="1"/>
  <c r="V8" i="3"/>
  <c r="AA8" i="3" s="1"/>
  <c r="V15" i="3"/>
  <c r="AA15" i="3" s="1"/>
  <c r="V19" i="3"/>
  <c r="AA19" i="3" s="1"/>
  <c r="V34" i="3"/>
  <c r="AA34" i="3" s="1"/>
  <c r="V18" i="3"/>
  <c r="AA18" i="3" s="1"/>
  <c r="V29" i="3"/>
  <c r="AA29" i="3" s="1"/>
  <c r="V24" i="3"/>
  <c r="AA24" i="3" s="1"/>
  <c r="V26" i="3"/>
  <c r="AA26" i="3" s="1"/>
  <c r="V23" i="19"/>
  <c r="AA23" i="19" s="1"/>
  <c r="V21" i="19"/>
  <c r="AA21" i="19" s="1"/>
  <c r="V31" i="19"/>
  <c r="AA31" i="19" s="1"/>
  <c r="V26" i="19"/>
  <c r="AA26" i="19" s="1"/>
  <c r="V30" i="19"/>
  <c r="AA30" i="19" s="1"/>
  <c r="R7" i="3"/>
  <c r="S7" i="3"/>
  <c r="AB7" i="3" s="1"/>
  <c r="T7" i="3"/>
  <c r="AC7" i="3" s="1"/>
  <c r="V7" i="3"/>
  <c r="AA7" i="3" s="1"/>
  <c r="W7" i="3"/>
  <c r="X7" i="3"/>
  <c r="Y7" i="3" s="1"/>
  <c r="AG7" i="3" s="1"/>
  <c r="Z7" i="3"/>
  <c r="AD7" i="3"/>
  <c r="R8" i="3"/>
  <c r="S8" i="3"/>
  <c r="AB8" i="3" s="1"/>
  <c r="T8" i="3"/>
  <c r="AC8" i="3" s="1"/>
  <c r="W8" i="3"/>
  <c r="X8" i="3"/>
  <c r="Z8" i="3"/>
  <c r="AD8" i="3"/>
  <c r="R9" i="3"/>
  <c r="S9" i="3"/>
  <c r="AB9" i="3" s="1"/>
  <c r="T9" i="3"/>
  <c r="AC9" i="3" s="1"/>
  <c r="V9" i="3"/>
  <c r="AA9" i="3" s="1"/>
  <c r="W9" i="3"/>
  <c r="X9" i="3"/>
  <c r="Z9" i="3"/>
  <c r="AD9" i="3"/>
  <c r="R10" i="3"/>
  <c r="S10" i="3"/>
  <c r="AB10" i="3" s="1"/>
  <c r="T10" i="3"/>
  <c r="AC10" i="3" s="1"/>
  <c r="W10" i="3"/>
  <c r="X10" i="3"/>
  <c r="Z10" i="3"/>
  <c r="AD10" i="3"/>
  <c r="R11" i="3"/>
  <c r="S11" i="3"/>
  <c r="AB11" i="3" s="1"/>
  <c r="T11" i="3"/>
  <c r="AC11" i="3" s="1"/>
  <c r="W11" i="3"/>
  <c r="X11" i="3"/>
  <c r="Z11" i="3"/>
  <c r="AD11" i="3"/>
  <c r="R12" i="3"/>
  <c r="S12" i="3"/>
  <c r="AB12" i="3" s="1"/>
  <c r="T12" i="3"/>
  <c r="AC12" i="3" s="1"/>
  <c r="W12" i="3"/>
  <c r="X12" i="3"/>
  <c r="Y12" i="3" s="1"/>
  <c r="AG12" i="3" s="1"/>
  <c r="Z12" i="3"/>
  <c r="AD12" i="3"/>
  <c r="R13" i="3"/>
  <c r="S13" i="3"/>
  <c r="AB13" i="3" s="1"/>
  <c r="T13" i="3"/>
  <c r="AC13" i="3" s="1"/>
  <c r="W13" i="3"/>
  <c r="X13" i="3"/>
  <c r="Y13" i="3"/>
  <c r="AG13" i="3" s="1"/>
  <c r="Z13" i="3"/>
  <c r="AD13" i="3"/>
  <c r="R14" i="3"/>
  <c r="S14" i="3"/>
  <c r="AB14" i="3" s="1"/>
  <c r="T14" i="3"/>
  <c r="AC14" i="3" s="1"/>
  <c r="W14" i="3"/>
  <c r="X14" i="3"/>
  <c r="Z14" i="3"/>
  <c r="AD14" i="3"/>
  <c r="R15" i="3"/>
  <c r="S15" i="3"/>
  <c r="AB15" i="3" s="1"/>
  <c r="T15" i="3"/>
  <c r="AC15" i="3" s="1"/>
  <c r="W15" i="3"/>
  <c r="X15" i="3"/>
  <c r="Z15" i="3"/>
  <c r="AD15" i="3"/>
  <c r="R16" i="3"/>
  <c r="S16" i="3"/>
  <c r="AB16" i="3" s="1"/>
  <c r="T16" i="3"/>
  <c r="AC16" i="3" s="1"/>
  <c r="W16" i="3"/>
  <c r="X16" i="3"/>
  <c r="Z16" i="3"/>
  <c r="AD16" i="3"/>
  <c r="R17" i="3"/>
  <c r="S17" i="3"/>
  <c r="AB17" i="3" s="1"/>
  <c r="T17" i="3"/>
  <c r="AC17" i="3" s="1"/>
  <c r="W17" i="3"/>
  <c r="X17" i="3"/>
  <c r="Z17" i="3"/>
  <c r="AD17" i="3"/>
  <c r="R18" i="3"/>
  <c r="S18" i="3"/>
  <c r="AB18" i="3" s="1"/>
  <c r="T18" i="3"/>
  <c r="AC18" i="3" s="1"/>
  <c r="W18" i="3"/>
  <c r="X18" i="3"/>
  <c r="Z18" i="3"/>
  <c r="AD18" i="3"/>
  <c r="R19" i="3"/>
  <c r="S19" i="3"/>
  <c r="AB19" i="3" s="1"/>
  <c r="T19" i="3"/>
  <c r="AC19" i="3" s="1"/>
  <c r="W19" i="3"/>
  <c r="X19" i="3"/>
  <c r="Z19" i="3"/>
  <c r="AD19" i="3"/>
  <c r="R20" i="3"/>
  <c r="S20" i="3"/>
  <c r="AB20" i="3" s="1"/>
  <c r="T20" i="3"/>
  <c r="AC20" i="3" s="1"/>
  <c r="U20" i="3"/>
  <c r="AE20" i="3" s="1"/>
  <c r="V20" i="3"/>
  <c r="AA20" i="3" s="1"/>
  <c r="W20" i="3"/>
  <c r="X20" i="3"/>
  <c r="Y20" i="3"/>
  <c r="AG20" i="3" s="1"/>
  <c r="Z20" i="3"/>
  <c r="AD20" i="3"/>
  <c r="R21" i="3"/>
  <c r="S21" i="3"/>
  <c r="AB21" i="3" s="1"/>
  <c r="T21" i="3"/>
  <c r="AC21" i="3" s="1"/>
  <c r="V21" i="3"/>
  <c r="AA21" i="3" s="1"/>
  <c r="W21" i="3"/>
  <c r="X21" i="3"/>
  <c r="Y21" i="3" s="1"/>
  <c r="AG21" i="3" s="1"/>
  <c r="Z21" i="3"/>
  <c r="AD21" i="3"/>
  <c r="R22" i="3"/>
  <c r="S22" i="3"/>
  <c r="AB22" i="3" s="1"/>
  <c r="T22" i="3"/>
  <c r="AC22" i="3" s="1"/>
  <c r="U22" i="3"/>
  <c r="AE22" i="3" s="1"/>
  <c r="V22" i="3"/>
  <c r="AA22" i="3" s="1"/>
  <c r="W22" i="3"/>
  <c r="Y22" i="3" s="1"/>
  <c r="AG22" i="3" s="1"/>
  <c r="X22" i="3"/>
  <c r="Z22" i="3"/>
  <c r="AD22" i="3"/>
  <c r="R23" i="3"/>
  <c r="S23" i="3"/>
  <c r="AB23" i="3" s="1"/>
  <c r="T23" i="3"/>
  <c r="AC23" i="3" s="1"/>
  <c r="W23" i="3"/>
  <c r="X23" i="3"/>
  <c r="Z23" i="3"/>
  <c r="AD23" i="3"/>
  <c r="R24" i="3"/>
  <c r="S24" i="3"/>
  <c r="AB24" i="3" s="1"/>
  <c r="T24" i="3"/>
  <c r="AC24" i="3" s="1"/>
  <c r="W24" i="3"/>
  <c r="Y24" i="3" s="1"/>
  <c r="AG24" i="3" s="1"/>
  <c r="X24" i="3"/>
  <c r="Z24" i="3"/>
  <c r="AD24" i="3"/>
  <c r="R25" i="3"/>
  <c r="S25" i="3"/>
  <c r="AB25" i="3" s="1"/>
  <c r="T25" i="3"/>
  <c r="AC25" i="3" s="1"/>
  <c r="W25" i="3"/>
  <c r="Y25" i="3" s="1"/>
  <c r="AG25" i="3" s="1"/>
  <c r="X25" i="3"/>
  <c r="Z25" i="3"/>
  <c r="AD25" i="3"/>
  <c r="R26" i="3"/>
  <c r="S26" i="3"/>
  <c r="AB26" i="3" s="1"/>
  <c r="T26" i="3"/>
  <c r="AC26" i="3" s="1"/>
  <c r="W26" i="3"/>
  <c r="X26" i="3"/>
  <c r="Z26" i="3"/>
  <c r="AD26" i="3"/>
  <c r="R27" i="3"/>
  <c r="S27" i="3"/>
  <c r="AB27" i="3" s="1"/>
  <c r="T27" i="3"/>
  <c r="AC27" i="3" s="1"/>
  <c r="W27" i="3"/>
  <c r="X27" i="3"/>
  <c r="Z27" i="3"/>
  <c r="AD27" i="3"/>
  <c r="R28" i="3"/>
  <c r="S28" i="3"/>
  <c r="AB28" i="3" s="1"/>
  <c r="T28" i="3"/>
  <c r="AC28" i="3" s="1"/>
  <c r="W28" i="3"/>
  <c r="X28" i="3"/>
  <c r="Z28" i="3"/>
  <c r="AD28" i="3"/>
  <c r="R29" i="3"/>
  <c r="S29" i="3"/>
  <c r="AB29" i="3" s="1"/>
  <c r="T29" i="3"/>
  <c r="AC29" i="3" s="1"/>
  <c r="W29" i="3"/>
  <c r="X29" i="3"/>
  <c r="Z29" i="3"/>
  <c r="AD29" i="3"/>
  <c r="R30" i="3"/>
  <c r="S30" i="3"/>
  <c r="AB30" i="3" s="1"/>
  <c r="T30" i="3"/>
  <c r="AC30" i="3" s="1"/>
  <c r="W30" i="3"/>
  <c r="X30" i="3"/>
  <c r="Z30" i="3"/>
  <c r="AD30" i="3"/>
  <c r="R31" i="3"/>
  <c r="S31" i="3"/>
  <c r="AB31" i="3" s="1"/>
  <c r="T31" i="3"/>
  <c r="AC31" i="3" s="1"/>
  <c r="W31" i="3"/>
  <c r="X31" i="3"/>
  <c r="Y31" i="3" s="1"/>
  <c r="AG31" i="3" s="1"/>
  <c r="Z31" i="3"/>
  <c r="AD31" i="3"/>
  <c r="R32" i="3"/>
  <c r="S32" i="3"/>
  <c r="AB32" i="3" s="1"/>
  <c r="T32" i="3"/>
  <c r="AC32" i="3" s="1"/>
  <c r="W32" i="3"/>
  <c r="X32" i="3"/>
  <c r="Z32" i="3"/>
  <c r="AD32" i="3"/>
  <c r="R33" i="3"/>
  <c r="S33" i="3"/>
  <c r="AB33" i="3" s="1"/>
  <c r="T33" i="3"/>
  <c r="AC33" i="3" s="1"/>
  <c r="W33" i="3"/>
  <c r="Y33" i="3" s="1"/>
  <c r="AG33" i="3" s="1"/>
  <c r="X33" i="3"/>
  <c r="Z33" i="3"/>
  <c r="AD33" i="3"/>
  <c r="R34" i="3"/>
  <c r="S34" i="3"/>
  <c r="AB34" i="3" s="1"/>
  <c r="T34" i="3"/>
  <c r="AC34" i="3" s="1"/>
  <c r="W34" i="3"/>
  <c r="X34" i="3"/>
  <c r="Z34" i="3"/>
  <c r="AD34" i="3"/>
  <c r="R35" i="3"/>
  <c r="S35" i="3"/>
  <c r="AB35" i="3" s="1"/>
  <c r="T35" i="3"/>
  <c r="AC35" i="3" s="1"/>
  <c r="W35" i="3"/>
  <c r="X35" i="3"/>
  <c r="Z35" i="3"/>
  <c r="AD35" i="3"/>
  <c r="R36" i="3"/>
  <c r="S36" i="3"/>
  <c r="AB36" i="3" s="1"/>
  <c r="T36" i="3"/>
  <c r="AC36" i="3" s="1"/>
  <c r="W36" i="3"/>
  <c r="X36" i="3"/>
  <c r="Z36" i="3"/>
  <c r="AD36" i="3"/>
  <c r="R37" i="3"/>
  <c r="S37" i="3"/>
  <c r="AB37" i="3" s="1"/>
  <c r="T37" i="3"/>
  <c r="AC37" i="3" s="1"/>
  <c r="U37" i="3"/>
  <c r="AE37" i="3" s="1"/>
  <c r="V37" i="3"/>
  <c r="AA37" i="3" s="1"/>
  <c r="W37" i="3"/>
  <c r="X37" i="3"/>
  <c r="Z37" i="3"/>
  <c r="AD37" i="3"/>
  <c r="Z6" i="3"/>
  <c r="AD6" i="3"/>
  <c r="E3" i="13"/>
  <c r="E4" i="13"/>
  <c r="E5" i="13"/>
  <c r="E2" i="13"/>
  <c r="C3" i="13"/>
  <c r="C4" i="13"/>
  <c r="C5" i="13"/>
  <c r="C2" i="13"/>
  <c r="X6" i="3"/>
  <c r="W6" i="3"/>
  <c r="T6" i="3"/>
  <c r="AC6" i="3" s="1"/>
  <c r="V7" i="18"/>
  <c r="AA7" i="18" s="1"/>
  <c r="S6" i="3"/>
  <c r="AB6" i="3" s="1"/>
  <c r="R6" i="3"/>
  <c r="L39" i="3"/>
  <c r="M90" i="3"/>
  <c r="M85" i="3"/>
  <c r="M83" i="3"/>
  <c r="M81" i="3"/>
  <c r="M79" i="3"/>
  <c r="M77" i="3"/>
  <c r="M75" i="3"/>
  <c r="M73" i="3"/>
  <c r="AF37" i="3" s="1"/>
  <c r="M71" i="3"/>
  <c r="AF35" i="3" s="1"/>
  <c r="M70" i="3"/>
  <c r="AF34" i="3" s="1"/>
  <c r="M69" i="3"/>
  <c r="AF33" i="3" s="1"/>
  <c r="M68" i="3"/>
  <c r="AF32" i="3" s="1"/>
  <c r="M67" i="3"/>
  <c r="M66" i="3"/>
  <c r="M65" i="3"/>
  <c r="AF31" i="3" s="1"/>
  <c r="M64" i="3"/>
  <c r="AF30" i="3" s="1"/>
  <c r="M63" i="3"/>
  <c r="M61" i="3"/>
  <c r="M59" i="3"/>
  <c r="M57" i="3"/>
  <c r="M55" i="3"/>
  <c r="AF29" i="3" s="1"/>
  <c r="M54" i="3"/>
  <c r="AF28" i="3" s="1"/>
  <c r="M53" i="3"/>
  <c r="M52" i="3"/>
  <c r="M51" i="3"/>
  <c r="AF27" i="3" s="1"/>
  <c r="M50" i="3"/>
  <c r="AF26" i="3" s="1"/>
  <c r="M49" i="3"/>
  <c r="AF25" i="3" s="1"/>
  <c r="M48" i="3"/>
  <c r="AF24" i="3" s="1"/>
  <c r="M47" i="3"/>
  <c r="AF23" i="3" s="1"/>
  <c r="M46" i="3"/>
  <c r="AF22" i="3" s="1"/>
  <c r="M45" i="3"/>
  <c r="M43" i="3"/>
  <c r="M41" i="3"/>
  <c r="M39" i="3"/>
  <c r="M37" i="3"/>
  <c r="M35" i="3"/>
  <c r="M33" i="3"/>
  <c r="AF21" i="3" s="1"/>
  <c r="M32" i="3"/>
  <c r="AF20" i="3" s="1"/>
  <c r="M31" i="3"/>
  <c r="AF19" i="3" s="1"/>
  <c r="M30" i="3"/>
  <c r="AF18" i="3" s="1"/>
  <c r="M29" i="3"/>
  <c r="AF17" i="3" s="1"/>
  <c r="M28" i="3"/>
  <c r="AF16" i="3" s="1"/>
  <c r="M27" i="3"/>
  <c r="M26" i="3"/>
  <c r="M25" i="3"/>
  <c r="AF15" i="3" s="1"/>
  <c r="AF14" i="3"/>
  <c r="M23" i="3"/>
  <c r="M21" i="3"/>
  <c r="M19" i="3"/>
  <c r="M17" i="3"/>
  <c r="M15" i="3"/>
  <c r="AF13" i="3" s="1"/>
  <c r="M14" i="3"/>
  <c r="AF12" i="3" s="1"/>
  <c r="M13" i="3"/>
  <c r="M12" i="3"/>
  <c r="M11" i="3"/>
  <c r="AF11" i="3" s="1"/>
  <c r="M10" i="3"/>
  <c r="AF10" i="3" s="1"/>
  <c r="M9" i="3"/>
  <c r="AF9" i="3" s="1"/>
  <c r="M8" i="3"/>
  <c r="AF8" i="3" s="1"/>
  <c r="M7" i="3"/>
  <c r="AF7" i="3" s="1"/>
  <c r="M6" i="3"/>
  <c r="AF6" i="3" s="1"/>
  <c r="Y27" i="19" l="1"/>
  <c r="AG27" i="19" s="1"/>
  <c r="Y32" i="19"/>
  <c r="AG32" i="19" s="1"/>
  <c r="Y34" i="19"/>
  <c r="AG34" i="19" s="1"/>
  <c r="Y14" i="19"/>
  <c r="AG14" i="19" s="1"/>
  <c r="Y33" i="19"/>
  <c r="AG33" i="19" s="1"/>
  <c r="Y14" i="18"/>
  <c r="AG14" i="18" s="1"/>
  <c r="Y22" i="18"/>
  <c r="AG22" i="18" s="1"/>
  <c r="Y12" i="18"/>
  <c r="AG12" i="18" s="1"/>
  <c r="Y6" i="18"/>
  <c r="AG6" i="18" s="1"/>
  <c r="Y16" i="18"/>
  <c r="AG16" i="18" s="1"/>
  <c r="Y17" i="18"/>
  <c r="AG17" i="18" s="1"/>
  <c r="Y15" i="18"/>
  <c r="AG15" i="18" s="1"/>
  <c r="Y15" i="17"/>
  <c r="AG15" i="17" s="1"/>
  <c r="Y30" i="17"/>
  <c r="AG30" i="17" s="1"/>
  <c r="Y10" i="17"/>
  <c r="AG10" i="17" s="1"/>
  <c r="Y27" i="17"/>
  <c r="AG27" i="17" s="1"/>
  <c r="Y23" i="17"/>
  <c r="AG23" i="17" s="1"/>
  <c r="Y33" i="17"/>
  <c r="AG33" i="17" s="1"/>
  <c r="Y37" i="3"/>
  <c r="AG37" i="3" s="1"/>
  <c r="Y36" i="3"/>
  <c r="AG36" i="3" s="1"/>
  <c r="Y11" i="3"/>
  <c r="AG11" i="3" s="1"/>
  <c r="Y29" i="3"/>
  <c r="AG29" i="3" s="1"/>
  <c r="Y14" i="3"/>
  <c r="AG14" i="3" s="1"/>
  <c r="Y16" i="3"/>
  <c r="AG16" i="3" s="1"/>
  <c r="Y32" i="3"/>
  <c r="AG32" i="3" s="1"/>
  <c r="Y34" i="3"/>
  <c r="AG34" i="3" s="1"/>
  <c r="Y23" i="3"/>
  <c r="AG23" i="3" s="1"/>
  <c r="Y17" i="3"/>
  <c r="AG17" i="3" s="1"/>
  <c r="Y6" i="3"/>
  <c r="AG6" i="3" s="1"/>
  <c r="Y18" i="3"/>
  <c r="AG18" i="3" s="1"/>
  <c r="Y19" i="3"/>
  <c r="AG19" i="3" s="1"/>
  <c r="Y9" i="3"/>
  <c r="AG9" i="3" s="1"/>
  <c r="Y8" i="3"/>
  <c r="AG8" i="3" s="1"/>
  <c r="Y27" i="3"/>
  <c r="AG27" i="3" s="1"/>
  <c r="Y30" i="3"/>
  <c r="AG30" i="3" s="1"/>
  <c r="Y10" i="3"/>
  <c r="AG10" i="3" s="1"/>
  <c r="Y6" i="19"/>
  <c r="AG6" i="19" s="1"/>
  <c r="Y10" i="19"/>
  <c r="AG10" i="19" s="1"/>
  <c r="Y21" i="19"/>
  <c r="AG21" i="19" s="1"/>
  <c r="Y24" i="19"/>
  <c r="AG24" i="19" s="1"/>
  <c r="Y37" i="19"/>
  <c r="AG37" i="19" s="1"/>
  <c r="Y23" i="19"/>
  <c r="AG23" i="19" s="1"/>
  <c r="V12" i="3"/>
  <c r="AA12" i="3" s="1"/>
  <c r="V6" i="3"/>
  <c r="AA6" i="3" s="1"/>
  <c r="V13" i="3"/>
  <c r="AA13" i="3" s="1"/>
  <c r="V27" i="3"/>
  <c r="AA27" i="3" s="1"/>
  <c r="V25" i="3"/>
  <c r="AA25" i="3" s="1"/>
  <c r="V11" i="3"/>
  <c r="AA11" i="3" s="1"/>
  <c r="V32" i="3"/>
  <c r="AA32" i="3" s="1"/>
  <c r="V17" i="3"/>
  <c r="AA17" i="3" s="1"/>
  <c r="U11" i="18"/>
  <c r="AE11" i="18" s="1"/>
  <c r="V6" i="18"/>
  <c r="AA6" i="18" s="1"/>
  <c r="V28" i="18"/>
  <c r="AA28" i="18" s="1"/>
  <c r="V12" i="18"/>
  <c r="AA12" i="18" s="1"/>
  <c r="V11" i="19"/>
  <c r="AA11" i="19" s="1"/>
  <c r="U18" i="3"/>
  <c r="AE18" i="3" s="1"/>
  <c r="AI18" i="3" s="1"/>
  <c r="A14" i="16" s="1"/>
  <c r="U34" i="3"/>
  <c r="AE34" i="3" s="1"/>
  <c r="U19" i="3"/>
  <c r="AE19" i="3" s="1"/>
  <c r="AI19" i="3" s="1"/>
  <c r="A15" i="16" s="1"/>
  <c r="U9" i="3"/>
  <c r="AE9" i="3" s="1"/>
  <c r="AI9" i="3" s="1"/>
  <c r="A5" i="16" s="1"/>
  <c r="U7" i="18"/>
  <c r="AE7" i="18" s="1"/>
  <c r="AI7" i="18" s="1"/>
  <c r="A67" i="16" s="1"/>
  <c r="V10" i="3"/>
  <c r="AA10" i="3" s="1"/>
  <c r="U35" i="18"/>
  <c r="AE35" i="18" s="1"/>
  <c r="U8" i="18"/>
  <c r="AE8" i="18" s="1"/>
  <c r="AI8" i="18" s="1"/>
  <c r="A68" i="16" s="1"/>
  <c r="U34" i="18"/>
  <c r="AE34" i="18" s="1"/>
  <c r="AI34" i="18" s="1"/>
  <c r="A94" i="16" s="1"/>
  <c r="U25" i="18"/>
  <c r="AE25" i="18" s="1"/>
  <c r="AI25" i="18" s="1"/>
  <c r="A85" i="16" s="1"/>
  <c r="V11" i="18"/>
  <c r="AA11" i="18" s="1"/>
  <c r="V33" i="19"/>
  <c r="AA33" i="19" s="1"/>
  <c r="V31" i="3"/>
  <c r="AA31" i="3" s="1"/>
  <c r="V30" i="3"/>
  <c r="AA30" i="3" s="1"/>
  <c r="V28" i="3"/>
  <c r="AA28" i="3" s="1"/>
  <c r="U6" i="19"/>
  <c r="AE6" i="19" s="1"/>
  <c r="V16" i="18"/>
  <c r="AA16" i="18" s="1"/>
  <c r="U28" i="19"/>
  <c r="AE28" i="19" s="1"/>
  <c r="U18" i="18"/>
  <c r="AE18" i="18" s="1"/>
  <c r="U17" i="19"/>
  <c r="AE17" i="19" s="1"/>
  <c r="V9" i="19"/>
  <c r="AA9" i="19" s="1"/>
  <c r="V35" i="19"/>
  <c r="AA35" i="19" s="1"/>
  <c r="V34" i="19"/>
  <c r="AA34" i="19" s="1"/>
  <c r="V18" i="19"/>
  <c r="AA18" i="19" s="1"/>
  <c r="V24" i="19"/>
  <c r="AA24" i="19" s="1"/>
  <c r="U30" i="19"/>
  <c r="AE30" i="19" s="1"/>
  <c r="AI30" i="19" s="1"/>
  <c r="A122" i="16" s="1"/>
  <c r="V35" i="18"/>
  <c r="AA35" i="18" s="1"/>
  <c r="V15" i="18"/>
  <c r="AA15" i="18" s="1"/>
  <c r="V9" i="18"/>
  <c r="AA9" i="18" s="1"/>
  <c r="V13" i="18"/>
  <c r="AA13" i="18" s="1"/>
  <c r="V6" i="19"/>
  <c r="AA6" i="19" s="1"/>
  <c r="V36" i="19"/>
  <c r="AA36" i="19" s="1"/>
  <c r="V20" i="19"/>
  <c r="AA20" i="19" s="1"/>
  <c r="U33" i="19"/>
  <c r="AE33" i="19" s="1"/>
  <c r="U31" i="19"/>
  <c r="AE31" i="19" s="1"/>
  <c r="AI31" i="19" s="1"/>
  <c r="A123" i="16" s="1"/>
  <c r="U29" i="19"/>
  <c r="AE29" i="19" s="1"/>
  <c r="U11" i="19"/>
  <c r="AE11" i="19" s="1"/>
  <c r="U15" i="19"/>
  <c r="AE15" i="19" s="1"/>
  <c r="V22" i="19"/>
  <c r="AA22" i="19" s="1"/>
  <c r="V32" i="19"/>
  <c r="AA32" i="19" s="1"/>
  <c r="V19" i="19"/>
  <c r="AA19" i="19" s="1"/>
  <c r="V25" i="19"/>
  <c r="AA25" i="19" s="1"/>
  <c r="U24" i="3"/>
  <c r="AE24" i="3" s="1"/>
  <c r="AI24" i="3" s="1"/>
  <c r="A20" i="16" s="1"/>
  <c r="U19" i="18"/>
  <c r="AE19" i="18" s="1"/>
  <c r="V19" i="18"/>
  <c r="AA19" i="18" s="1"/>
  <c r="V17" i="19"/>
  <c r="AA17" i="19" s="1"/>
  <c r="V27" i="19"/>
  <c r="AA27" i="19" s="1"/>
  <c r="V13" i="19"/>
  <c r="AA13" i="19" s="1"/>
  <c r="U8" i="3"/>
  <c r="AE8" i="3" s="1"/>
  <c r="AI8" i="3" s="1"/>
  <c r="A4" i="16" s="1"/>
  <c r="V33" i="18"/>
  <c r="AA33" i="18" s="1"/>
  <c r="V17" i="18"/>
  <c r="AA17" i="18" s="1"/>
  <c r="V12" i="19"/>
  <c r="AA12" i="19" s="1"/>
  <c r="V16" i="19"/>
  <c r="AA16" i="19" s="1"/>
  <c r="V37" i="19"/>
  <c r="AA37" i="19" s="1"/>
  <c r="U31" i="18"/>
  <c r="AE31" i="18" s="1"/>
  <c r="AI31" i="18" s="1"/>
  <c r="A91" i="16" s="1"/>
  <c r="V14" i="18"/>
  <c r="AA14" i="18" s="1"/>
  <c r="V30" i="18"/>
  <c r="AA30" i="18" s="1"/>
  <c r="V36" i="18"/>
  <c r="AA36" i="18" s="1"/>
  <c r="V14" i="19"/>
  <c r="AA14" i="19" s="1"/>
  <c r="V8" i="19"/>
  <c r="AA8" i="19" s="1"/>
  <c r="V15" i="19"/>
  <c r="AA15" i="19" s="1"/>
  <c r="V28" i="19"/>
  <c r="AA28" i="19" s="1"/>
  <c r="V7" i="19"/>
  <c r="AA7" i="19" s="1"/>
  <c r="V10" i="19"/>
  <c r="AA10" i="19" s="1"/>
  <c r="V29" i="19"/>
  <c r="AA29" i="19" s="1"/>
  <c r="L35" i="3"/>
  <c r="L85" i="3"/>
  <c r="L47" i="3"/>
  <c r="L23" i="17"/>
  <c r="L13" i="3"/>
  <c r="L50" i="3"/>
  <c r="L37" i="3"/>
  <c r="L6" i="17"/>
  <c r="L17" i="3"/>
  <c r="L85" i="17"/>
  <c r="L83" i="17"/>
  <c r="N81" i="17"/>
  <c r="L75" i="17"/>
  <c r="L73" i="17"/>
  <c r="L70" i="17"/>
  <c r="L69" i="17"/>
  <c r="L68" i="17"/>
  <c r="N66" i="17"/>
  <c r="L65" i="17"/>
  <c r="L64" i="17"/>
  <c r="N59" i="17"/>
  <c r="L57" i="17"/>
  <c r="L53" i="17"/>
  <c r="L52" i="17"/>
  <c r="N51" i="17"/>
  <c r="L48" i="3"/>
  <c r="L47" i="17"/>
  <c r="L46" i="17"/>
  <c r="L41" i="17"/>
  <c r="L37" i="17"/>
  <c r="L35" i="17"/>
  <c r="N32" i="17"/>
  <c r="L31" i="17"/>
  <c r="L30" i="17"/>
  <c r="L28" i="17"/>
  <c r="L27" i="17"/>
  <c r="N26" i="17"/>
  <c r="L24" i="17"/>
  <c r="L21" i="17"/>
  <c r="N19" i="17"/>
  <c r="L14" i="17"/>
  <c r="L13" i="17"/>
  <c r="L12" i="17"/>
  <c r="L10" i="17"/>
  <c r="L8" i="17"/>
  <c r="L7" i="17"/>
  <c r="L6" i="19"/>
  <c r="L81" i="19"/>
  <c r="L75" i="19"/>
  <c r="L68" i="19"/>
  <c r="L66" i="19"/>
  <c r="L51" i="19"/>
  <c r="L39" i="19"/>
  <c r="L37" i="19"/>
  <c r="L35" i="18"/>
  <c r="L33" i="18"/>
  <c r="L29" i="19"/>
  <c r="L19" i="19"/>
  <c r="L10" i="19"/>
  <c r="L48" i="17"/>
  <c r="L69" i="18"/>
  <c r="L57" i="18"/>
  <c r="L30" i="18"/>
  <c r="L27" i="18"/>
  <c r="L25" i="18"/>
  <c r="L11" i="18"/>
  <c r="L81" i="18"/>
  <c r="L85" i="19"/>
  <c r="L47" i="18"/>
  <c r="L63" i="17"/>
  <c r="L85" i="18"/>
  <c r="L51" i="18"/>
  <c r="L47" i="19"/>
  <c r="L83" i="19"/>
  <c r="L73" i="19"/>
  <c r="L72" i="18"/>
  <c r="L71" i="19"/>
  <c r="L70" i="19"/>
  <c r="L69" i="19"/>
  <c r="L67" i="19"/>
  <c r="L65" i="19"/>
  <c r="L64" i="19"/>
  <c r="L63" i="19"/>
  <c r="L61" i="19"/>
  <c r="L59" i="19"/>
  <c r="L57" i="19"/>
  <c r="L55" i="19"/>
  <c r="L54" i="19"/>
  <c r="L53" i="18"/>
  <c r="L52" i="19"/>
  <c r="L50" i="19"/>
  <c r="L48" i="18"/>
  <c r="L45" i="19"/>
  <c r="L43" i="18"/>
  <c r="L41" i="19"/>
  <c r="L35" i="19"/>
  <c r="L33" i="19"/>
  <c r="L32" i="19"/>
  <c r="L31" i="19"/>
  <c r="L30" i="19"/>
  <c r="L29" i="18"/>
  <c r="L28" i="19"/>
  <c r="L27" i="19"/>
  <c r="L26" i="19"/>
  <c r="L25" i="19"/>
  <c r="L23" i="19"/>
  <c r="L21" i="19"/>
  <c r="L15" i="18"/>
  <c r="L90" i="18"/>
  <c r="L90" i="17"/>
  <c r="L90" i="3"/>
  <c r="L83" i="18"/>
  <c r="L83" i="3"/>
  <c r="L77" i="18"/>
  <c r="L81" i="3"/>
  <c r="L79" i="3"/>
  <c r="L79" i="18"/>
  <c r="L79" i="17"/>
  <c r="L79" i="19"/>
  <c r="L77" i="19"/>
  <c r="L77" i="17"/>
  <c r="L77" i="3"/>
  <c r="L75" i="18"/>
  <c r="L75" i="3"/>
  <c r="L73" i="18"/>
  <c r="L73" i="3"/>
  <c r="L72" i="19"/>
  <c r="L72" i="17"/>
  <c r="L72" i="3"/>
  <c r="L71" i="18"/>
  <c r="L71" i="3"/>
  <c r="L71" i="17"/>
  <c r="L70" i="18"/>
  <c r="L70" i="3"/>
  <c r="L69" i="3"/>
  <c r="L68" i="18"/>
  <c r="L68" i="3"/>
  <c r="L67" i="17"/>
  <c r="L67" i="18"/>
  <c r="L67" i="3"/>
  <c r="L66" i="3"/>
  <c r="L66" i="18"/>
  <c r="L65" i="18"/>
  <c r="L65" i="3"/>
  <c r="L64" i="18"/>
  <c r="L64" i="3"/>
  <c r="L63" i="3"/>
  <c r="L61" i="18"/>
  <c r="L61" i="3"/>
  <c r="L59" i="18"/>
  <c r="L59" i="3"/>
  <c r="L57" i="3"/>
  <c r="L49" i="3"/>
  <c r="L49" i="19"/>
  <c r="L52" i="3"/>
  <c r="L55" i="18"/>
  <c r="L55" i="17"/>
  <c r="L55" i="3"/>
  <c r="L54" i="18"/>
  <c r="L54" i="17"/>
  <c r="L54" i="3"/>
  <c r="L53" i="19"/>
  <c r="L53" i="3"/>
  <c r="L51" i="3"/>
  <c r="L50" i="17"/>
  <c r="L50" i="18"/>
  <c r="L49" i="17"/>
  <c r="L48" i="19"/>
  <c r="L46" i="19"/>
  <c r="L46" i="3"/>
  <c r="L41" i="18"/>
  <c r="L41" i="3"/>
  <c r="L37" i="18"/>
  <c r="L45" i="17"/>
  <c r="L45" i="18"/>
  <c r="L45" i="3"/>
  <c r="L43" i="19"/>
  <c r="L43" i="3"/>
  <c r="L43" i="17"/>
  <c r="L33" i="17"/>
  <c r="L33" i="3"/>
  <c r="L32" i="18"/>
  <c r="L32" i="3"/>
  <c r="L31" i="18"/>
  <c r="L31" i="3"/>
  <c r="L30" i="3"/>
  <c r="L29" i="17"/>
  <c r="L29" i="3"/>
  <c r="L28" i="18"/>
  <c r="L28" i="3"/>
  <c r="L27" i="3"/>
  <c r="L26" i="18"/>
  <c r="L26" i="3"/>
  <c r="L25" i="17"/>
  <c r="L25" i="3"/>
  <c r="L24" i="18"/>
  <c r="L24" i="19"/>
  <c r="L24" i="3"/>
  <c r="L23" i="18"/>
  <c r="L21" i="18"/>
  <c r="L21" i="3"/>
  <c r="L19" i="18"/>
  <c r="L19" i="3"/>
  <c r="L17" i="19"/>
  <c r="L17" i="18"/>
  <c r="L14" i="19"/>
  <c r="L15" i="17"/>
  <c r="L15" i="19"/>
  <c r="L15" i="3"/>
  <c r="L14" i="3"/>
  <c r="L14" i="18"/>
  <c r="L13" i="19"/>
  <c r="L11" i="19"/>
  <c r="L8" i="19"/>
  <c r="L11" i="3"/>
  <c r="L12" i="18"/>
  <c r="L11" i="17"/>
  <c r="L10" i="3"/>
  <c r="L13" i="18"/>
  <c r="L12" i="19"/>
  <c r="L12" i="3"/>
  <c r="L10" i="18"/>
  <c r="L7" i="3"/>
  <c r="L9" i="19"/>
  <c r="L7" i="19"/>
  <c r="L9" i="18"/>
  <c r="L9" i="17"/>
  <c r="L9" i="3"/>
  <c r="L7" i="18"/>
  <c r="L8" i="18"/>
  <c r="L8" i="3"/>
  <c r="AI17" i="17"/>
  <c r="A45" i="16" s="1"/>
  <c r="AI30" i="17"/>
  <c r="A58" i="16" s="1"/>
  <c r="AI21" i="18"/>
  <c r="A81" i="16" s="1"/>
  <c r="L6" i="18"/>
  <c r="AI16" i="17"/>
  <c r="A44" i="16" s="1"/>
  <c r="AI25" i="17"/>
  <c r="A53" i="16" s="1"/>
  <c r="AI19" i="17"/>
  <c r="A47" i="16" s="1"/>
  <c r="AI33" i="17"/>
  <c r="A61" i="16" s="1"/>
  <c r="AI29" i="17"/>
  <c r="A57" i="16" s="1"/>
  <c r="A130" i="16"/>
  <c r="Y13" i="19"/>
  <c r="AG13" i="19" s="1"/>
  <c r="Y9" i="19"/>
  <c r="AG9" i="19" s="1"/>
  <c r="Y29" i="19"/>
  <c r="AG29" i="19" s="1"/>
  <c r="AI24" i="18"/>
  <c r="A84" i="16" s="1"/>
  <c r="AI23" i="18"/>
  <c r="A83" i="16" s="1"/>
  <c r="Y10" i="18"/>
  <c r="AG10" i="18" s="1"/>
  <c r="Y18" i="18"/>
  <c r="AG18" i="18" s="1"/>
  <c r="Y26" i="18"/>
  <c r="AG26" i="18" s="1"/>
  <c r="Y33" i="18"/>
  <c r="AG33" i="18" s="1"/>
  <c r="Y30" i="18"/>
  <c r="AG30" i="18" s="1"/>
  <c r="AI10" i="17"/>
  <c r="A38" i="16" s="1"/>
  <c r="AI14" i="17"/>
  <c r="A42" i="16" s="1"/>
  <c r="AI24" i="17"/>
  <c r="A52" i="16" s="1"/>
  <c r="AI36" i="17"/>
  <c r="A64" i="16" s="1"/>
  <c r="AI22" i="17"/>
  <c r="A50" i="16" s="1"/>
  <c r="AI28" i="17"/>
  <c r="A56" i="16" s="1"/>
  <c r="AI13" i="17"/>
  <c r="A41" i="16" s="1"/>
  <c r="AI8" i="17"/>
  <c r="A36" i="16" s="1"/>
  <c r="AI9" i="17"/>
  <c r="A37" i="16" s="1"/>
  <c r="AI12" i="17"/>
  <c r="A40" i="16" s="1"/>
  <c r="Y26" i="17"/>
  <c r="AG26" i="17" s="1"/>
  <c r="AI26" i="17" s="1"/>
  <c r="A54" i="16" s="1"/>
  <c r="AI27" i="17"/>
  <c r="A55" i="16" s="1"/>
  <c r="Y31" i="17"/>
  <c r="AG31" i="17" s="1"/>
  <c r="Y35" i="17"/>
  <c r="AG35" i="17" s="1"/>
  <c r="AI15" i="17"/>
  <c r="A43" i="16" s="1"/>
  <c r="AI23" i="17"/>
  <c r="A51" i="16" s="1"/>
  <c r="AI34" i="17"/>
  <c r="A62" i="16" s="1"/>
  <c r="AI11" i="17"/>
  <c r="A39" i="16" s="1"/>
  <c r="Y18" i="17"/>
  <c r="AG18" i="17" s="1"/>
  <c r="AI18" i="17" s="1"/>
  <c r="A46" i="16" s="1"/>
  <c r="AI32" i="17"/>
  <c r="A60" i="16" s="1"/>
  <c r="AI37" i="17"/>
  <c r="A65" i="16" s="1"/>
  <c r="Y6" i="17"/>
  <c r="AG6" i="17" s="1"/>
  <c r="AI6" i="17" s="1"/>
  <c r="A34" i="16" s="1"/>
  <c r="AI7" i="17"/>
  <c r="A35" i="16" s="1"/>
  <c r="AI20" i="17"/>
  <c r="A48" i="16" s="1"/>
  <c r="Y21" i="17"/>
  <c r="AG21" i="17" s="1"/>
  <c r="AI21" i="17" s="1"/>
  <c r="A49" i="16" s="1"/>
  <c r="AI31" i="17"/>
  <c r="A59" i="16" s="1"/>
  <c r="AI35" i="17"/>
  <c r="A63" i="16" s="1"/>
  <c r="U21" i="19"/>
  <c r="AE21" i="19" s="1"/>
  <c r="AI21" i="19" s="1"/>
  <c r="A113" i="16" s="1"/>
  <c r="U29" i="3"/>
  <c r="AE29" i="3" s="1"/>
  <c r="AI29" i="3" s="1"/>
  <c r="A25" i="16" s="1"/>
  <c r="U37" i="18"/>
  <c r="AE37" i="18" s="1"/>
  <c r="AI37" i="18" s="1"/>
  <c r="A97" i="16" s="1"/>
  <c r="U35" i="3"/>
  <c r="AE35" i="3" s="1"/>
  <c r="AI20" i="3"/>
  <c r="A16" i="16" s="1"/>
  <c r="AI22" i="3"/>
  <c r="A18" i="16" s="1"/>
  <c r="AI37" i="3"/>
  <c r="A33" i="16" s="1"/>
  <c r="Y35" i="3"/>
  <c r="AG35" i="3" s="1"/>
  <c r="Y15" i="3"/>
  <c r="AG15" i="3" s="1"/>
  <c r="Y28" i="3"/>
  <c r="AG28" i="3" s="1"/>
  <c r="Y26" i="3"/>
  <c r="AG26" i="3" s="1"/>
  <c r="A161" i="16"/>
  <c r="A160" i="16"/>
  <c r="A159" i="16"/>
  <c r="A158" i="16"/>
  <c r="A157" i="16"/>
  <c r="A156" i="16"/>
  <c r="A154" i="16"/>
  <c r="A152" i="16"/>
  <c r="A148" i="16"/>
  <c r="A147" i="16"/>
  <c r="A146" i="16"/>
  <c r="A144" i="16"/>
  <c r="A141" i="16"/>
  <c r="A140" i="16"/>
  <c r="A139" i="16"/>
  <c r="A137" i="16"/>
  <c r="A136" i="16"/>
  <c r="A134" i="16"/>
  <c r="A133" i="16"/>
  <c r="A132" i="16"/>
  <c r="A131" i="16"/>
  <c r="C2" i="3"/>
  <c r="N17" i="18"/>
  <c r="N35" i="18"/>
  <c r="N39" i="18"/>
  <c r="N46" i="18"/>
  <c r="N49" i="18"/>
  <c r="N50" i="18"/>
  <c r="N52" i="18"/>
  <c r="N57" i="18"/>
  <c r="N63" i="18"/>
  <c r="N81" i="18"/>
  <c r="N10" i="19"/>
  <c r="N23" i="19"/>
  <c r="N49" i="19"/>
  <c r="N65" i="19"/>
  <c r="N66" i="19"/>
  <c r="N68" i="19"/>
  <c r="N70" i="19"/>
  <c r="N90" i="19"/>
  <c r="N11" i="17"/>
  <c r="N15" i="17"/>
  <c r="N17" i="17"/>
  <c r="N33" i="17"/>
  <c r="N39" i="17"/>
  <c r="N45" i="17"/>
  <c r="N54" i="17"/>
  <c r="N55" i="17"/>
  <c r="N61" i="17"/>
  <c r="N63" i="17"/>
  <c r="N67" i="17"/>
  <c r="N71" i="17"/>
  <c r="N90" i="17"/>
  <c r="U86" i="1"/>
  <c r="V86" i="1"/>
  <c r="W86" i="1"/>
  <c r="X86" i="1"/>
  <c r="C2" i="7"/>
  <c r="J2" i="7"/>
  <c r="C3" i="2"/>
  <c r="L3" i="2"/>
  <c r="C6" i="2"/>
  <c r="G6" i="2"/>
  <c r="K6" i="2"/>
  <c r="O6" i="2"/>
  <c r="AI34" i="3" l="1"/>
  <c r="A30" i="16" s="1"/>
  <c r="G30" i="16" s="1"/>
  <c r="A150" i="16"/>
  <c r="F150" i="16" s="1"/>
  <c r="A145" i="16"/>
  <c r="H145" i="16" s="1"/>
  <c r="A138" i="16"/>
  <c r="G138" i="16" s="1"/>
  <c r="A135" i="16"/>
  <c r="H135" i="16" s="1"/>
  <c r="AI19" i="18"/>
  <c r="A79" i="16" s="1"/>
  <c r="G79" i="16" s="1"/>
  <c r="AI11" i="19"/>
  <c r="A103" i="16" s="1"/>
  <c r="F103" i="16" s="1"/>
  <c r="A153" i="16"/>
  <c r="H153" i="16" s="1"/>
  <c r="AI33" i="19"/>
  <c r="A125" i="16" s="1"/>
  <c r="F125" i="16" s="1"/>
  <c r="AI15" i="19"/>
  <c r="A107" i="16" s="1"/>
  <c r="H107" i="16" s="1"/>
  <c r="U27" i="18"/>
  <c r="AE27" i="18" s="1"/>
  <c r="AI27" i="18" s="1"/>
  <c r="A87" i="16" s="1"/>
  <c r="H87" i="16" s="1"/>
  <c r="U31" i="3"/>
  <c r="AE31" i="3" s="1"/>
  <c r="AI31" i="3" s="1"/>
  <c r="A27" i="16" s="1"/>
  <c r="U20" i="19"/>
  <c r="AE20" i="19" s="1"/>
  <c r="AI20" i="19" s="1"/>
  <c r="A112" i="16" s="1"/>
  <c r="AI18" i="18"/>
  <c r="A78" i="16" s="1"/>
  <c r="H78" i="16" s="1"/>
  <c r="U10" i="19"/>
  <c r="AE10" i="19" s="1"/>
  <c r="AI10" i="19" s="1"/>
  <c r="A102" i="16" s="1"/>
  <c r="G102" i="16" s="1"/>
  <c r="U9" i="18"/>
  <c r="AE9" i="18" s="1"/>
  <c r="AI9" i="18" s="1"/>
  <c r="A69" i="16" s="1"/>
  <c r="AI35" i="18"/>
  <c r="A95" i="16" s="1"/>
  <c r="H95" i="16" s="1"/>
  <c r="AI28" i="19"/>
  <c r="A120" i="16" s="1"/>
  <c r="H120" i="16" s="1"/>
  <c r="U14" i="19"/>
  <c r="AE14" i="19" s="1"/>
  <c r="AI14" i="19" s="1"/>
  <c r="A106" i="16" s="1"/>
  <c r="U12" i="19"/>
  <c r="AE12" i="19" s="1"/>
  <c r="AI12" i="19" s="1"/>
  <c r="A104" i="16" s="1"/>
  <c r="H104" i="16" s="1"/>
  <c r="U15" i="18"/>
  <c r="AE15" i="18" s="1"/>
  <c r="AI15" i="18" s="1"/>
  <c r="A75" i="16" s="1"/>
  <c r="U25" i="3"/>
  <c r="AE25" i="3" s="1"/>
  <c r="AI25" i="3" s="1"/>
  <c r="A21" i="16" s="1"/>
  <c r="H21" i="16" s="1"/>
  <c r="A142" i="16"/>
  <c r="H142" i="16" s="1"/>
  <c r="AI11" i="18"/>
  <c r="A71" i="16" s="1"/>
  <c r="F71" i="16" s="1"/>
  <c r="U8" i="19"/>
  <c r="AE8" i="19" s="1"/>
  <c r="AI8" i="19" s="1"/>
  <c r="A100" i="16" s="1"/>
  <c r="G100" i="16" s="1"/>
  <c r="AI17" i="19"/>
  <c r="A109" i="16" s="1"/>
  <c r="H109" i="16" s="1"/>
  <c r="AI6" i="19"/>
  <c r="A98" i="16" s="1"/>
  <c r="G98" i="16" s="1"/>
  <c r="AI29" i="19"/>
  <c r="A121" i="16" s="1"/>
  <c r="G121" i="16" s="1"/>
  <c r="U27" i="19"/>
  <c r="AE27" i="19" s="1"/>
  <c r="AI27" i="19" s="1"/>
  <c r="A119" i="16" s="1"/>
  <c r="F119" i="16" s="1"/>
  <c r="U36" i="19"/>
  <c r="AE36" i="19" s="1"/>
  <c r="AI36" i="19" s="1"/>
  <c r="A128" i="16" s="1"/>
  <c r="G128" i="16" s="1"/>
  <c r="U21" i="3"/>
  <c r="AE21" i="3" s="1"/>
  <c r="AI21" i="3" s="1"/>
  <c r="A17" i="16" s="1"/>
  <c r="F17" i="16" s="1"/>
  <c r="U23" i="3"/>
  <c r="AE23" i="3" s="1"/>
  <c r="AI23" i="3" s="1"/>
  <c r="A19" i="16" s="1"/>
  <c r="F19" i="16" s="1"/>
  <c r="U7" i="3"/>
  <c r="AE7" i="3" s="1"/>
  <c r="AI7" i="3" s="1"/>
  <c r="A3" i="16" s="1"/>
  <c r="G3" i="16" s="1"/>
  <c r="U36" i="3"/>
  <c r="AE36" i="3" s="1"/>
  <c r="AI36" i="3" s="1"/>
  <c r="A32" i="16" s="1"/>
  <c r="G32" i="16" s="1"/>
  <c r="U6" i="3"/>
  <c r="AE6" i="3" s="1"/>
  <c r="AI6" i="3" s="1"/>
  <c r="A2" i="16" s="1"/>
  <c r="G2" i="16" s="1"/>
  <c r="AI35" i="3"/>
  <c r="A31" i="16" s="1"/>
  <c r="F31" i="16" s="1"/>
  <c r="U13" i="18"/>
  <c r="AE13" i="18" s="1"/>
  <c r="AI13" i="18" s="1"/>
  <c r="A73" i="16" s="1"/>
  <c r="H73" i="16" s="1"/>
  <c r="U29" i="18"/>
  <c r="AE29" i="18" s="1"/>
  <c r="AI29" i="18" s="1"/>
  <c r="A89" i="16" s="1"/>
  <c r="G89" i="16" s="1"/>
  <c r="U16" i="3"/>
  <c r="AE16" i="3" s="1"/>
  <c r="AI16" i="3" s="1"/>
  <c r="A12" i="16" s="1"/>
  <c r="H12" i="16" s="1"/>
  <c r="U32" i="3"/>
  <c r="AE32" i="3" s="1"/>
  <c r="AI32" i="3" s="1"/>
  <c r="A28" i="16" s="1"/>
  <c r="H28" i="16" s="1"/>
  <c r="U15" i="3"/>
  <c r="AE15" i="3" s="1"/>
  <c r="AI15" i="3" s="1"/>
  <c r="A11" i="16" s="1"/>
  <c r="U13" i="3"/>
  <c r="AE13" i="3" s="1"/>
  <c r="AI13" i="3" s="1"/>
  <c r="A9" i="16" s="1"/>
  <c r="H9" i="16" s="1"/>
  <c r="U26" i="3"/>
  <c r="AE26" i="3" s="1"/>
  <c r="AI26" i="3" s="1"/>
  <c r="A22" i="16" s="1"/>
  <c r="U10" i="3"/>
  <c r="AE10" i="3" s="1"/>
  <c r="AI10" i="3" s="1"/>
  <c r="A6" i="16" s="1"/>
  <c r="F6" i="16" s="1"/>
  <c r="U16" i="18"/>
  <c r="AE16" i="18" s="1"/>
  <c r="AI16" i="18" s="1"/>
  <c r="A76" i="16" s="1"/>
  <c r="H76" i="16" s="1"/>
  <c r="U32" i="18"/>
  <c r="AE32" i="18" s="1"/>
  <c r="AI32" i="18" s="1"/>
  <c r="A92" i="16" s="1"/>
  <c r="G92" i="16" s="1"/>
  <c r="U11" i="3"/>
  <c r="AE11" i="3" s="1"/>
  <c r="AI11" i="3" s="1"/>
  <c r="A7" i="16" s="1"/>
  <c r="G7" i="16" s="1"/>
  <c r="U27" i="3"/>
  <c r="AE27" i="3" s="1"/>
  <c r="AI27" i="3" s="1"/>
  <c r="A23" i="16" s="1"/>
  <c r="F23" i="16" s="1"/>
  <c r="U33" i="3"/>
  <c r="AE33" i="3" s="1"/>
  <c r="AI33" i="3" s="1"/>
  <c r="A29" i="16" s="1"/>
  <c r="G29" i="16" s="1"/>
  <c r="U17" i="3"/>
  <c r="AE17" i="3" s="1"/>
  <c r="AI17" i="3" s="1"/>
  <c r="A13" i="16" s="1"/>
  <c r="G13" i="16" s="1"/>
  <c r="U12" i="18"/>
  <c r="AE12" i="18" s="1"/>
  <c r="AI12" i="18" s="1"/>
  <c r="A72" i="16" s="1"/>
  <c r="F72" i="16" s="1"/>
  <c r="U10" i="18"/>
  <c r="AE10" i="18" s="1"/>
  <c r="AI10" i="18" s="1"/>
  <c r="A70" i="16" s="1"/>
  <c r="U28" i="18"/>
  <c r="AE28" i="18" s="1"/>
  <c r="AI28" i="18" s="1"/>
  <c r="A88" i="16" s="1"/>
  <c r="G88" i="16" s="1"/>
  <c r="U30" i="3"/>
  <c r="AE30" i="3" s="1"/>
  <c r="AI30" i="3" s="1"/>
  <c r="A26" i="16" s="1"/>
  <c r="G26" i="16" s="1"/>
  <c r="U28" i="3"/>
  <c r="AE28" i="3" s="1"/>
  <c r="AI28" i="3" s="1"/>
  <c r="A24" i="16" s="1"/>
  <c r="U12" i="3"/>
  <c r="AE12" i="3" s="1"/>
  <c r="AI12" i="3" s="1"/>
  <c r="A8" i="16" s="1"/>
  <c r="G8" i="16" s="1"/>
  <c r="U14" i="3"/>
  <c r="AE14" i="3" s="1"/>
  <c r="AI14" i="3" s="1"/>
  <c r="A10" i="16" s="1"/>
  <c r="F10" i="16" s="1"/>
  <c r="A149" i="16"/>
  <c r="G149" i="16" s="1"/>
  <c r="A143" i="16"/>
  <c r="H143" i="16" s="1"/>
  <c r="U9" i="19"/>
  <c r="AE9" i="19" s="1"/>
  <c r="AI9" i="19" s="1"/>
  <c r="A101" i="16" s="1"/>
  <c r="U35" i="19"/>
  <c r="AE35" i="19" s="1"/>
  <c r="AI35" i="19" s="1"/>
  <c r="A127" i="16" s="1"/>
  <c r="H127" i="16" s="1"/>
  <c r="U22" i="18"/>
  <c r="AE22" i="18" s="1"/>
  <c r="AI22" i="18" s="1"/>
  <c r="A82" i="16" s="1"/>
  <c r="F82" i="16" s="1"/>
  <c r="U6" i="18"/>
  <c r="AE6" i="18" s="1"/>
  <c r="AI6" i="18" s="1"/>
  <c r="A66" i="16" s="1"/>
  <c r="G66" i="16" s="1"/>
  <c r="U20" i="18"/>
  <c r="AE20" i="18" s="1"/>
  <c r="AI20" i="18" s="1"/>
  <c r="A80" i="16" s="1"/>
  <c r="H80" i="16" s="1"/>
  <c r="U36" i="18"/>
  <c r="AE36" i="18" s="1"/>
  <c r="AI36" i="18" s="1"/>
  <c r="A96" i="16" s="1"/>
  <c r="G96" i="16" s="1"/>
  <c r="U37" i="19"/>
  <c r="AE37" i="19" s="1"/>
  <c r="AI37" i="19" s="1"/>
  <c r="A129" i="16" s="1"/>
  <c r="H129" i="16" s="1"/>
  <c r="U23" i="19"/>
  <c r="AE23" i="19" s="1"/>
  <c r="AI23" i="19" s="1"/>
  <c r="A115" i="16" s="1"/>
  <c r="F115" i="16" s="1"/>
  <c r="U7" i="19"/>
  <c r="AE7" i="19" s="1"/>
  <c r="AI7" i="19" s="1"/>
  <c r="A99" i="16" s="1"/>
  <c r="H99" i="16" s="1"/>
  <c r="U32" i="19"/>
  <c r="AE32" i="19" s="1"/>
  <c r="AI32" i="19" s="1"/>
  <c r="A124" i="16" s="1"/>
  <c r="H124" i="16" s="1"/>
  <c r="U22" i="19"/>
  <c r="AE22" i="19" s="1"/>
  <c r="AI22" i="19" s="1"/>
  <c r="A114" i="16" s="1"/>
  <c r="H114" i="16" s="1"/>
  <c r="U25" i="19"/>
  <c r="AE25" i="19" s="1"/>
  <c r="AI25" i="19" s="1"/>
  <c r="A117" i="16" s="1"/>
  <c r="G117" i="16" s="1"/>
  <c r="U19" i="19"/>
  <c r="AE19" i="19" s="1"/>
  <c r="AI19" i="19" s="1"/>
  <c r="A111" i="16" s="1"/>
  <c r="H111" i="16" s="1"/>
  <c r="U26" i="18"/>
  <c r="AE26" i="18" s="1"/>
  <c r="AI26" i="18" s="1"/>
  <c r="A86" i="16" s="1"/>
  <c r="U30" i="18"/>
  <c r="AE30" i="18" s="1"/>
  <c r="AI30" i="18" s="1"/>
  <c r="A90" i="16" s="1"/>
  <c r="G90" i="16" s="1"/>
  <c r="U14" i="18"/>
  <c r="AE14" i="18" s="1"/>
  <c r="AI14" i="18" s="1"/>
  <c r="A74" i="16" s="1"/>
  <c r="G74" i="16" s="1"/>
  <c r="U24" i="19"/>
  <c r="AE24" i="19" s="1"/>
  <c r="AI24" i="19" s="1"/>
  <c r="A116" i="16" s="1"/>
  <c r="H116" i="16" s="1"/>
  <c r="U34" i="19"/>
  <c r="AE34" i="19" s="1"/>
  <c r="AI34" i="19" s="1"/>
  <c r="A126" i="16" s="1"/>
  <c r="G126" i="16" s="1"/>
  <c r="U18" i="19"/>
  <c r="AE18" i="19" s="1"/>
  <c r="AI18" i="19" s="1"/>
  <c r="A110" i="16" s="1"/>
  <c r="F110" i="16" s="1"/>
  <c r="U16" i="19"/>
  <c r="AE16" i="19" s="1"/>
  <c r="AI16" i="19" s="1"/>
  <c r="A108" i="16" s="1"/>
  <c r="F108" i="16" s="1"/>
  <c r="U26" i="19"/>
  <c r="AE26" i="19" s="1"/>
  <c r="AI26" i="19" s="1"/>
  <c r="A118" i="16" s="1"/>
  <c r="H118" i="16" s="1"/>
  <c r="U33" i="18"/>
  <c r="AE33" i="18" s="1"/>
  <c r="AI33" i="18" s="1"/>
  <c r="A93" i="16" s="1"/>
  <c r="U17" i="18"/>
  <c r="AE17" i="18" s="1"/>
  <c r="AI17" i="18" s="1"/>
  <c r="A77" i="16" s="1"/>
  <c r="G77" i="16" s="1"/>
  <c r="A151" i="16"/>
  <c r="F151" i="16" s="1"/>
  <c r="A155" i="16"/>
  <c r="F155" i="16" s="1"/>
  <c r="U13" i="19"/>
  <c r="AE13" i="19" s="1"/>
  <c r="AI13" i="19" s="1"/>
  <c r="A105" i="16" s="1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N68" i="18"/>
  <c r="N41" i="17"/>
  <c r="H113" i="16"/>
  <c r="F113" i="16"/>
  <c r="G113" i="16"/>
  <c r="L51" i="17"/>
  <c r="H123" i="16"/>
  <c r="G123" i="16"/>
  <c r="F123" i="16"/>
  <c r="N21" i="17"/>
  <c r="N67" i="19"/>
  <c r="N65" i="17"/>
  <c r="N15" i="18"/>
  <c r="H84" i="16"/>
  <c r="F84" i="16"/>
  <c r="G84" i="16"/>
  <c r="G81" i="16"/>
  <c r="F81" i="16"/>
  <c r="H81" i="16"/>
  <c r="G68" i="16"/>
  <c r="F68" i="16"/>
  <c r="H68" i="16"/>
  <c r="N55" i="19"/>
  <c r="H67" i="16"/>
  <c r="F67" i="16"/>
  <c r="G67" i="16"/>
  <c r="G83" i="16"/>
  <c r="F83" i="16"/>
  <c r="H83" i="16"/>
  <c r="H94" i="16"/>
  <c r="F94" i="16"/>
  <c r="G94" i="16"/>
  <c r="N69" i="17"/>
  <c r="N73" i="17"/>
  <c r="N24" i="17"/>
  <c r="N35" i="19"/>
  <c r="N61" i="18"/>
  <c r="N33" i="18"/>
  <c r="L23" i="3"/>
  <c r="N28" i="17"/>
  <c r="N63" i="19"/>
  <c r="N27" i="19"/>
  <c r="N75" i="18"/>
  <c r="N31" i="18"/>
  <c r="L32" i="17"/>
  <c r="N46" i="19"/>
  <c r="N23" i="17"/>
  <c r="N81" i="19"/>
  <c r="N66" i="18"/>
  <c r="N55" i="18"/>
  <c r="L59" i="17"/>
  <c r="L66" i="17"/>
  <c r="N70" i="17"/>
  <c r="N75" i="19"/>
  <c r="N51" i="19"/>
  <c r="N33" i="19"/>
  <c r="N29" i="18"/>
  <c r="L26" i="17"/>
  <c r="N31" i="19"/>
  <c r="L19" i="17"/>
  <c r="L81" i="17"/>
  <c r="N47" i="17"/>
  <c r="N72" i="19"/>
  <c r="N41" i="19"/>
  <c r="N17" i="19"/>
  <c r="N48" i="18"/>
  <c r="N27" i="18"/>
  <c r="N46" i="17"/>
  <c r="N50" i="19"/>
  <c r="N39" i="19"/>
  <c r="N29" i="19"/>
  <c r="N15" i="19"/>
  <c r="N72" i="18"/>
  <c r="N51" i="18"/>
  <c r="N32" i="18"/>
  <c r="N24" i="18"/>
  <c r="N61" i="19"/>
  <c r="N21" i="19"/>
  <c r="N69" i="18"/>
  <c r="N25" i="18"/>
  <c r="N85" i="19"/>
  <c r="N71" i="19"/>
  <c r="N26" i="19"/>
  <c r="N19" i="19"/>
  <c r="N54" i="19"/>
  <c r="N47" i="19"/>
  <c r="N37" i="19"/>
  <c r="N30" i="19"/>
  <c r="N24" i="19"/>
  <c r="N19" i="18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N11" i="19"/>
  <c r="G59" i="16"/>
  <c r="H59" i="16"/>
  <c r="F59" i="16"/>
  <c r="G39" i="16"/>
  <c r="H39" i="16"/>
  <c r="F39" i="16"/>
  <c r="G56" i="16"/>
  <c r="F56" i="16"/>
  <c r="H56" i="16"/>
  <c r="G53" i="16"/>
  <c r="F53" i="16"/>
  <c r="H53" i="16"/>
  <c r="N25" i="19"/>
  <c r="N64" i="18"/>
  <c r="N43" i="18"/>
  <c r="N23" i="18"/>
  <c r="N11" i="18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N83" i="19"/>
  <c r="N59" i="19"/>
  <c r="N45" i="19"/>
  <c r="N83" i="18"/>
  <c r="N53" i="18"/>
  <c r="N41" i="18"/>
  <c r="N26" i="18"/>
  <c r="N7" i="18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N10" i="17"/>
  <c r="N73" i="19"/>
  <c r="N28" i="19"/>
  <c r="N71" i="18"/>
  <c r="N28" i="18"/>
  <c r="G4" i="16"/>
  <c r="H4" i="16"/>
  <c r="F4" i="16"/>
  <c r="G25" i="16"/>
  <c r="F25" i="16"/>
  <c r="H25" i="16"/>
  <c r="F14" i="16"/>
  <c r="G14" i="16"/>
  <c r="H14" i="16"/>
  <c r="F5" i="16"/>
  <c r="G5" i="16"/>
  <c r="H5" i="16"/>
  <c r="H30" i="16"/>
  <c r="F30" i="16"/>
  <c r="G18" i="16"/>
  <c r="H18" i="16"/>
  <c r="F18" i="16"/>
  <c r="G20" i="16"/>
  <c r="H20" i="16"/>
  <c r="F20" i="16"/>
  <c r="N69" i="19"/>
  <c r="N52" i="19"/>
  <c r="N32" i="19"/>
  <c r="N10" i="18"/>
  <c r="N35" i="17"/>
  <c r="N30" i="17"/>
  <c r="N64" i="19"/>
  <c r="N57" i="19"/>
  <c r="N90" i="18"/>
  <c r="N70" i="18"/>
  <c r="N85" i="17"/>
  <c r="N77" i="19"/>
  <c r="N13" i="19"/>
  <c r="N85" i="18"/>
  <c r="N73" i="18"/>
  <c r="N54" i="18"/>
  <c r="N45" i="18"/>
  <c r="N30" i="18"/>
  <c r="N21" i="18"/>
  <c r="N13" i="18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N83" i="17"/>
  <c r="N83" i="3"/>
  <c r="N79" i="3"/>
  <c r="N77" i="17"/>
  <c r="N77" i="3"/>
  <c r="N77" i="18"/>
  <c r="N79" i="17"/>
  <c r="N79" i="18"/>
  <c r="N79" i="19"/>
  <c r="N75" i="17"/>
  <c r="N75" i="3"/>
  <c r="F161" i="16"/>
  <c r="G161" i="16"/>
  <c r="H161" i="16"/>
  <c r="N73" i="3"/>
  <c r="G97" i="16"/>
  <c r="H97" i="16"/>
  <c r="F97" i="16"/>
  <c r="H65" i="16"/>
  <c r="F65" i="16"/>
  <c r="G65" i="16"/>
  <c r="H33" i="16"/>
  <c r="G33" i="16"/>
  <c r="F33" i="16"/>
  <c r="H160" i="16"/>
  <c r="G160" i="16"/>
  <c r="F160" i="16"/>
  <c r="N72" i="17"/>
  <c r="F64" i="16"/>
  <c r="G64" i="16"/>
  <c r="H64" i="16"/>
  <c r="F85" i="16"/>
  <c r="G85" i="16"/>
  <c r="H85" i="16"/>
  <c r="N71" i="3"/>
  <c r="N70" i="3"/>
  <c r="N68" i="17"/>
  <c r="N68" i="3"/>
  <c r="N67" i="18"/>
  <c r="N67" i="3"/>
  <c r="N66" i="3"/>
  <c r="N65" i="18"/>
  <c r="N64" i="3"/>
  <c r="N64" i="17"/>
  <c r="N59" i="18"/>
  <c r="N59" i="3"/>
  <c r="N57" i="17"/>
  <c r="N57" i="3"/>
  <c r="N52" i="17"/>
  <c r="N49" i="17"/>
  <c r="N52" i="3"/>
  <c r="N55" i="3"/>
  <c r="N53" i="17"/>
  <c r="N53" i="19"/>
  <c r="N53" i="3"/>
  <c r="N51" i="3"/>
  <c r="N50" i="17"/>
  <c r="N48" i="17"/>
  <c r="N48" i="19"/>
  <c r="N47" i="18"/>
  <c r="N41" i="3"/>
  <c r="N37" i="18"/>
  <c r="N37" i="17"/>
  <c r="N43" i="19"/>
  <c r="N43" i="3"/>
  <c r="N43" i="17"/>
  <c r="N33" i="3"/>
  <c r="N32" i="3"/>
  <c r="N31" i="17"/>
  <c r="N31" i="3"/>
  <c r="N29" i="17"/>
  <c r="N29" i="3"/>
  <c r="N27" i="17"/>
  <c r="N27" i="3"/>
  <c r="N26" i="3"/>
  <c r="N25" i="17"/>
  <c r="N14" i="17"/>
  <c r="N14" i="19"/>
  <c r="N14" i="3"/>
  <c r="N15" i="3"/>
  <c r="N14" i="18"/>
  <c r="N13" i="17"/>
  <c r="N8" i="19"/>
  <c r="N11" i="3"/>
  <c r="N7" i="19"/>
  <c r="P82" i="1"/>
  <c r="P80" i="1"/>
  <c r="N9" i="17"/>
  <c r="N6" i="19"/>
  <c r="N12" i="19"/>
  <c r="N12" i="18"/>
  <c r="P81" i="1"/>
  <c r="N12" i="3"/>
  <c r="P78" i="1"/>
  <c r="P83" i="1"/>
  <c r="N12" i="17"/>
  <c r="P77" i="1"/>
  <c r="N9" i="19"/>
  <c r="P79" i="1"/>
  <c r="N7" i="17"/>
  <c r="H77" i="1"/>
  <c r="V87" i="1" s="1"/>
  <c r="L79" i="1"/>
  <c r="W89" i="1" s="1"/>
  <c r="N8" i="17"/>
  <c r="N9" i="18"/>
  <c r="H83" i="1"/>
  <c r="V93" i="1" s="1"/>
  <c r="D77" i="1"/>
  <c r="U87" i="1" s="1"/>
  <c r="N9" i="3"/>
  <c r="H82" i="1"/>
  <c r="V92" i="1" s="1"/>
  <c r="N8" i="18"/>
  <c r="N8" i="3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D82" i="1"/>
  <c r="U92" i="1" s="1"/>
  <c r="D83" i="1"/>
  <c r="U93" i="1" s="1"/>
  <c r="N6" i="3"/>
  <c r="L6" i="3"/>
  <c r="D80" i="1"/>
  <c r="U90" i="1" s="1"/>
  <c r="D79" i="1"/>
  <c r="U89" i="1" s="1"/>
  <c r="D78" i="1"/>
  <c r="U88" i="1" s="1"/>
  <c r="N28" i="3"/>
  <c r="N69" i="3"/>
  <c r="N63" i="3"/>
  <c r="N19" i="3"/>
  <c r="N21" i="3"/>
  <c r="N45" i="3"/>
  <c r="N61" i="3"/>
  <c r="N17" i="3"/>
  <c r="N10" i="3"/>
  <c r="N90" i="3"/>
  <c r="N48" i="3"/>
  <c r="N25" i="3"/>
  <c r="N85" i="3"/>
  <c r="N35" i="3"/>
  <c r="N72" i="3"/>
  <c r="N50" i="3"/>
  <c r="N39" i="3"/>
  <c r="N30" i="3"/>
  <c r="N24" i="3"/>
  <c r="N46" i="3"/>
  <c r="N47" i="3"/>
  <c r="N54" i="3"/>
  <c r="N81" i="3"/>
  <c r="N65" i="3"/>
  <c r="N49" i="3"/>
  <c r="N37" i="3"/>
  <c r="N23" i="3"/>
  <c r="N13" i="3"/>
  <c r="N7" i="3"/>
  <c r="G145" i="16" l="1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O71" i="1"/>
  <c r="O8" i="2" s="1"/>
  <c r="M91" i="19"/>
  <c r="K71" i="1"/>
  <c r="K73" i="1" s="1"/>
  <c r="P84" i="1"/>
  <c r="N6" i="18"/>
  <c r="M91" i="18" s="1"/>
  <c r="S77" i="1"/>
  <c r="S81" i="1"/>
  <c r="L84" i="1"/>
  <c r="S79" i="1"/>
  <c r="H84" i="1"/>
  <c r="N6" i="17"/>
  <c r="M91" i="17" s="1"/>
  <c r="G71" i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M91" i="3"/>
  <c r="C73" i="1" l="1"/>
  <c r="O73" i="1"/>
  <c r="K8" i="2"/>
  <c r="G73" i="1"/>
  <c r="D89" i="1"/>
  <c r="C8" i="2"/>
  <c r="D90" i="1"/>
  <c r="S84" i="1"/>
  <c r="D92" i="1"/>
  <c r="D91" i="1"/>
  <c r="C72" i="1" l="1"/>
  <c r="C9" i="2" s="1"/>
  <c r="K72" i="1"/>
  <c r="K9" i="2" s="1"/>
  <c r="G72" i="1"/>
  <c r="G9" i="2" s="1"/>
  <c r="O72" i="1"/>
  <c r="O9" i="2" s="1"/>
</calcChain>
</file>

<file path=xl/sharedStrings.xml><?xml version="1.0" encoding="utf-8"?>
<sst xmlns="http://schemas.openxmlformats.org/spreadsheetml/2006/main" count="3121" uniqueCount="654">
  <si>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</si>
  <si>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</si>
  <si>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</si>
  <si>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</si>
  <si>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</si>
  <si>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</si>
  <si>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</si>
  <si>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</si>
  <si>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</si>
  <si>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</si>
  <si>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</si>
  <si>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</si>
  <si>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</si>
  <si>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</si>
  <si>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</si>
  <si>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</si>
  <si>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</si>
  <si>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</si>
  <si>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</si>
  <si>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</si>
  <si>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</si>
  <si>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</si>
  <si>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</si>
  <si>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</si>
  <si>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</si>
  <si>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</si>
  <si>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</si>
  <si>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</si>
  <si>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</si>
  <si>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</si>
  <si>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</si>
  <si>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</si>
  <si>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</si>
  <si>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</si>
  <si>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</si>
  <si>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</si>
  <si>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</si>
  <si>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</si>
  <si>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</si>
  <si>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</si>
  <si>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</si>
  <si>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</si>
  <si>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</si>
  <si>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</si>
  <si>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</si>
  <si>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</si>
  <si>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</si>
  <si>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</si>
  <si>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</si>
  <si>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</si>
  <si>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</si>
  <si>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</si>
  <si>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</si>
  <si>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</si>
  <si>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</si>
  <si>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</si>
  <si>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</si>
  <si>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</si>
  <si>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</si>
  <si>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</si>
  <si>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</si>
  <si>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</si>
  <si>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</si>
  <si>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</si>
  <si>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</si>
  <si>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</si>
  <si>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</si>
  <si>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</si>
  <si>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</si>
  <si>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</si>
  <si>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</si>
  <si>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</si>
  <si>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</si>
  <si>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</si>
  <si>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</si>
  <si>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</si>
  <si>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</si>
  <si>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</si>
  <si>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</si>
  <si>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</si>
  <si>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</si>
  <si>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</si>
  <si>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</si>
  <si>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</si>
  <si>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</si>
  <si>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</si>
  <si>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</si>
  <si>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</si>
  <si>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</si>
  <si>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</si>
  <si>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</si>
  <si>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</si>
  <si>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</si>
  <si>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</si>
  <si>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</si>
  <si>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</si>
  <si>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</si>
  <si>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</si>
  <si>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</si>
  <si>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</si>
  <si>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</si>
  <si>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</si>
  <si>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</si>
  <si>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</si>
  <si>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</si>
  <si>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</si>
  <si>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</si>
  <si>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</si>
  <si>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</si>
  <si>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</si>
  <si>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</si>
  <si>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</si>
  <si>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</si>
  <si>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</si>
  <si>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</si>
  <si>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</si>
  <si>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</si>
  <si>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</si>
  <si>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</si>
  <si>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</si>
  <si>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</si>
  <si>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</si>
  <si>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</si>
  <si>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</si>
  <si>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</si>
  <si>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</si>
  <si>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</si>
  <si>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</si>
  <si>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</si>
  <si>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</si>
  <si>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</si>
  <si>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</si>
  <si>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</si>
  <si>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</si>
  <si>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</si>
  <si>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</si>
  <si>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</si>
  <si>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</si>
  <si>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</si>
  <si>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</si>
  <si>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</si>
  <si>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</si>
  <si>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</si>
  <si>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</si>
  <si>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</si>
  <si>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</si>
  <si>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</si>
  <si>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</si>
  <si>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</si>
  <si>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</si>
  <si>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</si>
  <si>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</si>
  <si>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</si>
  <si>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</si>
  <si>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</si>
  <si>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</si>
  <si>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</si>
  <si>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</si>
  <si>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</si>
  <si>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</si>
  <si>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</si>
  <si>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</si>
  <si>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</si>
  <si>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</si>
  <si>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</si>
  <si>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</si>
  <si>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</si>
  <si>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</si>
  <si>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</si>
  <si>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</si>
  <si>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</si>
  <si>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</si>
  <si>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</si>
  <si>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</si>
  <si>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</si>
  <si>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</si>
  <si>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</si>
  <si>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</si>
  <si>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</si>
  <si>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</si>
  <si>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</si>
  <si>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</si>
  <si>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</si>
  <si>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</si>
  <si>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</si>
  <si>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</si>
  <si>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</si>
  <si>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</si>
  <si>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</si>
  <si>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</si>
  <si>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</si>
  <si>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</si>
  <si>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</si>
  <si>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</si>
  <si>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</si>
  <si>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</si>
  <si>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</si>
  <si>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</si>
  <si>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</si>
  <si>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</si>
  <si>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</si>
  <si>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</si>
  <si>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</si>
  <si>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</si>
  <si>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</si>
  <si>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</si>
  <si>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</si>
  <si>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</si>
  <si>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</si>
  <si>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</si>
  <si>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</si>
  <si>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</si>
  <si>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</si>
  <si>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</si>
  <si>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</si>
  <si>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</si>
  <si>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</si>
  <si>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</si>
  <si>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</si>
  <si>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</si>
  <si>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</si>
  <si>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</si>
  <si>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</si>
  <si>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</si>
  <si>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</si>
  <si>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</si>
  <si>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</si>
  <si>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</si>
  <si>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</si>
  <si>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</si>
  <si>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</si>
  <si>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</si>
  <si>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</si>
  <si>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</si>
  <si>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</si>
  <si>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</si>
  <si>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</si>
  <si>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</si>
  <si>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</si>
  <si>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</si>
  <si>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</si>
  <si>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</si>
  <si>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</si>
  <si>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</si>
  <si>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</si>
  <si>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</si>
  <si>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</si>
  <si>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</si>
  <si>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</si>
  <si>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</si>
  <si>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</si>
  <si>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</si>
  <si>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</si>
  <si>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</si>
  <si>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</si>
  <si>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</si>
  <si>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</si>
  <si>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</si>
  <si>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</si>
  <si>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</si>
  <si>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</si>
  <si>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</si>
  <si>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</si>
  <si>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</si>
  <si>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</si>
  <si>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</si>
  <si>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</si>
  <si>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</si>
  <si>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</si>
  <si>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</si>
  <si>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</si>
  <si>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</si>
  <si>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</si>
  <si>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</si>
  <si>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</si>
  <si>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</si>
  <si>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</si>
  <si>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</si>
  <si>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</si>
  <si>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</si>
  <si>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</si>
  <si>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</si>
  <si>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</si>
  <si>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</si>
  <si>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</si>
  <si>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</si>
  <si>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</si>
  <si>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</si>
  <si>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</si>
  <si>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</si>
  <si>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</si>
  <si>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</si>
  <si>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</si>
  <si>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</si>
  <si>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</si>
  <si>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</si>
  <si>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</si>
  <si>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</si>
  <si>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</si>
  <si>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</si>
  <si>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</si>
  <si>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</si>
  <si>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</si>
  <si>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</si>
  <si>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</si>
  <si>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</si>
  <si>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</si>
  <si>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</si>
  <si>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</si>
  <si>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</si>
  <si>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</si>
  <si>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</si>
  <si>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</si>
  <si>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</si>
  <si>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</si>
  <si>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</si>
  <si>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</si>
  <si>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</si>
  <si>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</si>
  <si>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</si>
  <si>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</si>
  <si>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</si>
  <si>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</si>
  <si>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</si>
  <si>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</si>
  <si>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</si>
  <si>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</si>
  <si>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</si>
  <si>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</si>
  <si>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Emily</t>
  </si>
  <si>
    <t>Schofield</t>
  </si>
  <si>
    <t>Scarlett</t>
  </si>
  <si>
    <t>Capaldi</t>
  </si>
  <si>
    <t>Guy</t>
  </si>
  <si>
    <t>Wilkinson</t>
  </si>
  <si>
    <t>Finn</t>
  </si>
  <si>
    <t>Emilia</t>
  </si>
  <si>
    <t>Kitson</t>
  </si>
  <si>
    <t>Clarke</t>
  </si>
  <si>
    <t>DOB STRING</t>
  </si>
  <si>
    <t>GENDER</t>
  </si>
  <si>
    <t>DISTANCE</t>
  </si>
  <si>
    <t>STROKE</t>
  </si>
  <si>
    <t>CONCAT</t>
  </si>
  <si>
    <t>EVENT NO</t>
  </si>
  <si>
    <t>MRF STRING</t>
  </si>
  <si>
    <t>003123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</si>
  <si>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</si>
  <si>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</si>
  <si>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</si>
  <si>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</si>
  <si>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</si>
  <si>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</si>
  <si>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</si>
  <si>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</si>
  <si>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</si>
  <si>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</si>
  <si>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</si>
  <si>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</si>
  <si>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</si>
  <si>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</si>
  <si>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</si>
  <si>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</si>
  <si>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</si>
  <si>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</si>
  <si>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</si>
  <si>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</si>
  <si>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</si>
  <si>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</si>
  <si>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</si>
  <si>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</si>
  <si>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</si>
  <si>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</si>
  <si>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</si>
  <si>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</si>
  <si>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</si>
  <si>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</si>
  <si>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</si>
  <si>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</si>
  <si>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</si>
  <si>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</si>
  <si>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</si>
  <si>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</si>
  <si>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</si>
  <si>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</si>
  <si>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</si>
  <si>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</si>
  <si>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</si>
  <si>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</si>
  <si>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</si>
  <si>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</si>
  <si>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</si>
  <si>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</si>
  <si>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</si>
  <si>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</si>
  <si>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</si>
  <si>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</si>
  <si>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</si>
  <si>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</si>
  <si>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</si>
  <si>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</si>
  <si>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</si>
  <si>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Green</t>
  </si>
  <si>
    <t>Gettings</t>
  </si>
  <si>
    <t>003189</t>
  </si>
  <si>
    <t>003090</t>
  </si>
  <si>
    <t>021995</t>
  </si>
  <si>
    <t>2.19.95</t>
  </si>
  <si>
    <t>002390</t>
  </si>
  <si>
    <t>Elijah</t>
  </si>
  <si>
    <t>Lane 6</t>
  </si>
  <si>
    <t>Bonus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</si>
  <si>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</si>
  <si>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</si>
  <si>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</si>
  <si>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</si>
  <si>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</si>
  <si>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</si>
  <si>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</si>
  <si>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</si>
  <si>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</si>
  <si>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</si>
  <si>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</si>
  <si>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</si>
  <si>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</si>
  <si>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</si>
  <si>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</si>
  <si>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</si>
  <si>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Thornaby</t>
  </si>
  <si>
    <t>003040</t>
  </si>
  <si>
    <t>003229</t>
  </si>
  <si>
    <t>003601</t>
  </si>
  <si>
    <t>Rosa Hillerby</t>
  </si>
  <si>
    <t>William Moore</t>
  </si>
  <si>
    <t>020984</t>
  </si>
  <si>
    <t>020497</t>
  </si>
  <si>
    <t>Emma Gettins</t>
  </si>
  <si>
    <t>003350</t>
  </si>
  <si>
    <t>Summer Nicholson</t>
  </si>
  <si>
    <t>015799</t>
  </si>
  <si>
    <t>023658</t>
  </si>
  <si>
    <t>022641</t>
  </si>
  <si>
    <t>Oliver Foden</t>
  </si>
  <si>
    <t>2x1 + 8x2</t>
  </si>
  <si>
    <t>005204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</si>
  <si>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</si>
  <si>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</si>
  <si>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</si>
  <si>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</si>
  <si>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</si>
  <si>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</si>
  <si>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</si>
  <si>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</si>
  <si>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</si>
  <si>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</si>
  <si>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</si>
  <si>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</si>
  <si>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</si>
  <si>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</si>
  <si>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</si>
  <si>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</si>
  <si>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</si>
  <si>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</si>
  <si>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003129</t>
  </si>
  <si>
    <t>Edie Slatter</t>
  </si>
  <si>
    <t>004313</t>
  </si>
  <si>
    <t>003390</t>
  </si>
  <si>
    <t>004709</t>
  </si>
  <si>
    <t>2.15.87</t>
  </si>
  <si>
    <t>003071</t>
  </si>
  <si>
    <t>020525</t>
  </si>
  <si>
    <t>010491</t>
  </si>
  <si>
    <t>020362</t>
  </si>
  <si>
    <t>020592</t>
  </si>
  <si>
    <t>020645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</si>
  <si>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</si>
  <si>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</si>
  <si>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</si>
  <si>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</si>
  <si>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</si>
  <si>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</si>
  <si>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</si>
  <si>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</si>
  <si>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</si>
  <si>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</si>
  <si>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</si>
  <si>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</si>
  <si>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</si>
  <si>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</si>
  <si>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</si>
  <si>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</si>
  <si>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</si>
  <si>
    <t>Thirsk WH</t>
  </si>
  <si>
    <t>Bedale Leisure Centre (Host Eston)</t>
  </si>
  <si>
    <t>10th January 2026</t>
  </si>
  <si>
    <t>Swimmer Name</t>
  </si>
  <si>
    <t>Mack, Henry</t>
  </si>
  <si>
    <t>Stephenson-Mangan, Erin</t>
  </si>
  <si>
    <t>Hillerby, Rosa</t>
  </si>
  <si>
    <t>Horner, Joe</t>
  </si>
  <si>
    <t>Slatter, Edie</t>
  </si>
  <si>
    <t>Buchanan, Ethan</t>
  </si>
  <si>
    <t>Swinney, Hazel</t>
  </si>
  <si>
    <t>Moore, James</t>
  </si>
  <si>
    <t>Webster, Isobelle</t>
  </si>
  <si>
    <t>Coulter, Annie</t>
  </si>
  <si>
    <t>Coulter, Karen</t>
  </si>
  <si>
    <t>Taylor, Lewis</t>
  </si>
  <si>
    <t>Stephenson-Mangan, Peter</t>
  </si>
  <si>
    <t>Nicholson, Isla</t>
  </si>
  <si>
    <t>Thompson, Sophie</t>
  </si>
  <si>
    <t>Moore, William</t>
  </si>
  <si>
    <t>Lock, Harry</t>
  </si>
  <si>
    <t>Cavanagh, Joshua</t>
  </si>
  <si>
    <t>Hillerby, Emilia</t>
  </si>
  <si>
    <t>Brydon, Isabelle</t>
  </si>
  <si>
    <t>Nicholson, Pippa</t>
  </si>
  <si>
    <t>Taylor, Riley</t>
  </si>
  <si>
    <t>Stephenson, Cameron</t>
  </si>
  <si>
    <t>Mazhambe, Briana</t>
  </si>
  <si>
    <t>Mudd, Heidi</t>
  </si>
  <si>
    <t>Lobbe, Kyon</t>
  </si>
  <si>
    <t>Linford, Chester</t>
  </si>
  <si>
    <t>Kandoussi, Amin</t>
  </si>
  <si>
    <t>Mazhambe, Abigail</t>
  </si>
  <si>
    <t>Farrar, Chloe</t>
  </si>
  <si>
    <t>Cholmondeley, Grace</t>
  </si>
  <si>
    <t>Chew, Freddy</t>
  </si>
  <si>
    <t>El Kandoussi, Adam</t>
  </si>
  <si>
    <t>Thomas, Jessica</t>
  </si>
  <si>
    <t>Hillier, Tom</t>
  </si>
  <si>
    <t>Dodds, Jennifer</t>
  </si>
  <si>
    <t>Randall, Max</t>
  </si>
  <si>
    <t>Arnold, Emma</t>
  </si>
  <si>
    <t>Chivite, Gonzalo</t>
  </si>
  <si>
    <t>Callander, Florence</t>
  </si>
  <si>
    <t>French, Grayson</t>
  </si>
  <si>
    <t>Burns, Olivia</t>
  </si>
  <si>
    <t>Gauche, Davian</t>
  </si>
  <si>
    <t>Zampini, Mariairene</t>
  </si>
  <si>
    <t>Chivite, Jimena</t>
  </si>
  <si>
    <t>Price, Matthew</t>
  </si>
  <si>
    <t>Thomas, Benjamin</t>
  </si>
  <si>
    <t>French, Dan</t>
  </si>
  <si>
    <t>Todd, Maisie</t>
  </si>
  <si>
    <t>Peebles, Evie</t>
  </si>
  <si>
    <t>Hutchinson, Evaleigh</t>
  </si>
  <si>
    <t>Titley, Oliver</t>
  </si>
  <si>
    <t>Stockdale, Cooper</t>
  </si>
  <si>
    <t>Wright, Zander</t>
  </si>
  <si>
    <t>Dodds, Luke</t>
  </si>
  <si>
    <t>Gaur, Jayati</t>
  </si>
  <si>
    <t>Todd, Orion</t>
  </si>
  <si>
    <t>Thornton, Sebastian</t>
  </si>
  <si>
    <t>Chung, Audrey</t>
  </si>
  <si>
    <t>Randall, Maggie</t>
  </si>
  <si>
    <t>Price, Frederick</t>
  </si>
  <si>
    <t>Darbyshire, Tom</t>
  </si>
  <si>
    <t>Schofield, Emily</t>
  </si>
  <si>
    <t>Stannard, Elijah</t>
  </si>
  <si>
    <t>Gence, Romy</t>
  </si>
  <si>
    <t>Gittins, George</t>
  </si>
  <si>
    <t>Capaldi, Scarlett</t>
  </si>
  <si>
    <t>Gittins, Stephen</t>
  </si>
  <si>
    <t>Felgate, Georgia</t>
  </si>
  <si>
    <t>Schofield, Finn</t>
  </si>
  <si>
    <t>Green, Charis</t>
  </si>
  <si>
    <t>Schofield, Charlie</t>
  </si>
  <si>
    <t>Dearlove, Sydney</t>
  </si>
  <si>
    <t>Cree, Amelia</t>
  </si>
  <si>
    <t>Richardson, Luke</t>
  </si>
  <si>
    <t>Stannard, Ethan</t>
  </si>
  <si>
    <t>Cornell, Christian</t>
  </si>
  <si>
    <t>Wilkinson, Guy</t>
  </si>
  <si>
    <t>Richards, Chloe</t>
  </si>
  <si>
    <t>Green, Faith</t>
  </si>
  <si>
    <t>Porter, Tilly</t>
  </si>
  <si>
    <t>Pearson, William</t>
  </si>
  <si>
    <t>Habibulloyev, Ibrohim</t>
  </si>
  <si>
    <t>Pearson, Euan</t>
  </si>
  <si>
    <t>Bonner, Frederick</t>
  </si>
  <si>
    <t>Wood-woolley, Isla</t>
  </si>
  <si>
    <t>Allcock, Beatrix</t>
  </si>
  <si>
    <t>Simmons, Freya</t>
  </si>
  <si>
    <t>Hall, Henry</t>
  </si>
  <si>
    <t>Bates, Noah</t>
  </si>
  <si>
    <t>Pearson, Emily</t>
  </si>
  <si>
    <t>Smith, Hannah</t>
  </si>
  <si>
    <t>Strange, Orla</t>
  </si>
  <si>
    <t>Carter, Huw</t>
  </si>
  <si>
    <t>Pearson, Callum</t>
  </si>
  <si>
    <t>Cree, Sophie</t>
  </si>
  <si>
    <t>Loughran, Ava</t>
  </si>
  <si>
    <t>Peter Stephenson-Mangan</t>
  </si>
  <si>
    <t>Benjamin Thomas</t>
  </si>
  <si>
    <t>Jennifer Dodds</t>
  </si>
  <si>
    <t>2.19.01</t>
  </si>
  <si>
    <t>2.13.73</t>
  </si>
  <si>
    <t>2.05.35</t>
  </si>
  <si>
    <t>2.01.44</t>
  </si>
  <si>
    <t>2.03.62</t>
  </si>
  <si>
    <t>4.30.81</t>
  </si>
  <si>
    <t>Jennison, Jessica</t>
  </si>
  <si>
    <t>Wilkin, James</t>
  </si>
  <si>
    <t>Horner, Betsy</t>
  </si>
  <si>
    <t>Roberts, Evan</t>
  </si>
  <si>
    <t>Lewis, Jessica</t>
  </si>
  <si>
    <t>Ryder, Toby</t>
  </si>
  <si>
    <t>Mason, Penelope</t>
  </si>
  <si>
    <t>Tongue, Rafferty</t>
  </si>
  <si>
    <t>Tarplee, Tess</t>
  </si>
  <si>
    <t>Jiang, Edward</t>
  </si>
  <si>
    <t>Summers, Lucy</t>
  </si>
  <si>
    <t>Isaacson, Antonia</t>
  </si>
  <si>
    <t>Mayger, Oliver</t>
  </si>
  <si>
    <t>Walker, Max</t>
  </si>
  <si>
    <t>Thompson, Emily</t>
  </si>
  <si>
    <t>Barker, Francesca</t>
  </si>
  <si>
    <t>Binks, Millie</t>
  </si>
  <si>
    <t>Summers, Brett</t>
  </si>
  <si>
    <t>Moyes, Janek</t>
  </si>
  <si>
    <t>Lewis, Thomas</t>
  </si>
  <si>
    <t>Price, Hermione</t>
  </si>
  <si>
    <t>Ayling, Finley</t>
  </si>
  <si>
    <t>Binks, Harriet</t>
  </si>
  <si>
    <t>Ives, Alfie</t>
  </si>
  <si>
    <t>Binks, Hettie</t>
  </si>
  <si>
    <t>Price, Matilda</t>
  </si>
  <si>
    <t>Ayling, Georgie</t>
  </si>
  <si>
    <t>Dowson, Jake</t>
  </si>
  <si>
    <t>Binks, Charlie</t>
  </si>
  <si>
    <t>Mackay, Will</t>
  </si>
  <si>
    <t>Clay, Marcy</t>
  </si>
  <si>
    <t>Teasdale, James</t>
  </si>
  <si>
    <t>Walby-Christon, Athena</t>
  </si>
  <si>
    <t>Fletcher, Millie</t>
  </si>
  <si>
    <t>Taylor, William</t>
  </si>
  <si>
    <t>Binks, Matilda</t>
  </si>
  <si>
    <t>1.52.71</t>
  </si>
  <si>
    <t>T1</t>
  </si>
  <si>
    <t>T/O 1</t>
  </si>
  <si>
    <t>1.12.91</t>
  </si>
  <si>
    <t>2.27.81</t>
  </si>
  <si>
    <t>L3</t>
  </si>
  <si>
    <t>1.37.50</t>
  </si>
  <si>
    <t>1.01.95</t>
  </si>
  <si>
    <t>Record</t>
  </si>
  <si>
    <t>043081</t>
  </si>
  <si>
    <t>003680</t>
  </si>
  <si>
    <t>004809</t>
  </si>
  <si>
    <t>021373</t>
  </si>
  <si>
    <t>002960</t>
  </si>
  <si>
    <t>003406</t>
  </si>
  <si>
    <t>Morgan,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</si>
</sst>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2">
    <xf numFmtId="0" fontId="0" fillId="0" borderId="0"/>
    <xf numFmtId="0" fontId="23" fillId="0" borderId="1" applyNumberFormat="0" applyFill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0"/>
    <xf numFmtId="0" fontId="30" fillId="0" borderId="0"/>
    <xf numFmtId="0" fontId="35" fillId="0" borderId="0"/>
    <xf numFmtId="0" fontId="32" fillId="0" borderId="0" applyNumberFormat="0" applyFill="0" applyBorder="0" applyProtection="0"/>
    <xf numFmtId="0" fontId="26" fillId="0" borderId="0"/>
    <xf numFmtId="0" fontId="36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38" fillId="0" borderId="0"/>
    <xf numFmtId="0" fontId="11" fillId="0" borderId="0" applyNumberFormat="0" applyFill="0" applyBorder="0" applyProtection="0"/>
    <xf numFmtId="0" fontId="46" fillId="0" borderId="0"/>
    <xf numFmtId="0" fontId="10" fillId="0" borderId="0"/>
    <xf numFmtId="0" fontId="47" fillId="0" borderId="0" applyNumberFormat="0" applyFill="0" applyBorder="0" applyProtection="0"/>
    <xf numFmtId="0" fontId="48" fillId="0" borderId="0"/>
    <xf numFmtId="0" fontId="9" fillId="0" borderId="0"/>
    <xf numFmtId="0" fontId="29" fillId="0" borderId="0"/>
    <xf numFmtId="0" fontId="11" fillId="0" borderId="0" applyNumberFormat="0" applyFill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8" fillId="0" borderId="0"/>
    <xf numFmtId="0" fontId="11" fillId="0" borderId="0" applyNumberFormat="0" applyFill="0" applyBorder="0" applyProtection="0"/>
    <xf numFmtId="0" fontId="2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62" fillId="0" borderId="0" applyNumberFormat="0" applyFill="0" applyBorder="0" applyProtection="0"/>
    <xf numFmtId="0" fontId="63" fillId="0" borderId="0"/>
    <xf numFmtId="0" fontId="1" fillId="0" borderId="0"/>
  </cellStyleXfs>
  <cellXfs count="401"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Protection="1">
      <protection locked="0"/>
    </xf>
    <xf numFmtId="15" fontId="12" fillId="0" borderId="0" xfId="0" applyNumberFormat="1" applyFont="1"/>
    <xf numFmtId="0" fontId="16" fillId="0" borderId="0" xfId="0" applyFont="1"/>
    <xf numFmtId="0" fontId="16" fillId="0" borderId="4" xfId="0" applyFont="1" applyBorder="1"/>
    <xf numFmtId="0" fontId="16" fillId="0" borderId="5" xfId="0" applyFont="1" applyBorder="1" applyAlignment="1">
      <alignment wrapText="1"/>
    </xf>
    <xf numFmtId="164" fontId="17" fillId="0" borderId="6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0" borderId="0" xfId="0" applyFont="1"/>
    <xf numFmtId="165" fontId="15" fillId="0" borderId="0" xfId="0" applyNumberFormat="1" applyFont="1" applyProtection="1">
      <protection locked="0"/>
    </xf>
    <xf numFmtId="1" fontId="15" fillId="0" borderId="0" xfId="0" applyNumberFormat="1" applyFont="1"/>
    <xf numFmtId="165" fontId="12" fillId="0" borderId="0" xfId="0" applyNumberFormat="1" applyFont="1"/>
    <xf numFmtId="2" fontId="14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center"/>
    </xf>
    <xf numFmtId="0" fontId="20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2" fontId="12" fillId="0" borderId="25" xfId="0" applyNumberFormat="1" applyFont="1" applyBorder="1" applyAlignment="1" applyProtection="1">
      <alignment horizontal="center"/>
      <protection locked="0"/>
    </xf>
    <xf numFmtId="0" fontId="41" fillId="0" borderId="0" xfId="0" applyFont="1" applyAlignment="1">
      <alignment vertical="center"/>
    </xf>
    <xf numFmtId="0" fontId="12" fillId="0" borderId="25" xfId="0" applyFont="1" applyBorder="1"/>
    <xf numFmtId="0" fontId="41" fillId="0" borderId="0" xfId="0" applyFont="1" applyAlignment="1">
      <alignment horizontal="center" vertical="center"/>
    </xf>
    <xf numFmtId="0" fontId="22" fillId="0" borderId="25" xfId="0" applyFont="1" applyBorder="1"/>
    <xf numFmtId="0" fontId="40" fillId="0" borderId="0" xfId="0" applyFont="1" applyAlignment="1">
      <alignment wrapText="1"/>
    </xf>
    <xf numFmtId="0" fontId="22" fillId="0" borderId="25" xfId="12" applyFont="1" applyBorder="1" applyAlignment="1" applyProtection="1">
      <alignment horizontal="center"/>
      <protection locked="0"/>
    </xf>
    <xf numFmtId="0" fontId="12" fillId="0" borderId="25" xfId="12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166" fontId="12" fillId="0" borderId="2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13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wrapText="1"/>
    </xf>
    <xf numFmtId="0" fontId="12" fillId="0" borderId="25" xfId="12" applyFont="1" applyBorder="1" applyAlignment="1" applyProtection="1">
      <alignment horizontal="center"/>
      <protection locked="0"/>
    </xf>
    <xf numFmtId="0" fontId="29" fillId="0" borderId="0" xfId="0" applyFont="1"/>
    <xf numFmtId="0" fontId="12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24" fillId="0" borderId="0" xfId="0" applyNumberFormat="1" applyFont="1"/>
    <xf numFmtId="0" fontId="16" fillId="0" borderId="5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4" fillId="0" borderId="25" xfId="0" applyFont="1" applyBorder="1" applyAlignment="1">
      <alignment horizontal="center" vertical="center"/>
    </xf>
    <xf numFmtId="14" fontId="12" fillId="0" borderId="25" xfId="0" applyNumberFormat="1" applyFont="1" applyBorder="1" applyAlignment="1">
      <alignment horizontal="center" vertical="center" wrapText="1"/>
    </xf>
    <xf numFmtId="2" fontId="13" fillId="0" borderId="42" xfId="0" applyNumberFormat="1" applyFont="1" applyBorder="1" applyAlignment="1" applyProtection="1">
      <alignment horizontal="center" vertical="center"/>
      <protection locked="0"/>
    </xf>
    <xf numFmtId="2" fontId="13" fillId="0" borderId="43" xfId="0" applyNumberFormat="1" applyFont="1" applyBorder="1" applyAlignment="1" applyProtection="1">
      <alignment horizontal="center" vertical="center"/>
      <protection locked="0"/>
    </xf>
    <xf numFmtId="0" fontId="42" fillId="0" borderId="25" xfId="6" applyFont="1" applyBorder="1" applyAlignment="1">
      <alignment horizontal="center"/>
    </xf>
    <xf numFmtId="0" fontId="12" fillId="0" borderId="25" xfId="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2" fontId="13" fillId="0" borderId="43" xfId="0" applyNumberFormat="1" applyFont="1" applyBorder="1" applyAlignment="1" applyProtection="1">
      <alignment horizontal="center" vertical="center" wrapText="1"/>
      <protection locked="0"/>
    </xf>
    <xf numFmtId="0" fontId="35" fillId="0" borderId="41" xfId="12" applyFont="1" applyBorder="1" applyAlignment="1">
      <alignment horizontal="center"/>
    </xf>
    <xf numFmtId="0" fontId="12" fillId="0" borderId="25" xfId="0" applyFont="1" applyBorder="1" applyAlignment="1" applyProtection="1">
      <alignment horizontal="center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wrapText="1"/>
    </xf>
    <xf numFmtId="2" fontId="14" fillId="0" borderId="0" xfId="0" applyNumberFormat="1" applyFont="1" applyAlignment="1" applyProtection="1">
      <alignment horizontal="center"/>
      <protection locked="0"/>
    </xf>
    <xf numFmtId="0" fontId="35" fillId="0" borderId="0" xfId="12" applyFont="1"/>
    <xf numFmtId="2" fontId="2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textRotation="90"/>
    </xf>
    <xf numFmtId="0" fontId="22" fillId="0" borderId="25" xfId="12" applyFont="1" applyBorder="1" applyAlignment="1">
      <alignment horizontal="center"/>
    </xf>
    <xf numFmtId="0" fontId="35" fillId="0" borderId="25" xfId="6" applyBorder="1" applyAlignment="1">
      <alignment horizontal="center"/>
    </xf>
    <xf numFmtId="0" fontId="15" fillId="0" borderId="0" xfId="0" applyFont="1" applyAlignment="1">
      <alignment horizontal="center"/>
    </xf>
    <xf numFmtId="0" fontId="50" fillId="2" borderId="43" xfId="0" applyFont="1" applyFill="1" applyBorder="1" applyAlignment="1">
      <alignment horizontal="left" vertical="top" wrapText="1"/>
    </xf>
    <xf numFmtId="167" fontId="52" fillId="0" borderId="43" xfId="0" applyNumberFormat="1" applyFont="1" applyBorder="1" applyAlignment="1">
      <alignment horizontal="center" vertical="top" shrinkToFit="1"/>
    </xf>
    <xf numFmtId="0" fontId="53" fillId="0" borderId="43" xfId="0" applyFont="1" applyBorder="1" applyAlignment="1">
      <alignment horizontal="left" vertical="top" wrapText="1"/>
    </xf>
    <xf numFmtId="0" fontId="0" fillId="0" borderId="45" xfId="0" applyBorder="1" applyAlignment="1">
      <alignment horizontal="left" wrapText="1"/>
    </xf>
    <xf numFmtId="0" fontId="0" fillId="0" borderId="43" xfId="0" applyBorder="1" applyAlignment="1">
      <alignment horizontal="left" vertical="top" wrapText="1"/>
    </xf>
    <xf numFmtId="2" fontId="52" fillId="0" borderId="43" xfId="0" applyNumberFormat="1" applyFont="1" applyBorder="1" applyAlignment="1">
      <alignment horizontal="center" vertical="top" shrinkToFit="1"/>
    </xf>
    <xf numFmtId="0" fontId="0" fillId="0" borderId="43" xfId="0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53" fillId="0" borderId="43" xfId="0" applyFont="1" applyBorder="1" applyAlignment="1">
      <alignment horizontal="center" vertical="top" wrapText="1"/>
    </xf>
    <xf numFmtId="0" fontId="0" fillId="0" borderId="43" xfId="0" applyBorder="1" applyAlignment="1">
      <alignment horizontal="center" wrapText="1"/>
    </xf>
    <xf numFmtId="0" fontId="22" fillId="0" borderId="25" xfId="12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22" fillId="0" borderId="25" xfId="12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12" fillId="0" borderId="25" xfId="12" applyFont="1" applyBorder="1" applyAlignment="1" applyProtection="1">
      <alignment horizontal="center" vertical="center"/>
      <protection locked="0"/>
    </xf>
    <xf numFmtId="0" fontId="12" fillId="0" borderId="25" xfId="12" applyFont="1" applyBorder="1" applyAlignment="1">
      <alignment horizontal="center" vertical="center"/>
    </xf>
    <xf numFmtId="0" fontId="22" fillId="0" borderId="35" xfId="12" applyFont="1" applyBorder="1" applyAlignment="1" applyProtection="1">
      <alignment horizontal="center" vertical="center"/>
      <protection locked="0"/>
    </xf>
    <xf numFmtId="2" fontId="14" fillId="0" borderId="26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16" fontId="12" fillId="0" borderId="25" xfId="0" applyNumberFormat="1" applyFont="1" applyBorder="1" applyAlignment="1">
      <alignment horizontal="center" vertical="center"/>
    </xf>
    <xf numFmtId="1" fontId="0" fillId="0" borderId="0" xfId="0" applyNumberFormat="1"/>
    <xf numFmtId="0" fontId="15" fillId="0" borderId="0" xfId="0" applyFont="1" applyAlignment="1" applyProtection="1">
      <alignment horizontal="center"/>
      <protection locked="0"/>
    </xf>
    <xf numFmtId="0" fontId="5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1" fillId="2" borderId="4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65" fontId="57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0" fontId="13" fillId="0" borderId="41" xfId="0" applyFont="1" applyBorder="1" applyAlignment="1" applyProtection="1">
      <alignment horizontal="center" vertical="center"/>
      <protection locked="0"/>
    </xf>
    <xf numFmtId="164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0" fontId="15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60" xfId="0" applyBorder="1" applyAlignment="1">
      <alignment horizontal="center"/>
    </xf>
    <xf numFmtId="0" fontId="0" fillId="0" borderId="6" xfId="0" applyBorder="1" applyAlignment="1">
      <alignment horizontal="center"/>
    </xf>
    <xf numFmtId="164" fontId="5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4" fontId="58" fillId="0" borderId="0" xfId="0" applyNumberFormat="1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5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5" xfId="0" applyFont="1" applyBorder="1" applyAlignment="1">
      <alignment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2" fillId="0" borderId="25" xfId="0" applyFont="1" applyBorder="1" applyProtection="1">
      <protection locked="0"/>
    </xf>
    <xf numFmtId="0" fontId="12" fillId="0" borderId="0" xfId="12" applyFont="1" applyAlignment="1">
      <alignment horizontal="center"/>
    </xf>
    <xf numFmtId="0" fontId="12" fillId="0" borderId="25" xfId="0" applyFont="1" applyBorder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7" fillId="0" borderId="66" xfId="0" applyNumberFormat="1" applyFont="1" applyBorder="1" applyAlignment="1">
      <alignment horizontal="center" vertical="center"/>
    </xf>
    <xf numFmtId="164" fontId="17" fillId="0" borderId="67" xfId="0" applyNumberFormat="1" applyFont="1" applyBorder="1" applyAlignment="1">
      <alignment horizontal="center" vertical="center"/>
    </xf>
    <xf numFmtId="0" fontId="12" fillId="0" borderId="68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12" fillId="0" borderId="69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0" fillId="0" borderId="78" xfId="0" applyBorder="1" applyAlignment="1">
      <alignment vertical="center"/>
    </xf>
    <xf numFmtId="0" fontId="16" fillId="0" borderId="66" xfId="0" applyFont="1" applyBorder="1" applyAlignment="1">
      <alignment vertical="center"/>
    </xf>
    <xf numFmtId="0" fontId="12" fillId="0" borderId="66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left" vertical="center" wrapText="1"/>
    </xf>
    <xf numFmtId="0" fontId="12" fillId="0" borderId="89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textRotation="90"/>
    </xf>
    <xf numFmtId="0" fontId="17" fillId="0" borderId="72" xfId="0" applyFont="1" applyBorder="1" applyAlignment="1">
      <alignment horizontal="center" vertical="center" textRotation="90"/>
    </xf>
    <xf numFmtId="0" fontId="12" fillId="0" borderId="94" xfId="0" applyFont="1" applyBorder="1" applyAlignment="1" applyProtection="1">
      <alignment horizontal="center" vertical="center"/>
      <protection locked="0"/>
    </xf>
    <xf numFmtId="0" fontId="16" fillId="0" borderId="93" xfId="0" applyFont="1" applyBorder="1" applyAlignment="1">
      <alignment horizontal="center" textRotation="90"/>
    </xf>
    <xf numFmtId="0" fontId="16" fillId="0" borderId="71" xfId="0" applyFont="1" applyBorder="1" applyAlignment="1">
      <alignment horizontal="center" textRotation="90"/>
    </xf>
    <xf numFmtId="0" fontId="17" fillId="0" borderId="80" xfId="0" applyFont="1" applyBorder="1" applyAlignment="1">
      <alignment horizontal="center" textRotation="90"/>
    </xf>
    <xf numFmtId="0" fontId="17" fillId="0" borderId="72" xfId="0" applyFont="1" applyBorder="1" applyAlignment="1">
      <alignment horizontal="center" textRotation="90"/>
    </xf>
    <xf numFmtId="0" fontId="16" fillId="0" borderId="79" xfId="0" applyFont="1" applyBorder="1" applyAlignment="1">
      <alignment horizontal="center" textRotation="90"/>
    </xf>
    <xf numFmtId="0" fontId="0" fillId="0" borderId="87" xfId="0" applyBorder="1" applyAlignment="1">
      <alignment horizontal="center"/>
    </xf>
    <xf numFmtId="0" fontId="0" fillId="0" borderId="90" xfId="0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22" fillId="0" borderId="33" xfId="12" applyFont="1" applyBorder="1" applyAlignment="1" applyProtection="1">
      <alignment horizontal="center" vertical="center"/>
      <protection locked="0"/>
    </xf>
    <xf numFmtId="0" fontId="22" fillId="0" borderId="33" xfId="12" applyFont="1" applyBorder="1" applyAlignment="1">
      <alignment horizontal="center" vertical="center"/>
    </xf>
    <xf numFmtId="0" fontId="12" fillId="0" borderId="33" xfId="12" applyFont="1" applyBorder="1" applyAlignment="1" applyProtection="1">
      <alignment horizontal="center" vertical="center"/>
      <protection locked="0"/>
    </xf>
    <xf numFmtId="0" fontId="12" fillId="0" borderId="33" xfId="12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6" fillId="0" borderId="0" xfId="0" applyFont="1"/>
    <xf numFmtId="0" fontId="43" fillId="0" borderId="0" xfId="0" applyFont="1"/>
    <xf numFmtId="2" fontId="40" fillId="0" borderId="0" xfId="0" applyNumberFormat="1" applyFont="1"/>
    <xf numFmtId="0" fontId="40" fillId="0" borderId="0" xfId="0" applyFont="1" applyAlignment="1">
      <alignment horizontal="center"/>
    </xf>
    <xf numFmtId="2" fontId="56" fillId="0" borderId="0" xfId="0" applyNumberFormat="1" applyFont="1"/>
    <xf numFmtId="2" fontId="43" fillId="0" borderId="0" xfId="0" applyNumberFormat="1" applyFont="1"/>
    <xf numFmtId="0" fontId="57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60" fillId="0" borderId="0" xfId="0" applyFont="1" applyAlignment="1">
      <alignment horizontal="center" vertical="center"/>
    </xf>
    <xf numFmtId="2" fontId="12" fillId="0" borderId="102" xfId="0" quotePrefix="1" applyNumberFormat="1" applyFont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2" fontId="12" fillId="0" borderId="102" xfId="0" applyNumberFormat="1" applyFont="1" applyBorder="1" applyAlignment="1">
      <alignment horizontal="center"/>
    </xf>
    <xf numFmtId="0" fontId="12" fillId="0" borderId="102" xfId="0" quotePrefix="1" applyFont="1" applyBorder="1" applyAlignment="1">
      <alignment horizontal="center"/>
    </xf>
    <xf numFmtId="0" fontId="12" fillId="0" borderId="25" xfId="0" applyFont="1" applyBorder="1" applyAlignment="1">
      <alignment horizontal="left" vertical="center" wrapText="1"/>
    </xf>
    <xf numFmtId="14" fontId="12" fillId="0" borderId="27" xfId="0" applyNumberFormat="1" applyFont="1" applyBorder="1" applyAlignment="1">
      <alignment horizontal="center" vertical="center" wrapText="1"/>
    </xf>
    <xf numFmtId="2" fontId="13" fillId="0" borderId="103" xfId="0" applyNumberFormat="1" applyFont="1" applyBorder="1" applyAlignment="1" applyProtection="1">
      <alignment horizontal="center" vertical="center"/>
      <protection locked="0"/>
    </xf>
    <xf numFmtId="2" fontId="13" fillId="0" borderId="104" xfId="0" applyNumberFormat="1" applyFont="1" applyBorder="1" applyAlignment="1" applyProtection="1">
      <alignment horizontal="center" vertical="center" wrapText="1"/>
      <protection locked="0"/>
    </xf>
    <xf numFmtId="0" fontId="22" fillId="0" borderId="27" xfId="12" applyFont="1" applyBorder="1" applyAlignment="1" applyProtection="1">
      <alignment horizontal="center"/>
      <protection locked="0"/>
    </xf>
    <xf numFmtId="0" fontId="12" fillId="0" borderId="27" xfId="12" applyFont="1" applyBorder="1" applyAlignment="1">
      <alignment horizontal="center"/>
    </xf>
    <xf numFmtId="0" fontId="12" fillId="0" borderId="27" xfId="12" applyFont="1" applyBorder="1" applyAlignment="1" applyProtection="1">
      <alignment horizontal="center"/>
      <protection locked="0"/>
    </xf>
    <xf numFmtId="2" fontId="13" fillId="0" borderId="33" xfId="0" applyNumberFormat="1" applyFont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22" fillId="0" borderId="107" xfId="12" applyFont="1" applyBorder="1" applyAlignment="1" applyProtection="1">
      <alignment horizontal="center" vertical="center"/>
      <protection locked="0"/>
    </xf>
    <xf numFmtId="0" fontId="22" fillId="0" borderId="108" xfId="12" applyFont="1" applyBorder="1" applyAlignment="1" applyProtection="1">
      <alignment horizontal="center" vertical="center"/>
      <protection locked="0"/>
    </xf>
    <xf numFmtId="0" fontId="12" fillId="0" borderId="107" xfId="12" applyFont="1" applyBorder="1" applyAlignment="1" applyProtection="1">
      <alignment horizontal="center"/>
      <protection locked="0"/>
    </xf>
    <xf numFmtId="0" fontId="22" fillId="0" borderId="108" xfId="12" applyFont="1" applyBorder="1" applyAlignment="1" applyProtection="1">
      <alignment horizontal="center"/>
      <protection locked="0"/>
    </xf>
    <xf numFmtId="0" fontId="22" fillId="0" borderId="99" xfId="12" applyFont="1" applyBorder="1" applyAlignment="1" applyProtection="1">
      <alignment horizontal="center" vertical="center"/>
      <protection locked="0"/>
    </xf>
    <xf numFmtId="0" fontId="22" fillId="0" borderId="109" xfId="12" applyFont="1" applyBorder="1" applyAlignment="1" applyProtection="1">
      <alignment horizontal="center" vertical="center"/>
      <protection locked="0"/>
    </xf>
    <xf numFmtId="0" fontId="12" fillId="0" borderId="99" xfId="12" applyFont="1" applyBorder="1" applyAlignment="1" applyProtection="1">
      <alignment horizontal="center"/>
      <protection locked="0"/>
    </xf>
    <xf numFmtId="0" fontId="22" fillId="0" borderId="109" xfId="12" applyFont="1" applyBorder="1" applyAlignment="1" applyProtection="1">
      <alignment horizontal="center"/>
      <protection locked="0"/>
    </xf>
    <xf numFmtId="0" fontId="22" fillId="0" borderId="110" xfId="12" applyFont="1" applyBorder="1" applyAlignment="1" applyProtection="1">
      <alignment horizontal="center" vertical="center"/>
      <protection locked="0"/>
    </xf>
    <xf numFmtId="0" fontId="22" fillId="0" borderId="111" xfId="12" applyFont="1" applyBorder="1" applyAlignment="1" applyProtection="1">
      <alignment horizontal="center" vertical="center"/>
      <protection locked="0"/>
    </xf>
    <xf numFmtId="0" fontId="12" fillId="0" borderId="110" xfId="12" applyFont="1" applyBorder="1" applyAlignment="1" applyProtection="1">
      <alignment horizontal="center"/>
      <protection locked="0"/>
    </xf>
    <xf numFmtId="0" fontId="22" fillId="0" borderId="111" xfId="12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2" fillId="0" borderId="0" xfId="12" applyFont="1" applyAlignment="1" applyProtection="1">
      <alignment horizontal="center"/>
      <protection locked="0"/>
    </xf>
    <xf numFmtId="0" fontId="22" fillId="0" borderId="0" xfId="12" applyFont="1" applyAlignment="1" applyProtection="1">
      <alignment horizontal="center"/>
      <protection locked="0"/>
    </xf>
    <xf numFmtId="49" fontId="0" fillId="0" borderId="0" xfId="0" applyNumberFormat="1"/>
    <xf numFmtId="49" fontId="15" fillId="0" borderId="0" xfId="0" applyNumberFormat="1" applyFont="1"/>
    <xf numFmtId="49" fontId="57" fillId="0" borderId="0" xfId="0" applyNumberFormat="1" applyFont="1" applyAlignment="1">
      <alignment horizontal="center"/>
    </xf>
    <xf numFmtId="49" fontId="12" fillId="0" borderId="0" xfId="0" applyNumberFormat="1" applyFont="1"/>
    <xf numFmtId="49" fontId="15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7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2" fontId="14" fillId="0" borderId="113" xfId="0" applyNumberFormat="1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5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5" fillId="0" borderId="0" xfId="0" applyNumberFormat="1" applyFont="1" applyAlignment="1" applyProtection="1">
      <alignment vertical="center"/>
      <protection locked="0"/>
    </xf>
    <xf numFmtId="1" fontId="22" fillId="4" borderId="114" xfId="49" applyNumberFormat="1" applyFont="1" applyFill="1" applyBorder="1" applyAlignment="1" applyProtection="1">
      <alignment horizontal="center" vertical="center"/>
      <protection locked="0"/>
    </xf>
    <xf numFmtId="165" fontId="12" fillId="0" borderId="114" xfId="0" applyNumberFormat="1" applyFont="1" applyBorder="1" applyAlignment="1" applyProtection="1">
      <alignment horizontal="center" vertical="center"/>
      <protection locked="0"/>
    </xf>
    <xf numFmtId="0" fontId="12" fillId="0" borderId="114" xfId="73" applyFont="1" applyBorder="1" applyAlignment="1" applyProtection="1">
      <alignment horizontal="center" vertical="center"/>
      <protection locked="0"/>
    </xf>
    <xf numFmtId="0" fontId="22" fillId="0" borderId="114" xfId="73" applyFont="1" applyBorder="1" applyAlignment="1">
      <alignment horizontal="center" vertical="center"/>
    </xf>
    <xf numFmtId="0" fontId="12" fillId="0" borderId="114" xfId="73" applyFont="1" applyBorder="1" applyAlignment="1">
      <alignment horizontal="center" vertical="center"/>
    </xf>
    <xf numFmtId="0" fontId="12" fillId="0" borderId="112" xfId="73" applyFont="1" applyBorder="1" applyAlignment="1">
      <alignment horizontal="center" vertical="center"/>
    </xf>
    <xf numFmtId="0" fontId="14" fillId="0" borderId="114" xfId="0" applyFont="1" applyBorder="1" applyAlignment="1">
      <alignment horizontal="center"/>
    </xf>
    <xf numFmtId="0" fontId="12" fillId="0" borderId="114" xfId="0" applyFont="1" applyBorder="1"/>
    <xf numFmtId="0" fontId="12" fillId="0" borderId="114" xfId="0" applyFont="1" applyBorder="1" applyAlignment="1">
      <alignment horizontal="center"/>
    </xf>
    <xf numFmtId="166" fontId="12" fillId="0" borderId="115" xfId="0" applyNumberFormat="1" applyFont="1" applyBorder="1" applyAlignment="1">
      <alignment horizontal="center"/>
    </xf>
    <xf numFmtId="0" fontId="31" fillId="0" borderId="114" xfId="0" applyFont="1" applyBorder="1" applyAlignment="1">
      <alignment horizontal="center"/>
    </xf>
    <xf numFmtId="0" fontId="22" fillId="0" borderId="114" xfId="0" applyFont="1" applyBorder="1"/>
    <xf numFmtId="0" fontId="22" fillId="0" borderId="114" xfId="0" applyFont="1" applyBorder="1" applyAlignment="1">
      <alignment horizontal="center"/>
    </xf>
    <xf numFmtId="166" fontId="12" fillId="0" borderId="114" xfId="0" applyNumberFormat="1" applyFont="1" applyBorder="1" applyAlignment="1">
      <alignment horizontal="center"/>
    </xf>
    <xf numFmtId="166" fontId="12" fillId="0" borderId="116" xfId="0" applyNumberFormat="1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2" fillId="0" borderId="114" xfId="0" applyFont="1" applyBorder="1" applyAlignment="1">
      <alignment horizontal="center" wrapText="1"/>
    </xf>
    <xf numFmtId="0" fontId="12" fillId="0" borderId="116" xfId="0" applyFont="1" applyBorder="1" applyAlignment="1">
      <alignment horizontal="center"/>
    </xf>
    <xf numFmtId="0" fontId="12" fillId="0" borderId="117" xfId="0" applyFont="1" applyBorder="1" applyAlignment="1">
      <alignment horizontal="center"/>
    </xf>
    <xf numFmtId="0" fontId="12" fillId="0" borderId="118" xfId="0" applyFont="1" applyBorder="1" applyAlignment="1">
      <alignment horizontal="center"/>
    </xf>
    <xf numFmtId="2" fontId="13" fillId="0" borderId="118" xfId="0" applyNumberFormat="1" applyFont="1" applyBorder="1" applyAlignment="1" applyProtection="1">
      <alignment horizontal="center" vertical="center"/>
      <protection locked="0"/>
    </xf>
    <xf numFmtId="0" fontId="12" fillId="0" borderId="118" xfId="0" applyFont="1" applyBorder="1" applyAlignment="1">
      <alignment horizontal="center" wrapText="1"/>
    </xf>
    <xf numFmtId="2" fontId="12" fillId="0" borderId="115" xfId="0" applyNumberFormat="1" applyFont="1" applyBorder="1" applyAlignment="1">
      <alignment horizontal="center"/>
    </xf>
    <xf numFmtId="2" fontId="12" fillId="0" borderId="114" xfId="0" applyNumberFormat="1" applyFont="1" applyBorder="1" applyAlignment="1">
      <alignment horizontal="center"/>
    </xf>
    <xf numFmtId="2" fontId="12" fillId="0" borderId="114" xfId="0" quotePrefix="1" applyNumberFormat="1" applyFont="1" applyBorder="1" applyAlignment="1">
      <alignment horizontal="center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164" fontId="0" fillId="0" borderId="64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1" fontId="18" fillId="0" borderId="84" xfId="0" applyNumberFormat="1" applyFont="1" applyBorder="1" applyAlignment="1">
      <alignment horizontal="center" vertical="center"/>
    </xf>
    <xf numFmtId="1" fontId="18" fillId="0" borderId="82" xfId="0" applyNumberFormat="1" applyFont="1" applyBorder="1" applyAlignment="1">
      <alignment horizontal="center" vertical="center"/>
    </xf>
    <xf numFmtId="1" fontId="18" fillId="0" borderId="86" xfId="0" applyNumberFormat="1" applyFont="1" applyBorder="1" applyAlignment="1">
      <alignment horizontal="center" vertical="center"/>
    </xf>
    <xf numFmtId="1" fontId="18" fillId="0" borderId="81" xfId="0" applyNumberFormat="1" applyFont="1" applyBorder="1" applyAlignment="1">
      <alignment horizontal="center" vertical="center"/>
    </xf>
    <xf numFmtId="1" fontId="18" fillId="0" borderId="83" xfId="0" applyNumberFormat="1" applyFon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/>
    </xf>
    <xf numFmtId="1" fontId="18" fillId="0" borderId="71" xfId="0" applyNumberFormat="1" applyFont="1" applyBorder="1" applyAlignment="1">
      <alignment horizontal="center" vertical="center"/>
    </xf>
    <xf numFmtId="1" fontId="18" fillId="0" borderId="80" xfId="0" applyNumberFormat="1" applyFont="1" applyBorder="1" applyAlignment="1">
      <alignment horizontal="center" vertical="center"/>
    </xf>
    <xf numFmtId="1" fontId="18" fillId="0" borderId="79" xfId="0" applyNumberFormat="1" applyFont="1" applyBorder="1" applyAlignment="1">
      <alignment horizontal="center" vertical="center"/>
    </xf>
    <xf numFmtId="1" fontId="18" fillId="0" borderId="72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5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39" fillId="0" borderId="56" xfId="0" applyNumberFormat="1" applyFont="1" applyBorder="1" applyAlignment="1">
      <alignment horizontal="center" vertical="center"/>
    </xf>
    <xf numFmtId="2" fontId="39" fillId="0" borderId="9" xfId="0" applyNumberFormat="1" applyFont="1" applyBorder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1" fontId="21" fillId="0" borderId="30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" fontId="55" fillId="0" borderId="30" xfId="0" applyNumberFormat="1" applyFont="1" applyBorder="1" applyAlignment="1">
      <alignment horizontal="center" vertical="center"/>
    </xf>
    <xf numFmtId="1" fontId="55" fillId="0" borderId="31" xfId="0" applyNumberFormat="1" applyFont="1" applyBorder="1" applyAlignment="1">
      <alignment horizontal="center" vertical="center"/>
    </xf>
    <xf numFmtId="1" fontId="55" fillId="0" borderId="32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2" fontId="12" fillId="0" borderId="46" xfId="1" applyNumberFormat="1" applyFont="1" applyFill="1" applyBorder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>
      <alignment horizontal="center" vertical="center"/>
    </xf>
    <xf numFmtId="2" fontId="12" fillId="0" borderId="29" xfId="1" applyNumberFormat="1" applyFont="1" applyFill="1" applyBorder="1" applyAlignment="1" applyProtection="1">
      <alignment horizontal="center" vertical="center"/>
    </xf>
    <xf numFmtId="2" fontId="12" fillId="0" borderId="50" xfId="1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4" fillId="0" borderId="54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55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" fontId="55" fillId="0" borderId="101" xfId="0" applyNumberFormat="1" applyFont="1" applyBorder="1" applyAlignment="1">
      <alignment horizontal="center" vertical="center"/>
    </xf>
    <xf numFmtId="165" fontId="15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5" fillId="0" borderId="95" xfId="0" applyFont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25" fillId="0" borderId="96" xfId="0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27" fillId="0" borderId="97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25" xfId="0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7" fillId="0" borderId="98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22" fillId="0" borderId="30" xfId="12" applyFont="1" applyBorder="1" applyAlignment="1" applyProtection="1">
      <alignment horizontal="center"/>
      <protection locked="0"/>
    </xf>
    <xf numFmtId="0" fontId="22" fillId="0" borderId="105" xfId="12" applyFont="1" applyBorder="1" applyAlignment="1" applyProtection="1">
      <alignment horizontal="center"/>
      <protection locked="0"/>
    </xf>
    <xf numFmtId="0" fontId="12" fillId="0" borderId="106" xfId="12" applyFont="1" applyBorder="1" applyAlignment="1" applyProtection="1">
      <alignment horizontal="center"/>
      <protection locked="0"/>
    </xf>
    <xf numFmtId="0" fontId="12" fillId="0" borderId="32" xfId="12" applyFont="1" applyBorder="1" applyAlignment="1" applyProtection="1">
      <alignment horizontal="center"/>
      <protection locked="0"/>
    </xf>
    <xf numFmtId="0" fontId="12" fillId="0" borderId="118" xfId="0" applyFont="1" applyFill="1" applyBorder="1" applyAlignment="1">
      <alignment horizontal="center"/>
    </xf>
    <xf numFmtId="2" fontId="12" fillId="0" borderId="114" xfId="0" quotePrefix="1" applyNumberFormat="1" applyFont="1" applyFill="1" applyBorder="1" applyAlignment="1">
      <alignment horizontal="center"/>
    </xf>
    <xf numFmtId="2" fontId="12" fillId="0" borderId="114" xfId="0" applyNumberFormat="1" applyFont="1" applyFill="1" applyBorder="1" applyAlignment="1">
      <alignment horizontal="center"/>
    </xf>
    <xf numFmtId="2" fontId="13" fillId="0" borderId="118" xfId="0" applyNumberFormat="1" applyFont="1" applyFill="1" applyBorder="1" applyAlignment="1" applyProtection="1">
      <alignment horizontal="center" vertical="center"/>
      <protection locked="0"/>
    </xf>
    <xf numFmtId="0" fontId="12" fillId="0" borderId="119" xfId="0" applyFont="1" applyFill="1" applyBorder="1" applyAlignment="1">
      <alignment horizontal="center"/>
    </xf>
    <xf numFmtId="2" fontId="12" fillId="0" borderId="116" xfId="0" quotePrefix="1" applyNumberFormat="1" applyFont="1" applyFill="1" applyBorder="1" applyAlignment="1">
      <alignment horizontal="center"/>
    </xf>
    <xf numFmtId="0" fontId="22" fillId="3" borderId="114" xfId="12" applyFont="1" applyFill="1" applyBorder="1" applyAlignment="1" applyProtection="1">
      <alignment horizontal="center" vertical="center"/>
      <protection locked="0"/>
    </xf>
  </cellXfs>
  <cellStyles count="82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6 7" xfId="71" xr:uid="{FB422045-54D0-47FD-8B13-B3E065244D71}"/>
    <cellStyle name="Normal 16 8" xfId="78" xr:uid="{6D4D42BB-2A5B-42BA-9391-CFA2EE6EC1EF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19 7" xfId="72" xr:uid="{59214281-642D-42F2-BE35-F43C55A873E7}"/>
    <cellStyle name="Normal 19 8" xfId="81" xr:uid="{6A4DF1C4-A51C-403D-895C-3486241BAA1D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2 7" xfId="68" xr:uid="{519D336C-718B-4628-A408-147A97D8937F}"/>
    <cellStyle name="Normal 5 2 8" xfId="74" xr:uid="{D915D989-A73A-4393-9A42-F9EFFF27962A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3 7" xfId="69" xr:uid="{39B1ED41-4A43-4FF6-9EF5-F042B2C7F860}"/>
    <cellStyle name="Normal 5 3 8" xfId="75" xr:uid="{B5F9B827-68DE-4100-8C8B-F07771FA4BD0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8 7" xfId="70" xr:uid="{E499FFA4-6D72-44D3-AFCF-8F781F3CABB9}"/>
    <cellStyle name="Normal 8 8" xfId="76" xr:uid="{D309A028-D578-4669-8E08-07BBCED4E81F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7</c:v>
                </c:pt>
                <c:pt idx="1">
                  <c:v>26</c:v>
                </c:pt>
                <c:pt idx="2">
                  <c:v>15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Thirsk WH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23</c:v>
                </c:pt>
                <c:pt idx="1">
                  <c:v>12</c:v>
                </c:pt>
                <c:pt idx="2">
                  <c:v>19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30</c:v>
                </c:pt>
                <c:pt idx="1">
                  <c:v>14</c:v>
                </c:pt>
                <c:pt idx="2">
                  <c:v>14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11</c:v>
                </c:pt>
                <c:pt idx="3">
                  <c:v>37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na\OneDrive\Desktop\Moors%202026\TWHE%20Teamsheet%2010.1.26-final.xlsx" TargetMode="External"/><Relationship Id="rId1" Type="http://schemas.openxmlformats.org/officeDocument/2006/relationships/externalLinkPath" Target="TWHE%20Teamsheet%2010.1.26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na\OneDrive\Desktop\Moors%202026\Moors%20Eston%20team%2010%20Jan%2026.xlsx" TargetMode="External"/><Relationship Id="rId1" Type="http://schemas.openxmlformats.org/officeDocument/2006/relationships/externalLinkPath" Target="Moors%20Eston%20team%2010%20Jan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na\OneDrive\Desktop\Moors%202026\Stokesley%20Moors-League-Team-Sheet-Template%20(5)%20(2).xlsx" TargetMode="External"/><Relationship Id="rId1" Type="http://schemas.openxmlformats.org/officeDocument/2006/relationships/externalLinkPath" Target="Stokesley%20Moors-League-Team-Sheet-Template%20(5)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na\OneDrive\Desktop\Moors%202026\Thornaby%20Team%20Sheet%2010%20Jan%2026.xlsx" TargetMode="External"/><Relationship Id="rId1" Type="http://schemas.openxmlformats.org/officeDocument/2006/relationships/externalLinkPath" Target="Thornaby%20Team%20Sheet%2010%20Jan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DQ Lookup"/>
      <sheetName val="Team Changes after event"/>
      <sheetName val="Swim England Lookup"/>
    </sheetNames>
    <sheetDataSet>
      <sheetData sheetId="0">
        <row r="10">
          <cell r="O10" t="str">
            <v>Binks, Darren</v>
          </cell>
          <cell r="P10">
            <v>297524</v>
          </cell>
        </row>
        <row r="11">
          <cell r="O11" t="str">
            <v>Fletcher, Shona</v>
          </cell>
          <cell r="P11">
            <v>493263</v>
          </cell>
        </row>
        <row r="12">
          <cell r="O12" t="str">
            <v>Mason, Chris</v>
          </cell>
          <cell r="P12">
            <v>507204</v>
          </cell>
        </row>
        <row r="13">
          <cell r="O13" t="str">
            <v>Carney, Rachel</v>
          </cell>
          <cell r="P13">
            <v>780894</v>
          </cell>
        </row>
        <row r="14">
          <cell r="O14" t="str">
            <v>Norton, Archie</v>
          </cell>
          <cell r="P14">
            <v>840379</v>
          </cell>
        </row>
        <row r="15">
          <cell r="O15" t="str">
            <v>Harrison, Susan</v>
          </cell>
          <cell r="P15">
            <v>840380</v>
          </cell>
        </row>
        <row r="16">
          <cell r="O16" t="str">
            <v>Waterworth, Joanna</v>
          </cell>
          <cell r="P16">
            <v>877192</v>
          </cell>
        </row>
        <row r="17">
          <cell r="O17" t="str">
            <v>Davison, Sam</v>
          </cell>
          <cell r="P17">
            <v>889395</v>
          </cell>
        </row>
        <row r="18">
          <cell r="O18" t="str">
            <v>Stannard, Ethan</v>
          </cell>
          <cell r="P18">
            <v>894157</v>
          </cell>
        </row>
        <row r="19">
          <cell r="O19" t="str">
            <v>Hammond, Eliza</v>
          </cell>
          <cell r="P19">
            <v>963737</v>
          </cell>
        </row>
        <row r="20">
          <cell r="O20" t="str">
            <v>Dale-Wood, Karen</v>
          </cell>
          <cell r="P20">
            <v>1140877</v>
          </cell>
        </row>
        <row r="21">
          <cell r="O21" t="str">
            <v>Walker, Max</v>
          </cell>
          <cell r="P21">
            <v>1140890</v>
          </cell>
        </row>
        <row r="22">
          <cell r="O22" t="str">
            <v>Dale-Wood, Benjamin</v>
          </cell>
          <cell r="P22">
            <v>1204090</v>
          </cell>
        </row>
        <row r="23">
          <cell r="O23" t="str">
            <v>Mayger, Millie</v>
          </cell>
          <cell r="P23">
            <v>1204109</v>
          </cell>
        </row>
        <row r="24">
          <cell r="O24" t="str">
            <v>Wilkin, James</v>
          </cell>
          <cell r="P24">
            <v>1211270</v>
          </cell>
        </row>
        <row r="25">
          <cell r="O25" t="str">
            <v>Isaacson, Antonia</v>
          </cell>
          <cell r="P25">
            <v>1237747</v>
          </cell>
        </row>
        <row r="26">
          <cell r="O26" t="str">
            <v>Summers, Lucy</v>
          </cell>
          <cell r="P26">
            <v>1274421</v>
          </cell>
        </row>
        <row r="27">
          <cell r="O27" t="str">
            <v>Bettinson, Hannah</v>
          </cell>
          <cell r="P27">
            <v>1305056</v>
          </cell>
        </row>
        <row r="28">
          <cell r="O28" t="str">
            <v>Wilkin, Angela</v>
          </cell>
          <cell r="P28">
            <v>1317905</v>
          </cell>
        </row>
        <row r="29">
          <cell r="O29" t="str">
            <v>Binks, Holly</v>
          </cell>
          <cell r="P29">
            <v>1321038</v>
          </cell>
        </row>
        <row r="30">
          <cell r="O30" t="str">
            <v>Dale-Wood, William</v>
          </cell>
          <cell r="P30">
            <v>1321041</v>
          </cell>
        </row>
        <row r="31">
          <cell r="O31" t="str">
            <v>Walby-Christon, Athena</v>
          </cell>
          <cell r="P31">
            <v>1321057</v>
          </cell>
        </row>
        <row r="32">
          <cell r="O32" t="str">
            <v>Summers, Louise</v>
          </cell>
          <cell r="P32">
            <v>1351818</v>
          </cell>
        </row>
        <row r="33">
          <cell r="O33" t="str">
            <v>Mayger, Oliver</v>
          </cell>
          <cell r="P33">
            <v>1372299</v>
          </cell>
        </row>
        <row r="34">
          <cell r="O34" t="str">
            <v>Goodwin, Scarlett</v>
          </cell>
          <cell r="P34">
            <v>1392060</v>
          </cell>
        </row>
        <row r="35">
          <cell r="O35" t="str">
            <v>Lewis, Jessica</v>
          </cell>
          <cell r="P35">
            <v>1409688</v>
          </cell>
        </row>
        <row r="36">
          <cell r="O36" t="str">
            <v>Fletcher, Kathryn</v>
          </cell>
          <cell r="P36">
            <v>1409690</v>
          </cell>
        </row>
        <row r="37">
          <cell r="O37" t="str">
            <v>Ryder, Toby</v>
          </cell>
          <cell r="P37">
            <v>1423405</v>
          </cell>
        </row>
        <row r="38">
          <cell r="O38" t="str">
            <v>Binks, Harriet</v>
          </cell>
          <cell r="P38">
            <v>1423408</v>
          </cell>
        </row>
        <row r="39">
          <cell r="O39" t="str">
            <v>Taylor, William</v>
          </cell>
          <cell r="P39">
            <v>1447394</v>
          </cell>
        </row>
        <row r="40">
          <cell r="O40" t="str">
            <v>Bettinson, Ester</v>
          </cell>
          <cell r="P40">
            <v>1456836</v>
          </cell>
        </row>
        <row r="41">
          <cell r="O41" t="str">
            <v>Almack, Fern</v>
          </cell>
          <cell r="P41">
            <v>1457953</v>
          </cell>
        </row>
        <row r="42">
          <cell r="O42" t="str">
            <v>Murray-Ross, Zoe</v>
          </cell>
          <cell r="P42">
            <v>1468357</v>
          </cell>
        </row>
        <row r="43">
          <cell r="O43" t="str">
            <v>Konfortov, Sophia</v>
          </cell>
          <cell r="P43">
            <v>1490382</v>
          </cell>
        </row>
        <row r="44">
          <cell r="O44" t="str">
            <v>Jennison, Jessica</v>
          </cell>
          <cell r="P44">
            <v>1510872</v>
          </cell>
        </row>
        <row r="45">
          <cell r="O45" t="str">
            <v>Dale, Josh</v>
          </cell>
          <cell r="P45">
            <v>1511069</v>
          </cell>
        </row>
        <row r="46">
          <cell r="O46" t="str">
            <v>Binks, Millie</v>
          </cell>
          <cell r="P46">
            <v>1521401</v>
          </cell>
        </row>
        <row r="47">
          <cell r="O47" t="str">
            <v>Ryder, Abbie</v>
          </cell>
          <cell r="P47">
            <v>1521403</v>
          </cell>
        </row>
        <row r="48">
          <cell r="O48" t="str">
            <v>Fielding, Jesse</v>
          </cell>
          <cell r="P48">
            <v>1576397</v>
          </cell>
        </row>
        <row r="49">
          <cell r="O49" t="str">
            <v>Ayling, Georgie</v>
          </cell>
          <cell r="P49">
            <v>1582056</v>
          </cell>
        </row>
        <row r="50">
          <cell r="O50" t="str">
            <v>Ryder, Claire</v>
          </cell>
          <cell r="P50">
            <v>1585104</v>
          </cell>
        </row>
        <row r="51">
          <cell r="O51" t="str">
            <v>Ives, Alfie</v>
          </cell>
          <cell r="P51">
            <v>1585108</v>
          </cell>
        </row>
        <row r="52">
          <cell r="O52" t="str">
            <v>Lewis, Heidi</v>
          </cell>
          <cell r="P52">
            <v>1585109</v>
          </cell>
        </row>
        <row r="53">
          <cell r="O53" t="str">
            <v>Ives, Elaine</v>
          </cell>
          <cell r="P53">
            <v>1588141</v>
          </cell>
        </row>
        <row r="54">
          <cell r="O54" t="str">
            <v>Price, Matilda</v>
          </cell>
          <cell r="P54">
            <v>1588144</v>
          </cell>
        </row>
        <row r="55">
          <cell r="O55" t="str">
            <v>Porter, Martha</v>
          </cell>
          <cell r="P55">
            <v>1588145</v>
          </cell>
        </row>
        <row r="56">
          <cell r="O56" t="str">
            <v>Konfortov, Charity</v>
          </cell>
          <cell r="P56">
            <v>1588147</v>
          </cell>
        </row>
        <row r="57">
          <cell r="O57" t="str">
            <v>Ferguson, Abbie</v>
          </cell>
          <cell r="P57">
            <v>1619412</v>
          </cell>
        </row>
        <row r="58">
          <cell r="O58" t="str">
            <v>Summers, Brett</v>
          </cell>
          <cell r="P58">
            <v>1621564</v>
          </cell>
        </row>
        <row r="59">
          <cell r="O59" t="str">
            <v>Johns, Oakley</v>
          </cell>
          <cell r="P59">
            <v>1628179</v>
          </cell>
        </row>
        <row r="60">
          <cell r="O60" t="str">
            <v>Isaacson, Amelia</v>
          </cell>
          <cell r="P60">
            <v>1636609</v>
          </cell>
        </row>
        <row r="61">
          <cell r="O61" t="str">
            <v>Tarplee, Tess</v>
          </cell>
          <cell r="P61">
            <v>1636612</v>
          </cell>
        </row>
        <row r="62">
          <cell r="O62" t="str">
            <v>Horner, Betsy</v>
          </cell>
          <cell r="P62">
            <v>1650391</v>
          </cell>
        </row>
        <row r="63">
          <cell r="O63" t="str">
            <v>Fletcher, Millie</v>
          </cell>
          <cell r="P63">
            <v>1650395</v>
          </cell>
        </row>
        <row r="64">
          <cell r="O64" t="str">
            <v>Lewis, Thomas</v>
          </cell>
          <cell r="P64">
            <v>1662576</v>
          </cell>
        </row>
        <row r="65">
          <cell r="O65" t="str">
            <v>Mackay, Will</v>
          </cell>
          <cell r="P65">
            <v>1662578</v>
          </cell>
        </row>
        <row r="66">
          <cell r="O66" t="str">
            <v>Bamber, Holly</v>
          </cell>
          <cell r="P66">
            <v>1662580</v>
          </cell>
        </row>
        <row r="67">
          <cell r="O67" t="str">
            <v>Dowson, Jake</v>
          </cell>
          <cell r="P67">
            <v>1662582</v>
          </cell>
        </row>
        <row r="68">
          <cell r="O68" t="str">
            <v>Price, Andrew</v>
          </cell>
          <cell r="P68">
            <v>1662583</v>
          </cell>
        </row>
        <row r="69">
          <cell r="O69" t="str">
            <v>Konfortov, Sebastian</v>
          </cell>
          <cell r="P69">
            <v>1667872</v>
          </cell>
        </row>
        <row r="70">
          <cell r="O70" t="str">
            <v>Mason, Penelope</v>
          </cell>
          <cell r="P70">
            <v>1669094</v>
          </cell>
        </row>
        <row r="71">
          <cell r="O71" t="str">
            <v>Bamber, Charlotte</v>
          </cell>
          <cell r="P71">
            <v>1670001</v>
          </cell>
        </row>
        <row r="72">
          <cell r="O72" t="str">
            <v>Whitwell, Scarlett</v>
          </cell>
          <cell r="P72">
            <v>1670376</v>
          </cell>
        </row>
        <row r="73">
          <cell r="O73" t="str">
            <v>Price, Hermione</v>
          </cell>
          <cell r="P73">
            <v>1692326</v>
          </cell>
        </row>
        <row r="74">
          <cell r="O74" t="str">
            <v>Roberts, Evan</v>
          </cell>
          <cell r="P74">
            <v>1692330</v>
          </cell>
        </row>
        <row r="75">
          <cell r="O75" t="str">
            <v>Lawson, Arthur</v>
          </cell>
          <cell r="P75">
            <v>1700860</v>
          </cell>
        </row>
        <row r="76">
          <cell r="O76" t="str">
            <v>Payne, Maggie</v>
          </cell>
          <cell r="P76">
            <v>1703177</v>
          </cell>
        </row>
        <row r="77">
          <cell r="O77" t="str">
            <v>Gabler, Ella</v>
          </cell>
          <cell r="P77">
            <v>1703371</v>
          </cell>
        </row>
        <row r="78">
          <cell r="O78" t="str">
            <v>Binks, Hettie</v>
          </cell>
          <cell r="P78">
            <v>1707381</v>
          </cell>
        </row>
        <row r="79">
          <cell r="O79" t="str">
            <v>Binks, Charlie</v>
          </cell>
          <cell r="P79">
            <v>1707382</v>
          </cell>
        </row>
        <row r="80">
          <cell r="O80" t="str">
            <v>Lonsdale, Kingsley</v>
          </cell>
          <cell r="P80">
            <v>1709777</v>
          </cell>
        </row>
        <row r="81">
          <cell r="O81" t="str">
            <v>Davenport, Olivia</v>
          </cell>
          <cell r="P81">
            <v>1712543</v>
          </cell>
        </row>
        <row r="82">
          <cell r="O82" t="str">
            <v>Tongue, Rafferty</v>
          </cell>
          <cell r="P82">
            <v>1717013</v>
          </cell>
        </row>
        <row r="83">
          <cell r="O83" t="str">
            <v>Moyes, Janek</v>
          </cell>
          <cell r="P83">
            <v>1717983</v>
          </cell>
        </row>
        <row r="84">
          <cell r="O84" t="str">
            <v>Binks, Matilda</v>
          </cell>
          <cell r="P84">
            <v>1725720</v>
          </cell>
        </row>
        <row r="85">
          <cell r="O85" t="str">
            <v>Thompson, Emily</v>
          </cell>
          <cell r="P85">
            <v>1727186</v>
          </cell>
        </row>
        <row r="86">
          <cell r="O86" t="str">
            <v>Barker, Francesca</v>
          </cell>
          <cell r="P86">
            <v>1734730</v>
          </cell>
        </row>
        <row r="87">
          <cell r="O87" t="str">
            <v>Granger, Ethan</v>
          </cell>
          <cell r="P87">
            <v>1742339</v>
          </cell>
        </row>
        <row r="88">
          <cell r="O88" t="str">
            <v>Thompson, Imogen</v>
          </cell>
          <cell r="P88">
            <v>1749367</v>
          </cell>
        </row>
        <row r="89">
          <cell r="O89" t="str">
            <v>Mackay, Fern</v>
          </cell>
          <cell r="P89">
            <v>1749368</v>
          </cell>
        </row>
        <row r="90">
          <cell r="O90" t="str">
            <v>Allan, Jade</v>
          </cell>
          <cell r="P90">
            <v>1749369</v>
          </cell>
        </row>
        <row r="91">
          <cell r="O91" t="str">
            <v>Pilkington, Roman</v>
          </cell>
          <cell r="P91">
            <v>1749370</v>
          </cell>
        </row>
        <row r="92">
          <cell r="O92" t="str">
            <v>Horner, Emma</v>
          </cell>
          <cell r="P92">
            <v>1751400</v>
          </cell>
        </row>
        <row r="93">
          <cell r="O93" t="str">
            <v>Duke, Olivia</v>
          </cell>
          <cell r="P93">
            <v>1757172</v>
          </cell>
        </row>
        <row r="94">
          <cell r="O94" t="str">
            <v>Jiang, Edward</v>
          </cell>
          <cell r="P94">
            <v>1766693</v>
          </cell>
        </row>
        <row r="95">
          <cell r="O95" t="str">
            <v>Follett, Charlotte</v>
          </cell>
          <cell r="P95">
            <v>1766696</v>
          </cell>
        </row>
        <row r="96">
          <cell r="O96" t="str">
            <v>Poole, Beatrix</v>
          </cell>
          <cell r="P96">
            <v>1766702</v>
          </cell>
        </row>
        <row r="97">
          <cell r="O97" t="str">
            <v>Fielding, Kirsty</v>
          </cell>
          <cell r="P97">
            <v>1774940</v>
          </cell>
        </row>
        <row r="98">
          <cell r="O98" t="str">
            <v>Price, Tracy</v>
          </cell>
          <cell r="P98">
            <v>1774941</v>
          </cell>
        </row>
        <row r="99">
          <cell r="O99" t="str">
            <v>Dickie, Matthew</v>
          </cell>
          <cell r="P99">
            <v>1774944</v>
          </cell>
        </row>
        <row r="100">
          <cell r="O100" t="str">
            <v>Jones, Faith</v>
          </cell>
          <cell r="P100">
            <v>1780103</v>
          </cell>
        </row>
        <row r="101">
          <cell r="O101" t="str">
            <v>Ayling, Finley</v>
          </cell>
          <cell r="P101">
            <v>1787219</v>
          </cell>
        </row>
        <row r="102">
          <cell r="O102" t="str">
            <v>Jagger, Will</v>
          </cell>
          <cell r="P102">
            <v>1787224</v>
          </cell>
        </row>
        <row r="103">
          <cell r="O103" t="str">
            <v>Clay, Marcy</v>
          </cell>
          <cell r="P103">
            <v>1790027</v>
          </cell>
        </row>
        <row r="104">
          <cell r="O104" t="str">
            <v>Haines, Lily</v>
          </cell>
          <cell r="P104">
            <v>1792220</v>
          </cell>
        </row>
        <row r="105">
          <cell r="O105" t="str">
            <v>Taylor, Paul</v>
          </cell>
          <cell r="P105">
            <v>1795181</v>
          </cell>
        </row>
        <row r="106">
          <cell r="O106" t="str">
            <v>Fletcher, Matthew</v>
          </cell>
          <cell r="P106">
            <v>1795183</v>
          </cell>
        </row>
        <row r="107">
          <cell r="O107" t="str">
            <v>Granger, Simon</v>
          </cell>
          <cell r="P107">
            <v>1797764</v>
          </cell>
        </row>
        <row r="108">
          <cell r="O108" t="str">
            <v>Ayling, Lianne</v>
          </cell>
          <cell r="P108">
            <v>1801685</v>
          </cell>
        </row>
        <row r="109">
          <cell r="O109" t="str">
            <v>Thompson, Sara</v>
          </cell>
          <cell r="P109">
            <v>1801686</v>
          </cell>
        </row>
        <row r="110">
          <cell r="O110" t="str">
            <v>Mason, Michelle</v>
          </cell>
          <cell r="P110">
            <v>1801694</v>
          </cell>
        </row>
        <row r="111">
          <cell r="O111" t="str">
            <v>Bowers, Minny</v>
          </cell>
          <cell r="P111">
            <v>1801695</v>
          </cell>
        </row>
        <row r="112">
          <cell r="O112" t="str">
            <v>Williams, Kaleessi</v>
          </cell>
          <cell r="P112">
            <v>1801796</v>
          </cell>
        </row>
        <row r="113">
          <cell r="O113" t="str">
            <v>Allan, Stacey</v>
          </cell>
          <cell r="P113">
            <v>1802959</v>
          </cell>
        </row>
        <row r="114">
          <cell r="O114" t="str">
            <v>Harris, Philippa</v>
          </cell>
          <cell r="P114">
            <v>1805171</v>
          </cell>
        </row>
        <row r="115">
          <cell r="O115" t="str">
            <v>Lyon, Isabelle</v>
          </cell>
          <cell r="P115">
            <v>1813959</v>
          </cell>
        </row>
        <row r="116">
          <cell r="O116" t="str">
            <v>Wise, Leo</v>
          </cell>
          <cell r="P116">
            <v>1813960</v>
          </cell>
        </row>
        <row r="117">
          <cell r="O117" t="str">
            <v>Midgley, Jack</v>
          </cell>
          <cell r="P117">
            <v>1813961</v>
          </cell>
        </row>
        <row r="118">
          <cell r="O118" t="str">
            <v>Ross, Arwen</v>
          </cell>
          <cell r="P118">
            <v>1813962</v>
          </cell>
        </row>
        <row r="119">
          <cell r="O119" t="str">
            <v>Thompson, Stuart</v>
          </cell>
          <cell r="P119">
            <v>1815876</v>
          </cell>
        </row>
        <row r="120">
          <cell r="O120" t="str">
            <v>Lawson, Mark</v>
          </cell>
          <cell r="P120">
            <v>1816824</v>
          </cell>
        </row>
        <row r="121">
          <cell r="O121" t="str">
            <v>Teasdale, James</v>
          </cell>
          <cell r="P121">
            <v>1817807</v>
          </cell>
        </row>
        <row r="122">
          <cell r="O122" t="str">
            <v>Bell, Henry</v>
          </cell>
          <cell r="P122">
            <v>1819880</v>
          </cell>
        </row>
        <row r="123">
          <cell r="O123" t="str">
            <v>Follett, Bryony</v>
          </cell>
          <cell r="P123">
            <v>1819881</v>
          </cell>
        </row>
        <row r="124">
          <cell r="O124" t="str">
            <v>Lawson, Bertie</v>
          </cell>
          <cell r="P124">
            <v>1829250</v>
          </cell>
        </row>
        <row r="125">
          <cell r="O125" t="str">
            <v>Poole, Dottie</v>
          </cell>
          <cell r="P125">
            <v>1833050</v>
          </cell>
        </row>
        <row r="126">
          <cell r="O126" t="str">
            <v>Jackson, Elodie</v>
          </cell>
          <cell r="P126">
            <v>1833051</v>
          </cell>
        </row>
        <row r="127">
          <cell r="O127" t="str">
            <v>Wright, Rosie</v>
          </cell>
          <cell r="P127">
            <v>1833052</v>
          </cell>
        </row>
        <row r="128">
          <cell r="O128" t="str">
            <v>Wager, Darcey</v>
          </cell>
          <cell r="P128">
            <v>1833063</v>
          </cell>
        </row>
        <row r="129">
          <cell r="O129" t="str">
            <v>Mawdesley, Kimberly</v>
          </cell>
          <cell r="P129">
            <v>1833382</v>
          </cell>
        </row>
        <row r="130">
          <cell r="O130" t="str">
            <v>Whitwell, Kate</v>
          </cell>
          <cell r="P130">
            <v>1843238</v>
          </cell>
        </row>
        <row r="131">
          <cell r="O131" t="str">
            <v/>
          </cell>
          <cell r="P131" t="str">
            <v/>
          </cell>
        </row>
        <row r="132">
          <cell r="O132" t="str">
            <v/>
          </cell>
          <cell r="P132" t="str">
            <v/>
          </cell>
        </row>
        <row r="133">
          <cell r="O133" t="str">
            <v/>
          </cell>
          <cell r="P133" t="str">
            <v/>
          </cell>
        </row>
        <row r="134">
          <cell r="O134" t="str">
            <v/>
          </cell>
          <cell r="P134" t="str">
            <v/>
          </cell>
        </row>
        <row r="135">
          <cell r="O135" t="str">
            <v/>
          </cell>
          <cell r="P135" t="str">
            <v/>
          </cell>
        </row>
        <row r="136">
          <cell r="O136" t="str">
            <v/>
          </cell>
          <cell r="P136" t="str">
            <v/>
          </cell>
        </row>
        <row r="137">
          <cell r="O137" t="str">
            <v/>
          </cell>
          <cell r="P137" t="str">
            <v/>
          </cell>
        </row>
        <row r="138">
          <cell r="O138" t="str">
            <v/>
          </cell>
          <cell r="P138" t="str">
            <v/>
          </cell>
        </row>
        <row r="139">
          <cell r="O139" t="str">
            <v/>
          </cell>
          <cell r="P139" t="str">
            <v/>
          </cell>
        </row>
        <row r="140">
          <cell r="O140" t="str">
            <v/>
          </cell>
          <cell r="P140" t="str">
            <v/>
          </cell>
        </row>
        <row r="141">
          <cell r="O141" t="str">
            <v/>
          </cell>
          <cell r="P141" t="str">
            <v/>
          </cell>
        </row>
        <row r="142">
          <cell r="O142" t="str">
            <v/>
          </cell>
          <cell r="P142" t="str">
            <v/>
          </cell>
        </row>
        <row r="143">
          <cell r="O143" t="str">
            <v/>
          </cell>
          <cell r="P143" t="str">
            <v/>
          </cell>
        </row>
        <row r="144">
          <cell r="O144" t="str">
            <v/>
          </cell>
          <cell r="P144" t="str">
            <v/>
          </cell>
        </row>
        <row r="145">
          <cell r="O145" t="str">
            <v/>
          </cell>
          <cell r="P145" t="str">
            <v/>
          </cell>
        </row>
        <row r="146">
          <cell r="O146" t="str">
            <v/>
          </cell>
          <cell r="P146" t="str">
            <v/>
          </cell>
        </row>
        <row r="147">
          <cell r="O147" t="str">
            <v/>
          </cell>
          <cell r="P147" t="str">
            <v/>
          </cell>
        </row>
        <row r="148">
          <cell r="O148" t="str">
            <v/>
          </cell>
          <cell r="P148" t="str">
            <v/>
          </cell>
        </row>
        <row r="149">
          <cell r="O149" t="str">
            <v/>
          </cell>
          <cell r="P149" t="str">
            <v/>
          </cell>
        </row>
        <row r="150">
          <cell r="O150" t="str">
            <v/>
          </cell>
          <cell r="P150" t="str">
            <v/>
          </cell>
        </row>
        <row r="151">
          <cell r="O151" t="str">
            <v/>
          </cell>
          <cell r="P151" t="str">
            <v/>
          </cell>
        </row>
        <row r="152">
          <cell r="O152" t="str">
            <v/>
          </cell>
          <cell r="P152" t="str">
            <v/>
          </cell>
        </row>
        <row r="153">
          <cell r="O153" t="str">
            <v/>
          </cell>
          <cell r="P153" t="str">
            <v/>
          </cell>
        </row>
        <row r="154">
          <cell r="O154" t="str">
            <v/>
          </cell>
          <cell r="P154" t="str">
            <v/>
          </cell>
        </row>
        <row r="155">
          <cell r="O155" t="str">
            <v/>
          </cell>
          <cell r="P155" t="str">
            <v/>
          </cell>
        </row>
        <row r="156">
          <cell r="O156" t="str">
            <v/>
          </cell>
          <cell r="P156" t="str">
            <v/>
          </cell>
        </row>
        <row r="157">
          <cell r="O157" t="str">
            <v/>
          </cell>
          <cell r="P157" t="str">
            <v/>
          </cell>
        </row>
        <row r="158">
          <cell r="O158" t="str">
            <v/>
          </cell>
          <cell r="P158" t="str">
            <v/>
          </cell>
        </row>
        <row r="159">
          <cell r="O159" t="str">
            <v/>
          </cell>
          <cell r="P159" t="str">
            <v/>
          </cell>
        </row>
        <row r="160">
          <cell r="O160" t="str">
            <v/>
          </cell>
          <cell r="P160" t="str">
            <v/>
          </cell>
        </row>
        <row r="161">
          <cell r="O161" t="str">
            <v/>
          </cell>
          <cell r="P161" t="str">
            <v/>
          </cell>
        </row>
        <row r="162">
          <cell r="O162" t="str">
            <v/>
          </cell>
          <cell r="P162" t="str">
            <v/>
          </cell>
        </row>
        <row r="163">
          <cell r="O163" t="str">
            <v/>
          </cell>
          <cell r="P163" t="str">
            <v/>
          </cell>
        </row>
        <row r="164">
          <cell r="O164" t="str">
            <v/>
          </cell>
          <cell r="P164" t="str">
            <v/>
          </cell>
        </row>
        <row r="165">
          <cell r="O165" t="str">
            <v/>
          </cell>
          <cell r="P165" t="str">
            <v/>
          </cell>
        </row>
        <row r="166">
          <cell r="O166" t="str">
            <v/>
          </cell>
          <cell r="P166" t="str">
            <v/>
          </cell>
        </row>
        <row r="167">
          <cell r="O167" t="str">
            <v/>
          </cell>
          <cell r="P167" t="str">
            <v/>
          </cell>
        </row>
        <row r="168">
          <cell r="O168" t="str">
            <v/>
          </cell>
          <cell r="P168" t="str">
            <v/>
          </cell>
        </row>
        <row r="169">
          <cell r="O169" t="str">
            <v/>
          </cell>
          <cell r="P169" t="str">
            <v/>
          </cell>
        </row>
        <row r="170">
          <cell r="O170" t="str">
            <v/>
          </cell>
          <cell r="P170" t="str">
            <v/>
          </cell>
        </row>
        <row r="171">
          <cell r="O171" t="str">
            <v/>
          </cell>
          <cell r="P171" t="str">
            <v/>
          </cell>
        </row>
        <row r="172">
          <cell r="O172" t="str">
            <v/>
          </cell>
          <cell r="P172" t="str">
            <v/>
          </cell>
        </row>
        <row r="173">
          <cell r="O173" t="str">
            <v/>
          </cell>
          <cell r="P173" t="str">
            <v/>
          </cell>
        </row>
        <row r="174">
          <cell r="O174" t="str">
            <v/>
          </cell>
          <cell r="P174" t="str">
            <v/>
          </cell>
        </row>
        <row r="175">
          <cell r="O175" t="str">
            <v/>
          </cell>
          <cell r="P175" t="str">
            <v/>
          </cell>
        </row>
        <row r="176">
          <cell r="O176" t="str">
            <v/>
          </cell>
          <cell r="P176" t="str">
            <v/>
          </cell>
        </row>
        <row r="177">
          <cell r="O177" t="str">
            <v/>
          </cell>
          <cell r="P177" t="str">
            <v/>
          </cell>
        </row>
        <row r="178">
          <cell r="O178" t="str">
            <v/>
          </cell>
          <cell r="P178" t="str">
            <v/>
          </cell>
        </row>
        <row r="179">
          <cell r="O179" t="str">
            <v/>
          </cell>
          <cell r="P179" t="str">
            <v/>
          </cell>
        </row>
        <row r="180">
          <cell r="O180" t="str">
            <v/>
          </cell>
          <cell r="P180" t="str">
            <v/>
          </cell>
        </row>
        <row r="181">
          <cell r="O181" t="str">
            <v/>
          </cell>
          <cell r="P181" t="str">
            <v/>
          </cell>
        </row>
        <row r="182">
          <cell r="O182" t="str">
            <v/>
          </cell>
          <cell r="P182" t="str">
            <v/>
          </cell>
        </row>
        <row r="183">
          <cell r="O183" t="str">
            <v/>
          </cell>
          <cell r="P183" t="str">
            <v/>
          </cell>
        </row>
        <row r="184">
          <cell r="O184" t="str">
            <v/>
          </cell>
          <cell r="P184" t="str">
            <v/>
          </cell>
        </row>
        <row r="185">
          <cell r="O185" t="str">
            <v/>
          </cell>
          <cell r="P185" t="str">
            <v/>
          </cell>
        </row>
        <row r="186">
          <cell r="O186" t="str">
            <v/>
          </cell>
          <cell r="P186" t="str">
            <v/>
          </cell>
        </row>
        <row r="187">
          <cell r="O187" t="str">
            <v/>
          </cell>
          <cell r="P187" t="str">
            <v/>
          </cell>
        </row>
        <row r="188">
          <cell r="O188" t="str">
            <v/>
          </cell>
          <cell r="P188" t="str">
            <v/>
          </cell>
        </row>
        <row r="189">
          <cell r="O189" t="str">
            <v/>
          </cell>
          <cell r="P189" t="str">
            <v/>
          </cell>
        </row>
        <row r="190">
          <cell r="O190" t="str">
            <v/>
          </cell>
          <cell r="P190" t="str">
            <v/>
          </cell>
        </row>
        <row r="191">
          <cell r="O191" t="str">
            <v/>
          </cell>
          <cell r="P191" t="str">
            <v/>
          </cell>
        </row>
        <row r="192">
          <cell r="O192" t="str">
            <v/>
          </cell>
          <cell r="P192" t="str">
            <v/>
          </cell>
        </row>
        <row r="193">
          <cell r="O193" t="str">
            <v/>
          </cell>
          <cell r="P193" t="str">
            <v/>
          </cell>
        </row>
        <row r="194">
          <cell r="O194" t="str">
            <v/>
          </cell>
          <cell r="P194" t="str">
            <v/>
          </cell>
        </row>
        <row r="195">
          <cell r="O195" t="str">
            <v/>
          </cell>
          <cell r="P195" t="str">
            <v/>
          </cell>
        </row>
        <row r="196">
          <cell r="O196" t="str">
            <v/>
          </cell>
          <cell r="P196" t="str">
            <v/>
          </cell>
        </row>
        <row r="197">
          <cell r="O197" t="str">
            <v/>
          </cell>
          <cell r="P197" t="str">
            <v/>
          </cell>
        </row>
        <row r="198">
          <cell r="O198" t="str">
            <v/>
          </cell>
          <cell r="P198" t="str">
            <v/>
          </cell>
        </row>
        <row r="199">
          <cell r="O199" t="str">
            <v/>
          </cell>
          <cell r="P199" t="str">
            <v/>
          </cell>
        </row>
        <row r="200">
          <cell r="O200" t="str">
            <v/>
          </cell>
          <cell r="P200" t="str">
            <v/>
          </cell>
        </row>
        <row r="201">
          <cell r="O201" t="str">
            <v/>
          </cell>
          <cell r="P201" t="str">
            <v/>
          </cell>
        </row>
        <row r="202">
          <cell r="O202" t="str">
            <v/>
          </cell>
          <cell r="P202" t="str">
            <v/>
          </cell>
        </row>
        <row r="203">
          <cell r="O203" t="str">
            <v/>
          </cell>
          <cell r="P203" t="str">
            <v/>
          </cell>
        </row>
        <row r="204">
          <cell r="O204" t="str">
            <v/>
          </cell>
          <cell r="P204" t="str">
            <v/>
          </cell>
        </row>
        <row r="205">
          <cell r="O205" t="str">
            <v/>
          </cell>
          <cell r="P205" t="str">
            <v/>
          </cell>
        </row>
        <row r="206">
          <cell r="O206" t="str">
            <v/>
          </cell>
          <cell r="P206" t="str">
            <v/>
          </cell>
        </row>
        <row r="207">
          <cell r="O207" t="str">
            <v/>
          </cell>
          <cell r="P207" t="str">
            <v/>
          </cell>
        </row>
        <row r="208">
          <cell r="O208" t="str">
            <v/>
          </cell>
          <cell r="P208" t="str">
            <v/>
          </cell>
        </row>
        <row r="209">
          <cell r="O209" t="str">
            <v/>
          </cell>
          <cell r="P209" t="str">
            <v/>
          </cell>
        </row>
        <row r="210">
          <cell r="O210" t="str">
            <v/>
          </cell>
          <cell r="P210" t="str">
            <v/>
          </cell>
        </row>
        <row r="211">
          <cell r="O211" t="str">
            <v/>
          </cell>
          <cell r="P211" t="str">
            <v/>
          </cell>
        </row>
        <row r="212">
          <cell r="O212" t="str">
            <v/>
          </cell>
          <cell r="P212" t="str">
            <v/>
          </cell>
        </row>
        <row r="213">
          <cell r="O213" t="str">
            <v/>
          </cell>
          <cell r="P213" t="str">
            <v/>
          </cell>
        </row>
        <row r="214">
          <cell r="O214" t="str">
            <v/>
          </cell>
          <cell r="P214" t="str">
            <v/>
          </cell>
        </row>
        <row r="215">
          <cell r="O215" t="str">
            <v/>
          </cell>
          <cell r="P215" t="str">
            <v/>
          </cell>
        </row>
        <row r="216">
          <cell r="O216" t="str">
            <v/>
          </cell>
          <cell r="P216" t="str">
            <v/>
          </cell>
        </row>
        <row r="217">
          <cell r="O217" t="str">
            <v/>
          </cell>
          <cell r="P217" t="str">
            <v/>
          </cell>
        </row>
        <row r="218">
          <cell r="O218" t="str">
            <v/>
          </cell>
          <cell r="P218" t="str">
            <v/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  <row r="303">
          <cell r="O303" t="str">
            <v/>
          </cell>
          <cell r="P303" t="str">
            <v/>
          </cell>
        </row>
        <row r="304">
          <cell r="O304" t="str">
            <v/>
          </cell>
          <cell r="P304" t="str">
            <v/>
          </cell>
        </row>
        <row r="305">
          <cell r="O305" t="str">
            <v/>
          </cell>
          <cell r="P305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DQ Lookup"/>
      <sheetName val="Team Changes after event"/>
      <sheetName val="Swim England Lookup"/>
    </sheetNames>
    <sheetDataSet>
      <sheetData sheetId="0">
        <row r="10">
          <cell r="O10" t="str">
            <v>Anthony, Jade</v>
          </cell>
          <cell r="P10">
            <v>1786367</v>
          </cell>
        </row>
        <row r="11">
          <cell r="O11" t="str">
            <v>Banks, Henry</v>
          </cell>
          <cell r="P11">
            <v>1836630</v>
          </cell>
        </row>
        <row r="12">
          <cell r="O12" t="str">
            <v>Britton, Poppy</v>
          </cell>
          <cell r="P12">
            <v>1786370</v>
          </cell>
        </row>
        <row r="13">
          <cell r="O13" t="str">
            <v>Britton, Sophie</v>
          </cell>
          <cell r="P13">
            <v>1836634</v>
          </cell>
        </row>
        <row r="14">
          <cell r="O14" t="str">
            <v>Brydon, Isabelle</v>
          </cell>
          <cell r="P14">
            <v>1496919</v>
          </cell>
        </row>
        <row r="15">
          <cell r="O15" t="str">
            <v>Buchanan, Ethan</v>
          </cell>
          <cell r="P15">
            <v>1412240</v>
          </cell>
        </row>
        <row r="16">
          <cell r="O16" t="str">
            <v>Burns, Martha</v>
          </cell>
          <cell r="P16">
            <v>1674596</v>
          </cell>
        </row>
        <row r="17">
          <cell r="O17" t="str">
            <v>Burns, Holly</v>
          </cell>
          <cell r="P17">
            <v>1790875</v>
          </cell>
        </row>
        <row r="18">
          <cell r="O18" t="str">
            <v>Cavanagh, Joshua</v>
          </cell>
          <cell r="P18">
            <v>1786368</v>
          </cell>
        </row>
        <row r="19">
          <cell r="O19" t="str">
            <v>Chew, Freddy</v>
          </cell>
          <cell r="P19">
            <v>1818190</v>
          </cell>
        </row>
        <row r="20">
          <cell r="O20" t="str">
            <v>Cholmondeley, Grace</v>
          </cell>
          <cell r="P20">
            <v>1597174</v>
          </cell>
        </row>
        <row r="21">
          <cell r="O21" t="str">
            <v>Codd, Cameron</v>
          </cell>
          <cell r="P21">
            <v>1497252</v>
          </cell>
        </row>
        <row r="22">
          <cell r="O22" t="str">
            <v>Codd, Annabelle</v>
          </cell>
          <cell r="P22">
            <v>1695043</v>
          </cell>
        </row>
        <row r="23">
          <cell r="O23" t="str">
            <v>Cooke, Elenore</v>
          </cell>
          <cell r="P23">
            <v>1786366</v>
          </cell>
        </row>
        <row r="24">
          <cell r="O24" t="str">
            <v>Coulter, Karen</v>
          </cell>
          <cell r="P24">
            <v>1204716</v>
          </cell>
        </row>
        <row r="25">
          <cell r="O25" t="str">
            <v>Coulter, Annie</v>
          </cell>
          <cell r="P25">
            <v>1258186</v>
          </cell>
        </row>
        <row r="26">
          <cell r="O26" t="str">
            <v>Crowther, Matilda</v>
          </cell>
          <cell r="P26">
            <v>1315306</v>
          </cell>
        </row>
        <row r="27">
          <cell r="O27" t="str">
            <v>Dunn, Jaime</v>
          </cell>
          <cell r="P27">
            <v>858268</v>
          </cell>
        </row>
        <row r="28">
          <cell r="O28" t="str">
            <v>El Kandoussi, Adam</v>
          </cell>
          <cell r="P28">
            <v>1507977</v>
          </cell>
        </row>
        <row r="29">
          <cell r="O29" t="str">
            <v>Evans, Bobby</v>
          </cell>
          <cell r="P29">
            <v>1819019</v>
          </cell>
        </row>
        <row r="30">
          <cell r="O30" t="str">
            <v>Farrar, Chloe</v>
          </cell>
          <cell r="P30">
            <v>1315295</v>
          </cell>
        </row>
        <row r="31">
          <cell r="O31" t="str">
            <v>Fisher, James</v>
          </cell>
          <cell r="P31">
            <v>1507980</v>
          </cell>
        </row>
        <row r="32">
          <cell r="O32" t="str">
            <v>Garner, Jackson</v>
          </cell>
          <cell r="P32">
            <v>1617886</v>
          </cell>
        </row>
        <row r="33">
          <cell r="O33" t="str">
            <v>Gittins, George</v>
          </cell>
          <cell r="P33">
            <v>1603093</v>
          </cell>
        </row>
        <row r="34">
          <cell r="O34" t="str">
            <v>Gittins, Stephen</v>
          </cell>
          <cell r="P34">
            <v>1603094</v>
          </cell>
        </row>
        <row r="35">
          <cell r="O35" t="str">
            <v>Hawthorne, Jude</v>
          </cell>
          <cell r="P35">
            <v>1815004</v>
          </cell>
        </row>
        <row r="36">
          <cell r="O36" t="str">
            <v>Heard, Felicity</v>
          </cell>
          <cell r="P36">
            <v>1418801</v>
          </cell>
        </row>
        <row r="37">
          <cell r="O37" t="str">
            <v>Henderson, Joseph</v>
          </cell>
          <cell r="P37">
            <v>1751239</v>
          </cell>
        </row>
        <row r="38">
          <cell r="O38" t="str">
            <v>Hillerby, Rosa</v>
          </cell>
          <cell r="P38">
            <v>1689521</v>
          </cell>
        </row>
        <row r="39">
          <cell r="O39" t="str">
            <v>Hillerby, Emilia</v>
          </cell>
          <cell r="P39">
            <v>1739431</v>
          </cell>
        </row>
        <row r="40">
          <cell r="O40" t="str">
            <v>Hodgson, Beau</v>
          </cell>
          <cell r="P40">
            <v>1786378</v>
          </cell>
        </row>
        <row r="41">
          <cell r="O41" t="str">
            <v>Hodgson, Indie</v>
          </cell>
          <cell r="P41">
            <v>1801899</v>
          </cell>
        </row>
        <row r="42">
          <cell r="O42" t="str">
            <v>Horner, Phil</v>
          </cell>
          <cell r="P42">
            <v>1315298</v>
          </cell>
        </row>
        <row r="43">
          <cell r="O43" t="str">
            <v>Horner, Joe</v>
          </cell>
          <cell r="P43">
            <v>1442066</v>
          </cell>
        </row>
        <row r="44">
          <cell r="O44" t="str">
            <v>Jetters, Sam</v>
          </cell>
          <cell r="P44">
            <v>1786372</v>
          </cell>
        </row>
        <row r="45">
          <cell r="O45" t="str">
            <v>Jordan, Emily</v>
          </cell>
          <cell r="P45">
            <v>1708852</v>
          </cell>
        </row>
        <row r="46">
          <cell r="O46" t="str">
            <v>Kandoussi, Amin</v>
          </cell>
          <cell r="P46">
            <v>1819018</v>
          </cell>
        </row>
        <row r="47">
          <cell r="O47" t="str">
            <v>Linford, Chester</v>
          </cell>
          <cell r="P47">
            <v>1800651</v>
          </cell>
        </row>
        <row r="48">
          <cell r="O48" t="str">
            <v>Lobbe, Kiziah</v>
          </cell>
          <cell r="P48">
            <v>1499949</v>
          </cell>
        </row>
        <row r="49">
          <cell r="O49" t="str">
            <v>Lobbe, Kyon</v>
          </cell>
          <cell r="P49">
            <v>1715655</v>
          </cell>
        </row>
        <row r="50">
          <cell r="O50" t="str">
            <v>Lock, Harry</v>
          </cell>
          <cell r="P50">
            <v>1608819</v>
          </cell>
        </row>
        <row r="51">
          <cell r="O51" t="str">
            <v>Loughran, Ava</v>
          </cell>
          <cell r="P51">
            <v>1523515</v>
          </cell>
        </row>
        <row r="52">
          <cell r="O52" t="str">
            <v>Luker, Mia</v>
          </cell>
          <cell r="P52">
            <v>1608830</v>
          </cell>
        </row>
        <row r="53">
          <cell r="O53" t="str">
            <v>Luker, Zoe</v>
          </cell>
          <cell r="P53">
            <v>1790810</v>
          </cell>
        </row>
        <row r="54">
          <cell r="O54" t="str">
            <v>Mack, Henry</v>
          </cell>
          <cell r="P54">
            <v>1267242</v>
          </cell>
        </row>
        <row r="55">
          <cell r="O55" t="str">
            <v>Mazhambe, Abigail</v>
          </cell>
          <cell r="P55">
            <v>1447121</v>
          </cell>
        </row>
        <row r="56">
          <cell r="O56" t="str">
            <v>Mazhambe, Briana</v>
          </cell>
          <cell r="P56">
            <v>1656895</v>
          </cell>
        </row>
        <row r="57">
          <cell r="O57" t="str">
            <v>Mcbride, Jack</v>
          </cell>
          <cell r="P57">
            <v>1821261</v>
          </cell>
        </row>
        <row r="58">
          <cell r="O58" t="str">
            <v>Mccarthy, Matthew</v>
          </cell>
          <cell r="P58">
            <v>846398</v>
          </cell>
        </row>
        <row r="59">
          <cell r="O59" t="str">
            <v>Mcdonagh, Sebastian</v>
          </cell>
          <cell r="P59">
            <v>1751212</v>
          </cell>
        </row>
        <row r="60">
          <cell r="O60" t="str">
            <v>Mcdonagh, Benjamin</v>
          </cell>
          <cell r="P60">
            <v>1751258</v>
          </cell>
        </row>
        <row r="61">
          <cell r="O61" t="str">
            <v>Moore, William</v>
          </cell>
          <cell r="P61">
            <v>1689520</v>
          </cell>
        </row>
        <row r="62">
          <cell r="O62" t="str">
            <v>Moore, James</v>
          </cell>
          <cell r="P62">
            <v>1724792</v>
          </cell>
        </row>
        <row r="63">
          <cell r="O63" t="str">
            <v>Mudd, Heidi</v>
          </cell>
          <cell r="P63">
            <v>1836647</v>
          </cell>
        </row>
        <row r="64">
          <cell r="O64" t="str">
            <v>Nicholson, Pippa</v>
          </cell>
          <cell r="P64">
            <v>1624360</v>
          </cell>
        </row>
        <row r="65">
          <cell r="O65" t="str">
            <v>Nicholson, Isla</v>
          </cell>
          <cell r="P65">
            <v>1652845</v>
          </cell>
        </row>
        <row r="66">
          <cell r="O66" t="str">
            <v>Nicholson, Evie-Rae</v>
          </cell>
          <cell r="P66">
            <v>1673864</v>
          </cell>
        </row>
        <row r="67">
          <cell r="O67" t="str">
            <v>Oxley, Ella</v>
          </cell>
          <cell r="P67">
            <v>1803646</v>
          </cell>
        </row>
        <row r="68">
          <cell r="O68" t="str">
            <v>Ozdemir, Idan</v>
          </cell>
          <cell r="P68">
            <v>1763910</v>
          </cell>
        </row>
        <row r="69">
          <cell r="O69" t="str">
            <v>Pershyn, Bohdan</v>
          </cell>
          <cell r="P69">
            <v>1673865</v>
          </cell>
        </row>
        <row r="70">
          <cell r="O70" t="str">
            <v>Pipe, Lily</v>
          </cell>
          <cell r="P70">
            <v>1519326</v>
          </cell>
        </row>
        <row r="71">
          <cell r="O71" t="str">
            <v>Shea, Gracie</v>
          </cell>
          <cell r="P71">
            <v>1715653</v>
          </cell>
        </row>
        <row r="72">
          <cell r="O72" t="str">
            <v>Shea, Sophia</v>
          </cell>
          <cell r="P72">
            <v>1724790</v>
          </cell>
        </row>
        <row r="73">
          <cell r="O73" t="str">
            <v>Sheard, Katie</v>
          </cell>
          <cell r="P73">
            <v>1715656</v>
          </cell>
        </row>
        <row r="74">
          <cell r="O74" t="str">
            <v>Slatter, Edie</v>
          </cell>
          <cell r="P74">
            <v>1507985</v>
          </cell>
        </row>
        <row r="75">
          <cell r="O75" t="str">
            <v>Smith, Reuben</v>
          </cell>
          <cell r="P75">
            <v>1608826</v>
          </cell>
        </row>
        <row r="76">
          <cell r="O76" t="str">
            <v>Smith, Betty</v>
          </cell>
          <cell r="P76">
            <v>1786382</v>
          </cell>
        </row>
        <row r="77">
          <cell r="O77" t="str">
            <v>Stephenson, Cameron</v>
          </cell>
          <cell r="P77">
            <v>1507981</v>
          </cell>
        </row>
        <row r="78">
          <cell r="O78" t="str">
            <v>Stephenson-Mangan, Erin</v>
          </cell>
          <cell r="P78">
            <v>1409788</v>
          </cell>
        </row>
        <row r="79">
          <cell r="O79" t="str">
            <v>Stephenson-Mangan, Peter</v>
          </cell>
          <cell r="P79">
            <v>1480052</v>
          </cell>
        </row>
        <row r="80">
          <cell r="O80" t="str">
            <v>Swinney, Hazel</v>
          </cell>
          <cell r="P80">
            <v>1800652</v>
          </cell>
        </row>
        <row r="81">
          <cell r="O81" t="str">
            <v>Taylor, Lewis</v>
          </cell>
          <cell r="P81">
            <v>1271952</v>
          </cell>
        </row>
        <row r="82">
          <cell r="O82" t="str">
            <v>Taylor, Riley</v>
          </cell>
          <cell r="P82">
            <v>1406705</v>
          </cell>
        </row>
        <row r="83">
          <cell r="O83" t="str">
            <v>Thompson, Sophie</v>
          </cell>
          <cell r="P83">
            <v>1751213</v>
          </cell>
        </row>
        <row r="84">
          <cell r="O84" t="str">
            <v>Webster, Isobelle</v>
          </cell>
          <cell r="P84">
            <v>1505992</v>
          </cell>
        </row>
        <row r="85">
          <cell r="O85" t="str">
            <v>Windell, Hattie</v>
          </cell>
          <cell r="P85">
            <v>1587280</v>
          </cell>
        </row>
        <row r="86">
          <cell r="O86" t="str">
            <v>Wood-woolley, Isla</v>
          </cell>
          <cell r="P86">
            <v>1579766</v>
          </cell>
        </row>
        <row r="87">
          <cell r="O87" t="str">
            <v>Woodcock, Ryan</v>
          </cell>
          <cell r="P87">
            <v>1275093</v>
          </cell>
        </row>
        <row r="88">
          <cell r="O88" t="str">
            <v/>
          </cell>
          <cell r="P88" t="str">
            <v/>
          </cell>
        </row>
        <row r="89">
          <cell r="O89" t="str">
            <v/>
          </cell>
          <cell r="P89" t="str">
            <v/>
          </cell>
        </row>
        <row r="90">
          <cell r="O90" t="str">
            <v/>
          </cell>
          <cell r="P90" t="str">
            <v/>
          </cell>
        </row>
        <row r="91">
          <cell r="O91" t="str">
            <v/>
          </cell>
          <cell r="P91" t="str">
            <v/>
          </cell>
        </row>
        <row r="92">
          <cell r="O92" t="str">
            <v/>
          </cell>
          <cell r="P92" t="str">
            <v/>
          </cell>
        </row>
        <row r="93">
          <cell r="O93" t="str">
            <v/>
          </cell>
          <cell r="P93" t="str">
            <v/>
          </cell>
        </row>
        <row r="94">
          <cell r="O94" t="str">
            <v/>
          </cell>
          <cell r="P94" t="str">
            <v/>
          </cell>
        </row>
        <row r="95">
          <cell r="O95" t="str">
            <v/>
          </cell>
          <cell r="P95" t="str">
            <v/>
          </cell>
        </row>
        <row r="96">
          <cell r="O96" t="str">
            <v/>
          </cell>
          <cell r="P96" t="str">
            <v/>
          </cell>
        </row>
        <row r="97">
          <cell r="O97" t="str">
            <v/>
          </cell>
          <cell r="P97" t="str">
            <v/>
          </cell>
        </row>
        <row r="98">
          <cell r="O98" t="str">
            <v/>
          </cell>
          <cell r="P98" t="str">
            <v/>
          </cell>
        </row>
        <row r="99">
          <cell r="O99" t="str">
            <v/>
          </cell>
          <cell r="P99" t="str">
            <v/>
          </cell>
        </row>
        <row r="100">
          <cell r="O100" t="str">
            <v/>
          </cell>
          <cell r="P100" t="str">
            <v/>
          </cell>
        </row>
        <row r="101">
          <cell r="O101" t="str">
            <v/>
          </cell>
          <cell r="P101" t="str">
            <v/>
          </cell>
        </row>
        <row r="102">
          <cell r="O102" t="str">
            <v/>
          </cell>
          <cell r="P102" t="str">
            <v/>
          </cell>
        </row>
        <row r="103">
          <cell r="O103" t="str">
            <v/>
          </cell>
          <cell r="P103" t="str">
            <v/>
          </cell>
        </row>
        <row r="104">
          <cell r="O104" t="str">
            <v/>
          </cell>
          <cell r="P104" t="str">
            <v/>
          </cell>
        </row>
        <row r="105">
          <cell r="O105" t="str">
            <v/>
          </cell>
          <cell r="P105" t="str">
            <v/>
          </cell>
        </row>
        <row r="106">
          <cell r="O106" t="str">
            <v/>
          </cell>
          <cell r="P106" t="str">
            <v/>
          </cell>
        </row>
        <row r="107">
          <cell r="O107" t="str">
            <v/>
          </cell>
          <cell r="P107" t="str">
            <v/>
          </cell>
        </row>
        <row r="108">
          <cell r="O108" t="str">
            <v/>
          </cell>
          <cell r="P108" t="str">
            <v/>
          </cell>
        </row>
        <row r="109">
          <cell r="O109" t="str">
            <v/>
          </cell>
          <cell r="P109" t="str">
            <v/>
          </cell>
        </row>
        <row r="110">
          <cell r="O110" t="str">
            <v/>
          </cell>
          <cell r="P110" t="str">
            <v/>
          </cell>
        </row>
        <row r="111">
          <cell r="O111" t="str">
            <v/>
          </cell>
          <cell r="P111" t="str">
            <v/>
          </cell>
        </row>
        <row r="112">
          <cell r="O112" t="str">
            <v/>
          </cell>
          <cell r="P112" t="str">
            <v/>
          </cell>
        </row>
        <row r="113">
          <cell r="O113" t="str">
            <v/>
          </cell>
          <cell r="P113" t="str">
            <v/>
          </cell>
        </row>
        <row r="114">
          <cell r="O114" t="str">
            <v/>
          </cell>
          <cell r="P114" t="str">
            <v/>
          </cell>
        </row>
        <row r="115">
          <cell r="O115" t="str">
            <v/>
          </cell>
          <cell r="P115" t="str">
            <v/>
          </cell>
        </row>
        <row r="116">
          <cell r="O116" t="str">
            <v/>
          </cell>
          <cell r="P116" t="str">
            <v/>
          </cell>
        </row>
        <row r="117">
          <cell r="O117" t="str">
            <v/>
          </cell>
          <cell r="P117" t="str">
            <v/>
          </cell>
        </row>
        <row r="118">
          <cell r="O118" t="str">
            <v/>
          </cell>
          <cell r="P118" t="str">
            <v/>
          </cell>
        </row>
        <row r="119">
          <cell r="O119" t="str">
            <v/>
          </cell>
          <cell r="P119" t="str">
            <v/>
          </cell>
        </row>
        <row r="120">
          <cell r="O120" t="str">
            <v/>
          </cell>
          <cell r="P120" t="str">
            <v/>
          </cell>
        </row>
        <row r="121">
          <cell r="O121" t="str">
            <v/>
          </cell>
          <cell r="P121" t="str">
            <v/>
          </cell>
        </row>
        <row r="122">
          <cell r="O122" t="str">
            <v/>
          </cell>
          <cell r="P122" t="str">
            <v/>
          </cell>
        </row>
        <row r="123">
          <cell r="O123" t="str">
            <v/>
          </cell>
          <cell r="P123" t="str">
            <v/>
          </cell>
        </row>
        <row r="124">
          <cell r="O124" t="str">
            <v/>
          </cell>
          <cell r="P124" t="str">
            <v/>
          </cell>
        </row>
        <row r="125">
          <cell r="O125" t="str">
            <v/>
          </cell>
          <cell r="P125" t="str">
            <v/>
          </cell>
        </row>
        <row r="126">
          <cell r="O126" t="str">
            <v/>
          </cell>
          <cell r="P126" t="str">
            <v/>
          </cell>
        </row>
        <row r="127">
          <cell r="O127" t="str">
            <v/>
          </cell>
          <cell r="P127" t="str">
            <v/>
          </cell>
        </row>
        <row r="128">
          <cell r="O128" t="str">
            <v/>
          </cell>
          <cell r="P128" t="str">
            <v/>
          </cell>
        </row>
        <row r="129">
          <cell r="O129" t="str">
            <v/>
          </cell>
          <cell r="P129" t="str">
            <v/>
          </cell>
        </row>
        <row r="130">
          <cell r="O130" t="str">
            <v/>
          </cell>
          <cell r="P130" t="str">
            <v/>
          </cell>
        </row>
        <row r="131">
          <cell r="O131" t="str">
            <v/>
          </cell>
          <cell r="P131" t="str">
            <v/>
          </cell>
        </row>
        <row r="132">
          <cell r="O132" t="str">
            <v/>
          </cell>
          <cell r="P132" t="str">
            <v/>
          </cell>
        </row>
        <row r="133">
          <cell r="O133" t="str">
            <v/>
          </cell>
          <cell r="P133" t="str">
            <v/>
          </cell>
        </row>
        <row r="134">
          <cell r="O134" t="str">
            <v/>
          </cell>
          <cell r="P134" t="str">
            <v/>
          </cell>
        </row>
        <row r="135">
          <cell r="O135" t="str">
            <v/>
          </cell>
          <cell r="P135" t="str">
            <v/>
          </cell>
        </row>
        <row r="136">
          <cell r="O136" t="str">
            <v/>
          </cell>
          <cell r="P136" t="str">
            <v/>
          </cell>
        </row>
        <row r="137">
          <cell r="O137" t="str">
            <v/>
          </cell>
          <cell r="P137" t="str">
            <v/>
          </cell>
        </row>
        <row r="138">
          <cell r="O138" t="str">
            <v/>
          </cell>
          <cell r="P138" t="str">
            <v/>
          </cell>
        </row>
        <row r="139">
          <cell r="O139" t="str">
            <v/>
          </cell>
          <cell r="P139" t="str">
            <v/>
          </cell>
        </row>
        <row r="140">
          <cell r="O140" t="str">
            <v/>
          </cell>
          <cell r="P140" t="str">
            <v/>
          </cell>
        </row>
        <row r="141">
          <cell r="O141" t="str">
            <v/>
          </cell>
          <cell r="P141" t="str">
            <v/>
          </cell>
        </row>
        <row r="142">
          <cell r="O142" t="str">
            <v/>
          </cell>
          <cell r="P142" t="str">
            <v/>
          </cell>
        </row>
        <row r="143">
          <cell r="O143" t="str">
            <v/>
          </cell>
          <cell r="P143" t="str">
            <v/>
          </cell>
        </row>
        <row r="144">
          <cell r="O144" t="str">
            <v/>
          </cell>
          <cell r="P144" t="str">
            <v/>
          </cell>
        </row>
        <row r="145">
          <cell r="O145" t="str">
            <v/>
          </cell>
          <cell r="P145" t="str">
            <v/>
          </cell>
        </row>
        <row r="146">
          <cell r="O146" t="str">
            <v/>
          </cell>
          <cell r="P146" t="str">
            <v/>
          </cell>
        </row>
        <row r="147">
          <cell r="O147" t="str">
            <v/>
          </cell>
          <cell r="P147" t="str">
            <v/>
          </cell>
        </row>
        <row r="148">
          <cell r="O148" t="str">
            <v/>
          </cell>
          <cell r="P148" t="str">
            <v/>
          </cell>
        </row>
        <row r="149">
          <cell r="O149" t="str">
            <v/>
          </cell>
          <cell r="P149" t="str">
            <v/>
          </cell>
        </row>
        <row r="150">
          <cell r="O150" t="str">
            <v/>
          </cell>
          <cell r="P150" t="str">
            <v/>
          </cell>
        </row>
        <row r="151">
          <cell r="O151" t="str">
            <v/>
          </cell>
          <cell r="P151" t="str">
            <v/>
          </cell>
        </row>
        <row r="152">
          <cell r="O152" t="str">
            <v/>
          </cell>
          <cell r="P152" t="str">
            <v/>
          </cell>
        </row>
        <row r="153">
          <cell r="O153" t="str">
            <v/>
          </cell>
          <cell r="P153" t="str">
            <v/>
          </cell>
        </row>
        <row r="154">
          <cell r="O154" t="str">
            <v/>
          </cell>
          <cell r="P154" t="str">
            <v/>
          </cell>
        </row>
        <row r="155">
          <cell r="O155" t="str">
            <v/>
          </cell>
          <cell r="P155" t="str">
            <v/>
          </cell>
        </row>
        <row r="156">
          <cell r="O156" t="str">
            <v/>
          </cell>
          <cell r="P156" t="str">
            <v/>
          </cell>
        </row>
        <row r="157">
          <cell r="O157" t="str">
            <v/>
          </cell>
          <cell r="P157" t="str">
            <v/>
          </cell>
        </row>
        <row r="158">
          <cell r="O158" t="str">
            <v/>
          </cell>
          <cell r="P158" t="str">
            <v/>
          </cell>
        </row>
        <row r="159">
          <cell r="O159" t="str">
            <v/>
          </cell>
          <cell r="P159" t="str">
            <v/>
          </cell>
        </row>
        <row r="160">
          <cell r="O160" t="str">
            <v/>
          </cell>
          <cell r="P160" t="str">
            <v/>
          </cell>
        </row>
        <row r="161">
          <cell r="O161" t="str">
            <v/>
          </cell>
          <cell r="P161" t="str">
            <v/>
          </cell>
        </row>
        <row r="162">
          <cell r="O162" t="str">
            <v/>
          </cell>
          <cell r="P162" t="str">
            <v/>
          </cell>
        </row>
        <row r="163">
          <cell r="O163" t="str">
            <v/>
          </cell>
          <cell r="P163" t="str">
            <v/>
          </cell>
        </row>
        <row r="164">
          <cell r="O164" t="str">
            <v/>
          </cell>
          <cell r="P164" t="str">
            <v/>
          </cell>
        </row>
        <row r="165">
          <cell r="O165" t="str">
            <v/>
          </cell>
          <cell r="P165" t="str">
            <v/>
          </cell>
        </row>
        <row r="166">
          <cell r="O166" t="str">
            <v/>
          </cell>
          <cell r="P166" t="str">
            <v/>
          </cell>
        </row>
        <row r="167">
          <cell r="O167" t="str">
            <v/>
          </cell>
          <cell r="P167" t="str">
            <v/>
          </cell>
        </row>
        <row r="168">
          <cell r="O168" t="str">
            <v/>
          </cell>
          <cell r="P168" t="str">
            <v/>
          </cell>
        </row>
        <row r="169">
          <cell r="O169" t="str">
            <v/>
          </cell>
          <cell r="P169" t="str">
            <v/>
          </cell>
        </row>
        <row r="170">
          <cell r="O170" t="str">
            <v/>
          </cell>
          <cell r="P170" t="str">
            <v/>
          </cell>
        </row>
        <row r="171">
          <cell r="O171" t="str">
            <v/>
          </cell>
          <cell r="P171" t="str">
            <v/>
          </cell>
        </row>
        <row r="172">
          <cell r="O172" t="str">
            <v/>
          </cell>
          <cell r="P172" t="str">
            <v/>
          </cell>
        </row>
        <row r="173">
          <cell r="O173" t="str">
            <v/>
          </cell>
          <cell r="P173" t="str">
            <v/>
          </cell>
        </row>
        <row r="174">
          <cell r="O174" t="str">
            <v/>
          </cell>
          <cell r="P174" t="str">
            <v/>
          </cell>
        </row>
        <row r="175">
          <cell r="O175" t="str">
            <v/>
          </cell>
          <cell r="P175" t="str">
            <v/>
          </cell>
        </row>
        <row r="176">
          <cell r="O176" t="str">
            <v/>
          </cell>
          <cell r="P176" t="str">
            <v/>
          </cell>
        </row>
        <row r="177">
          <cell r="O177" t="str">
            <v/>
          </cell>
          <cell r="P177" t="str">
            <v/>
          </cell>
        </row>
        <row r="178">
          <cell r="O178" t="str">
            <v/>
          </cell>
          <cell r="P178" t="str">
            <v/>
          </cell>
        </row>
        <row r="179">
          <cell r="O179" t="str">
            <v/>
          </cell>
          <cell r="P179" t="str">
            <v/>
          </cell>
        </row>
        <row r="180">
          <cell r="O180" t="str">
            <v/>
          </cell>
          <cell r="P180" t="str">
            <v/>
          </cell>
        </row>
        <row r="181">
          <cell r="O181" t="str">
            <v/>
          </cell>
          <cell r="P181" t="str">
            <v/>
          </cell>
        </row>
        <row r="182">
          <cell r="O182" t="str">
            <v/>
          </cell>
          <cell r="P182" t="str">
            <v/>
          </cell>
        </row>
        <row r="183">
          <cell r="O183" t="str">
            <v/>
          </cell>
          <cell r="P183" t="str">
            <v/>
          </cell>
        </row>
        <row r="184">
          <cell r="O184" t="str">
            <v/>
          </cell>
          <cell r="P184" t="str">
            <v/>
          </cell>
        </row>
        <row r="185">
          <cell r="O185" t="str">
            <v/>
          </cell>
          <cell r="P185" t="str">
            <v/>
          </cell>
        </row>
        <row r="186">
          <cell r="O186" t="str">
            <v/>
          </cell>
          <cell r="P186" t="str">
            <v/>
          </cell>
        </row>
        <row r="187">
          <cell r="O187" t="str">
            <v/>
          </cell>
          <cell r="P187" t="str">
            <v/>
          </cell>
        </row>
        <row r="188">
          <cell r="O188" t="str">
            <v/>
          </cell>
          <cell r="P188" t="str">
            <v/>
          </cell>
        </row>
        <row r="189">
          <cell r="O189" t="str">
            <v/>
          </cell>
          <cell r="P189" t="str">
            <v/>
          </cell>
        </row>
        <row r="190">
          <cell r="O190" t="str">
            <v/>
          </cell>
          <cell r="P190" t="str">
            <v/>
          </cell>
        </row>
        <row r="191">
          <cell r="O191" t="str">
            <v/>
          </cell>
          <cell r="P191" t="str">
            <v/>
          </cell>
        </row>
        <row r="192">
          <cell r="O192" t="str">
            <v/>
          </cell>
          <cell r="P192" t="str">
            <v/>
          </cell>
        </row>
        <row r="193">
          <cell r="O193" t="str">
            <v/>
          </cell>
          <cell r="P193" t="str">
            <v/>
          </cell>
        </row>
        <row r="194">
          <cell r="O194" t="str">
            <v/>
          </cell>
          <cell r="P194" t="str">
            <v/>
          </cell>
        </row>
        <row r="195">
          <cell r="O195" t="str">
            <v/>
          </cell>
          <cell r="P195" t="str">
            <v/>
          </cell>
        </row>
        <row r="196">
          <cell r="O196" t="str">
            <v/>
          </cell>
          <cell r="P196" t="str">
            <v/>
          </cell>
        </row>
        <row r="197">
          <cell r="O197" t="str">
            <v/>
          </cell>
          <cell r="P197" t="str">
            <v/>
          </cell>
        </row>
        <row r="198">
          <cell r="O198" t="str">
            <v/>
          </cell>
          <cell r="P198" t="str">
            <v/>
          </cell>
        </row>
        <row r="199">
          <cell r="O199" t="str">
            <v/>
          </cell>
          <cell r="P199" t="str">
            <v/>
          </cell>
        </row>
        <row r="200">
          <cell r="O200" t="str">
            <v/>
          </cell>
          <cell r="P200" t="str">
            <v/>
          </cell>
        </row>
        <row r="201">
          <cell r="O201" t="str">
            <v/>
          </cell>
          <cell r="P201" t="str">
            <v/>
          </cell>
        </row>
        <row r="202">
          <cell r="O202" t="str">
            <v/>
          </cell>
          <cell r="P202" t="str">
            <v/>
          </cell>
        </row>
        <row r="203">
          <cell r="O203" t="str">
            <v/>
          </cell>
          <cell r="P203" t="str">
            <v/>
          </cell>
        </row>
        <row r="204">
          <cell r="O204" t="str">
            <v/>
          </cell>
          <cell r="P204" t="str">
            <v/>
          </cell>
        </row>
        <row r="205">
          <cell r="O205" t="str">
            <v/>
          </cell>
          <cell r="P205" t="str">
            <v/>
          </cell>
        </row>
        <row r="206">
          <cell r="O206" t="str">
            <v/>
          </cell>
          <cell r="P206" t="str">
            <v/>
          </cell>
        </row>
        <row r="207">
          <cell r="O207" t="str">
            <v/>
          </cell>
          <cell r="P207" t="str">
            <v/>
          </cell>
        </row>
        <row r="208">
          <cell r="O208" t="str">
            <v/>
          </cell>
          <cell r="P208" t="str">
            <v/>
          </cell>
        </row>
        <row r="209">
          <cell r="O209" t="str">
            <v/>
          </cell>
          <cell r="P209" t="str">
            <v/>
          </cell>
        </row>
        <row r="210">
          <cell r="O210" t="str">
            <v/>
          </cell>
          <cell r="P210" t="str">
            <v/>
          </cell>
        </row>
        <row r="211">
          <cell r="O211" t="str">
            <v/>
          </cell>
          <cell r="P211" t="str">
            <v/>
          </cell>
        </row>
        <row r="212">
          <cell r="O212" t="str">
            <v/>
          </cell>
          <cell r="P212" t="str">
            <v/>
          </cell>
        </row>
        <row r="213">
          <cell r="O213" t="str">
            <v/>
          </cell>
          <cell r="P213" t="str">
            <v/>
          </cell>
        </row>
        <row r="214">
          <cell r="O214" t="str">
            <v/>
          </cell>
          <cell r="P214" t="str">
            <v/>
          </cell>
        </row>
        <row r="215">
          <cell r="O215" t="str">
            <v/>
          </cell>
          <cell r="P215" t="str">
            <v/>
          </cell>
        </row>
        <row r="216">
          <cell r="O216" t="str">
            <v/>
          </cell>
          <cell r="P216" t="str">
            <v/>
          </cell>
        </row>
        <row r="217">
          <cell r="O217" t="str">
            <v/>
          </cell>
          <cell r="P217" t="str">
            <v/>
          </cell>
        </row>
        <row r="218">
          <cell r="O218" t="str">
            <v/>
          </cell>
          <cell r="P218" t="str">
            <v/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  <row r="303">
          <cell r="O303" t="str">
            <v/>
          </cell>
          <cell r="P303" t="str">
            <v/>
          </cell>
        </row>
        <row r="304">
          <cell r="O304" t="str">
            <v/>
          </cell>
          <cell r="P304" t="str">
            <v/>
          </cell>
        </row>
        <row r="305">
          <cell r="O305" t="str">
            <v/>
          </cell>
          <cell r="P305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DQ Lookup"/>
      <sheetName val="Team Changes after event"/>
      <sheetName val="Swim England Lookup"/>
    </sheetNames>
    <sheetDataSet>
      <sheetData sheetId="0">
        <row r="10">
          <cell r="O10" t="str">
            <v>Richardson, Luke</v>
          </cell>
          <cell r="P10">
            <v>50628</v>
          </cell>
        </row>
        <row r="11">
          <cell r="O11" t="str">
            <v>Clancy, Hannah</v>
          </cell>
          <cell r="P11">
            <v>55699</v>
          </cell>
        </row>
        <row r="12">
          <cell r="O12" t="str">
            <v>Haycroft, Matthew</v>
          </cell>
          <cell r="P12">
            <v>306936</v>
          </cell>
        </row>
        <row r="13">
          <cell r="O13" t="str">
            <v>Lowes, Timothy</v>
          </cell>
          <cell r="P13">
            <v>351896</v>
          </cell>
        </row>
        <row r="14">
          <cell r="O14" t="str">
            <v>Bainbridge, Abigail</v>
          </cell>
          <cell r="P14">
            <v>364694</v>
          </cell>
        </row>
        <row r="15">
          <cell r="O15" t="str">
            <v>Stannard, Adam</v>
          </cell>
          <cell r="P15">
            <v>570173</v>
          </cell>
        </row>
        <row r="16">
          <cell r="O16" t="str">
            <v>Stannard, Elijah</v>
          </cell>
          <cell r="P16">
            <v>760905</v>
          </cell>
        </row>
        <row r="17">
          <cell r="O17" t="str">
            <v>Rogers, Jacqueline</v>
          </cell>
          <cell r="P17">
            <v>788856</v>
          </cell>
        </row>
        <row r="18">
          <cell r="O18" t="str">
            <v>Gettings, Emma</v>
          </cell>
          <cell r="P18">
            <v>876720</v>
          </cell>
        </row>
        <row r="19">
          <cell r="O19" t="str">
            <v>Stannard, Ethan</v>
          </cell>
          <cell r="P19">
            <v>894157</v>
          </cell>
        </row>
        <row r="20">
          <cell r="O20" t="str">
            <v>Hill, Kathryn</v>
          </cell>
          <cell r="P20">
            <v>969502</v>
          </cell>
        </row>
        <row r="21">
          <cell r="O21" t="str">
            <v>Mcneill, Ella</v>
          </cell>
          <cell r="P21">
            <v>969505</v>
          </cell>
        </row>
        <row r="22">
          <cell r="O22" t="str">
            <v>Schofield, Emily</v>
          </cell>
          <cell r="P22">
            <v>1260915</v>
          </cell>
        </row>
        <row r="23">
          <cell r="O23" t="str">
            <v>Potter, Amelia</v>
          </cell>
          <cell r="P23">
            <v>1281057</v>
          </cell>
        </row>
        <row r="24">
          <cell r="O24" t="str">
            <v>Bettinson, Hannah</v>
          </cell>
          <cell r="P24">
            <v>1305056</v>
          </cell>
        </row>
        <row r="25">
          <cell r="O25" t="str">
            <v>Horn, Cole</v>
          </cell>
          <cell r="P25">
            <v>1305062</v>
          </cell>
        </row>
        <row r="26">
          <cell r="O26" t="str">
            <v>Schofield, Sarah</v>
          </cell>
          <cell r="P26">
            <v>1326167</v>
          </cell>
        </row>
        <row r="27">
          <cell r="O27" t="str">
            <v>Capaldi, Scarlett</v>
          </cell>
          <cell r="P27">
            <v>1366544</v>
          </cell>
        </row>
        <row r="28">
          <cell r="O28" t="str">
            <v>Hill, Eleanor</v>
          </cell>
          <cell r="P28">
            <v>1366550</v>
          </cell>
        </row>
        <row r="29">
          <cell r="O29" t="str">
            <v>Dearlove, Sydney</v>
          </cell>
          <cell r="P29">
            <v>1371014</v>
          </cell>
        </row>
        <row r="30">
          <cell r="O30" t="str">
            <v>Hull, Sally</v>
          </cell>
          <cell r="P30">
            <v>1371991</v>
          </cell>
        </row>
        <row r="31">
          <cell r="O31" t="str">
            <v>Mcgurk, Isla</v>
          </cell>
          <cell r="P31">
            <v>1388222</v>
          </cell>
        </row>
        <row r="32">
          <cell r="O32" t="str">
            <v>Cree, Amelia</v>
          </cell>
          <cell r="P32">
            <v>1388224</v>
          </cell>
        </row>
        <row r="33">
          <cell r="O33" t="str">
            <v>Wilkinson, Guy</v>
          </cell>
          <cell r="P33">
            <v>1388225</v>
          </cell>
        </row>
        <row r="34">
          <cell r="O34" t="str">
            <v>Schofield, Charlie</v>
          </cell>
          <cell r="P34">
            <v>1398877</v>
          </cell>
        </row>
        <row r="35">
          <cell r="O35" t="str">
            <v>Shakesheff, Martha</v>
          </cell>
          <cell r="P35">
            <v>1408864</v>
          </cell>
        </row>
        <row r="36">
          <cell r="O36" t="str">
            <v>Cree, Sophie</v>
          </cell>
          <cell r="P36">
            <v>1408866</v>
          </cell>
        </row>
        <row r="37">
          <cell r="O37" t="str">
            <v>Hull, Megan</v>
          </cell>
          <cell r="P37">
            <v>1415753</v>
          </cell>
        </row>
        <row r="38">
          <cell r="O38" t="str">
            <v>Hall, Amanda</v>
          </cell>
          <cell r="P38">
            <v>1416009</v>
          </cell>
        </row>
        <row r="39">
          <cell r="O39" t="str">
            <v>Leigh, Charlotte</v>
          </cell>
          <cell r="P39">
            <v>1435617</v>
          </cell>
        </row>
        <row r="40">
          <cell r="O40" t="str">
            <v>Horner, Joe</v>
          </cell>
          <cell r="P40">
            <v>1442066</v>
          </cell>
        </row>
        <row r="41">
          <cell r="O41" t="str">
            <v>Mcgurk, Ava</v>
          </cell>
          <cell r="P41">
            <v>1444230</v>
          </cell>
        </row>
        <row r="42">
          <cell r="O42" t="str">
            <v>Bettinson, William Gary</v>
          </cell>
          <cell r="P42">
            <v>1456835</v>
          </cell>
        </row>
        <row r="43">
          <cell r="O43" t="str">
            <v>Bettinson, Ester</v>
          </cell>
          <cell r="P43">
            <v>1456836</v>
          </cell>
        </row>
        <row r="44">
          <cell r="O44" t="str">
            <v>Cornell, Christian</v>
          </cell>
          <cell r="P44">
            <v>1456867</v>
          </cell>
        </row>
        <row r="45">
          <cell r="O45" t="str">
            <v>Horn, Rachael</v>
          </cell>
          <cell r="P45">
            <v>1462029</v>
          </cell>
        </row>
        <row r="46">
          <cell r="O46" t="str">
            <v>Cree, Nicola</v>
          </cell>
          <cell r="P46">
            <v>1462030</v>
          </cell>
        </row>
        <row r="47">
          <cell r="O47" t="str">
            <v>Wilkinson, Alison</v>
          </cell>
          <cell r="P47">
            <v>1462033</v>
          </cell>
        </row>
        <row r="48">
          <cell r="O48" t="str">
            <v>Stephenson-Mangan, Peter</v>
          </cell>
          <cell r="P48">
            <v>1480052</v>
          </cell>
        </row>
        <row r="49">
          <cell r="O49" t="str">
            <v>Allcock, Beatrix</v>
          </cell>
          <cell r="P49">
            <v>1488958</v>
          </cell>
        </row>
        <row r="50">
          <cell r="O50" t="str">
            <v>Allcock, Darcey</v>
          </cell>
          <cell r="P50">
            <v>1488959</v>
          </cell>
        </row>
        <row r="51">
          <cell r="O51" t="str">
            <v>Williamson, Sean</v>
          </cell>
          <cell r="P51">
            <v>1493936</v>
          </cell>
        </row>
        <row r="52">
          <cell r="O52" t="str">
            <v>Codd, Cameron</v>
          </cell>
          <cell r="P52">
            <v>1497252</v>
          </cell>
        </row>
        <row r="53">
          <cell r="O53" t="str">
            <v>Green, Claire</v>
          </cell>
          <cell r="P53">
            <v>1505719</v>
          </cell>
        </row>
        <row r="54">
          <cell r="O54" t="str">
            <v>Felgate, Olivia</v>
          </cell>
          <cell r="P54">
            <v>1505720</v>
          </cell>
        </row>
        <row r="55">
          <cell r="O55" t="str">
            <v>Green, Charis</v>
          </cell>
          <cell r="P55">
            <v>1505722</v>
          </cell>
        </row>
        <row r="56">
          <cell r="O56" t="str">
            <v>Bryant, Douglas</v>
          </cell>
          <cell r="P56">
            <v>1505723</v>
          </cell>
        </row>
        <row r="57">
          <cell r="O57" t="str">
            <v>Hartley, Richard</v>
          </cell>
          <cell r="P57">
            <v>1517565</v>
          </cell>
        </row>
        <row r="58">
          <cell r="O58" t="str">
            <v>Ferguson, Abigail</v>
          </cell>
          <cell r="P58">
            <v>1518552</v>
          </cell>
        </row>
        <row r="59">
          <cell r="O59" t="str">
            <v>Kellerman, Sarah</v>
          </cell>
          <cell r="P59">
            <v>1518675</v>
          </cell>
        </row>
        <row r="60">
          <cell r="O60" t="str">
            <v>Loughran, Ava</v>
          </cell>
          <cell r="P60">
            <v>1523515</v>
          </cell>
        </row>
        <row r="61">
          <cell r="O61" t="str">
            <v>Bonner, Dora</v>
          </cell>
          <cell r="P61">
            <v>1577675</v>
          </cell>
        </row>
        <row r="62">
          <cell r="O62" t="str">
            <v>Wood-woolley, Isla</v>
          </cell>
          <cell r="P62">
            <v>1579766</v>
          </cell>
        </row>
        <row r="63">
          <cell r="O63" t="str">
            <v>Gence, Romy</v>
          </cell>
          <cell r="P63">
            <v>1579768</v>
          </cell>
        </row>
        <row r="64">
          <cell r="O64" t="str">
            <v>Wilkinson, David</v>
          </cell>
          <cell r="P64">
            <v>1579769</v>
          </cell>
        </row>
        <row r="65">
          <cell r="O65" t="str">
            <v>Leigh, Samuel</v>
          </cell>
          <cell r="P65">
            <v>1582085</v>
          </cell>
        </row>
        <row r="66">
          <cell r="O66" t="str">
            <v>Gittins, George</v>
          </cell>
          <cell r="P66">
            <v>1603093</v>
          </cell>
        </row>
        <row r="67">
          <cell r="O67" t="str">
            <v>Gittins, Stephen</v>
          </cell>
          <cell r="P67">
            <v>1603094</v>
          </cell>
        </row>
        <row r="68">
          <cell r="O68" t="str">
            <v>Schofield, Finn</v>
          </cell>
          <cell r="P68">
            <v>1615944</v>
          </cell>
        </row>
        <row r="69">
          <cell r="O69" t="str">
            <v>Odubiyi, Tani</v>
          </cell>
          <cell r="P69">
            <v>1636133</v>
          </cell>
        </row>
        <row r="70">
          <cell r="O70" t="str">
            <v>Mclean, Joseph</v>
          </cell>
          <cell r="P70">
            <v>1636243</v>
          </cell>
        </row>
        <row r="71">
          <cell r="O71" t="str">
            <v>Mclean, Eleanor</v>
          </cell>
          <cell r="P71">
            <v>1636244</v>
          </cell>
        </row>
        <row r="72">
          <cell r="O72" t="str">
            <v>Sellers, Jessica</v>
          </cell>
          <cell r="P72">
            <v>1636309</v>
          </cell>
        </row>
        <row r="73">
          <cell r="O73" t="str">
            <v>Loughran, Isla</v>
          </cell>
          <cell r="P73">
            <v>1636311</v>
          </cell>
        </row>
        <row r="74">
          <cell r="O74" t="str">
            <v>Green, Faith</v>
          </cell>
          <cell r="P74">
            <v>1636316</v>
          </cell>
        </row>
        <row r="75">
          <cell r="O75" t="str">
            <v>Nunnery, Flynn</v>
          </cell>
          <cell r="P75">
            <v>1638069</v>
          </cell>
        </row>
        <row r="76">
          <cell r="O76" t="str">
            <v>Simmons, Freya</v>
          </cell>
          <cell r="P76">
            <v>1638483</v>
          </cell>
        </row>
        <row r="77">
          <cell r="O77" t="str">
            <v>Bowes, Elsa</v>
          </cell>
          <cell r="P77">
            <v>1642479</v>
          </cell>
        </row>
        <row r="78">
          <cell r="O78" t="str">
            <v>Flethcher, Poppy</v>
          </cell>
          <cell r="P78">
            <v>1662121</v>
          </cell>
        </row>
        <row r="79">
          <cell r="O79" t="str">
            <v>Kitson, Emilia</v>
          </cell>
          <cell r="P79">
            <v>1662124</v>
          </cell>
        </row>
        <row r="80">
          <cell r="O80" t="str">
            <v>Anscombe, Miriam</v>
          </cell>
          <cell r="P80">
            <v>1668347</v>
          </cell>
        </row>
        <row r="81">
          <cell r="O81" t="str">
            <v>Felgate, Lucy</v>
          </cell>
          <cell r="P81">
            <v>1668896</v>
          </cell>
        </row>
        <row r="82">
          <cell r="O82" t="str">
            <v>Pearson, William</v>
          </cell>
          <cell r="P82">
            <v>1678196</v>
          </cell>
        </row>
        <row r="83">
          <cell r="O83" t="str">
            <v>Kent, Rosalie</v>
          </cell>
          <cell r="P83">
            <v>1679711</v>
          </cell>
        </row>
        <row r="84">
          <cell r="O84" t="str">
            <v>Gittins, Stephen</v>
          </cell>
          <cell r="P84">
            <v>1687488</v>
          </cell>
        </row>
        <row r="85">
          <cell r="O85" t="str">
            <v>Wojcik, Noah</v>
          </cell>
          <cell r="P85">
            <v>1689519</v>
          </cell>
        </row>
        <row r="86">
          <cell r="O86" t="str">
            <v>Moore, William</v>
          </cell>
          <cell r="P86">
            <v>1689520</v>
          </cell>
        </row>
        <row r="87">
          <cell r="O87" t="str">
            <v>Lall, Vihaan</v>
          </cell>
          <cell r="P87">
            <v>1689933</v>
          </cell>
        </row>
        <row r="88">
          <cell r="O88" t="str">
            <v>Clarke, Sam</v>
          </cell>
          <cell r="P88">
            <v>1689934</v>
          </cell>
        </row>
        <row r="89">
          <cell r="O89" t="str">
            <v>Gray, Matthew</v>
          </cell>
          <cell r="P89">
            <v>1689936</v>
          </cell>
        </row>
        <row r="90">
          <cell r="O90" t="str">
            <v>Linacre, Charles</v>
          </cell>
          <cell r="P90">
            <v>1689937</v>
          </cell>
        </row>
        <row r="91">
          <cell r="O91" t="str">
            <v>Codd, Annabelle</v>
          </cell>
          <cell r="P91">
            <v>1695043</v>
          </cell>
        </row>
        <row r="92">
          <cell r="O92" t="str">
            <v>Strange, Orla</v>
          </cell>
          <cell r="P92">
            <v>1699573</v>
          </cell>
        </row>
        <row r="93">
          <cell r="O93" t="str">
            <v>Hall, Henry</v>
          </cell>
          <cell r="P93">
            <v>1700336</v>
          </cell>
        </row>
        <row r="94">
          <cell r="O94" t="str">
            <v>Leeming, Stevie</v>
          </cell>
          <cell r="P94">
            <v>1700592</v>
          </cell>
        </row>
        <row r="95">
          <cell r="O95" t="str">
            <v>Smith, Abigail</v>
          </cell>
          <cell r="P95">
            <v>1700886</v>
          </cell>
        </row>
        <row r="96">
          <cell r="O96" t="str">
            <v>Allen, Susan</v>
          </cell>
          <cell r="P96">
            <v>1703264</v>
          </cell>
        </row>
        <row r="97">
          <cell r="O97" t="str">
            <v>Bates, Noah</v>
          </cell>
          <cell r="P97">
            <v>1714037</v>
          </cell>
        </row>
        <row r="98">
          <cell r="O98" t="str">
            <v>Johnson, Skye</v>
          </cell>
          <cell r="P98">
            <v>1724911</v>
          </cell>
        </row>
        <row r="99">
          <cell r="O99" t="str">
            <v>Bonner, Frederick</v>
          </cell>
          <cell r="P99">
            <v>1732832</v>
          </cell>
        </row>
        <row r="100">
          <cell r="O100" t="str">
            <v>Felgate, Georgia</v>
          </cell>
          <cell r="P100">
            <v>1745017</v>
          </cell>
        </row>
        <row r="101">
          <cell r="O101" t="str">
            <v>Smart, Rebecca</v>
          </cell>
          <cell r="P101">
            <v>1745018</v>
          </cell>
        </row>
        <row r="102">
          <cell r="O102" t="str">
            <v>Porter, Tilly</v>
          </cell>
          <cell r="P102">
            <v>1745020</v>
          </cell>
        </row>
        <row r="103">
          <cell r="O103" t="str">
            <v>Carter, Daisy</v>
          </cell>
          <cell r="P103">
            <v>1745021</v>
          </cell>
        </row>
        <row r="104">
          <cell r="O104" t="str">
            <v>Richards, Chloe</v>
          </cell>
          <cell r="P104">
            <v>1745023</v>
          </cell>
        </row>
        <row r="105">
          <cell r="O105" t="str">
            <v>Carter, Huw</v>
          </cell>
          <cell r="P105">
            <v>1745024</v>
          </cell>
        </row>
        <row r="106">
          <cell r="O106" t="str">
            <v>Mcdonald, Connie</v>
          </cell>
          <cell r="P106">
            <v>1745025</v>
          </cell>
        </row>
        <row r="107">
          <cell r="O107" t="str">
            <v>Pearson, Emily</v>
          </cell>
          <cell r="P107">
            <v>1745026</v>
          </cell>
        </row>
        <row r="108">
          <cell r="O108" t="str">
            <v>Smith, Hannah</v>
          </cell>
          <cell r="P108">
            <v>1745027</v>
          </cell>
        </row>
        <row r="109">
          <cell r="O109" t="str">
            <v>Capaldi, Felicity</v>
          </cell>
          <cell r="P109">
            <v>1746215</v>
          </cell>
        </row>
        <row r="110">
          <cell r="O110" t="str">
            <v>Carter, William</v>
          </cell>
          <cell r="P110">
            <v>1747066</v>
          </cell>
        </row>
        <row r="111">
          <cell r="O111" t="str">
            <v>Wild, Sophia</v>
          </cell>
          <cell r="P111">
            <v>1747067</v>
          </cell>
        </row>
        <row r="112">
          <cell r="O112" t="str">
            <v>Smith, Edward</v>
          </cell>
          <cell r="P112">
            <v>1760233</v>
          </cell>
        </row>
        <row r="113">
          <cell r="O113" t="str">
            <v>Austin, Fraser</v>
          </cell>
          <cell r="P113">
            <v>1765397</v>
          </cell>
        </row>
        <row r="114">
          <cell r="O114" t="str">
            <v>Austin, Finlay</v>
          </cell>
          <cell r="P114">
            <v>1765399</v>
          </cell>
        </row>
        <row r="115">
          <cell r="O115" t="str">
            <v>Hall, Louis</v>
          </cell>
          <cell r="P115">
            <v>1780109</v>
          </cell>
        </row>
        <row r="116">
          <cell r="O116" t="str">
            <v>Habibulloyev, Ibrohim</v>
          </cell>
          <cell r="P116">
            <v>1790389</v>
          </cell>
        </row>
        <row r="117">
          <cell r="O117" t="str">
            <v>Codd, Ben</v>
          </cell>
          <cell r="P117">
            <v>1791930</v>
          </cell>
        </row>
        <row r="118">
          <cell r="O118" t="str">
            <v>Zien Eddine, Heaven</v>
          </cell>
          <cell r="P118">
            <v>1799283</v>
          </cell>
        </row>
        <row r="119">
          <cell r="O119" t="str">
            <v>Mcdonald, Ossian</v>
          </cell>
          <cell r="P119">
            <v>1799285</v>
          </cell>
        </row>
        <row r="120">
          <cell r="O120" t="str">
            <v>Hugill, Sarah</v>
          </cell>
          <cell r="P120">
            <v>1804127</v>
          </cell>
        </row>
        <row r="121">
          <cell r="O121" t="str">
            <v>Cowan-Thompson, Rafferty</v>
          </cell>
          <cell r="P121">
            <v>1804128</v>
          </cell>
        </row>
        <row r="122">
          <cell r="O122" t="str">
            <v>Cowan-Thompson, Arabella</v>
          </cell>
          <cell r="P122">
            <v>1804131</v>
          </cell>
        </row>
        <row r="123">
          <cell r="O123" t="str">
            <v>Kitson, Richard</v>
          </cell>
          <cell r="P123">
            <v>1811391</v>
          </cell>
        </row>
        <row r="124">
          <cell r="O124" t="str">
            <v>Murphy, Mick</v>
          </cell>
          <cell r="P124">
            <v>1813348</v>
          </cell>
        </row>
        <row r="125">
          <cell r="O125" t="str">
            <v>Bailey, Frances</v>
          </cell>
          <cell r="P125">
            <v>1814680</v>
          </cell>
        </row>
        <row r="126">
          <cell r="O126" t="str">
            <v>Hockney-Bainbridge, Harry</v>
          </cell>
          <cell r="P126">
            <v>1815585</v>
          </cell>
        </row>
        <row r="127">
          <cell r="O127" t="str">
            <v>Hockney, Edith</v>
          </cell>
          <cell r="P127">
            <v>1815587</v>
          </cell>
        </row>
        <row r="128">
          <cell r="O128" t="str">
            <v>Simmons, Helen</v>
          </cell>
          <cell r="P128">
            <v>1816171</v>
          </cell>
        </row>
        <row r="129">
          <cell r="O129" t="str">
            <v>Taylor, Rhys</v>
          </cell>
          <cell r="P129">
            <v>1816172</v>
          </cell>
        </row>
        <row r="130">
          <cell r="O130" t="str">
            <v>Pearson, Callum</v>
          </cell>
          <cell r="P130">
            <v>1819347</v>
          </cell>
        </row>
        <row r="131">
          <cell r="O131" t="str">
            <v>Pearson, Jon</v>
          </cell>
          <cell r="P131">
            <v>1819350</v>
          </cell>
        </row>
        <row r="132">
          <cell r="O132" t="str">
            <v>Clarke, Marianne</v>
          </cell>
          <cell r="P132">
            <v>1819353</v>
          </cell>
        </row>
        <row r="133">
          <cell r="O133" t="str">
            <v>Pearson, Euan</v>
          </cell>
          <cell r="P133">
            <v>1819355</v>
          </cell>
        </row>
        <row r="134">
          <cell r="O134" t="str">
            <v>Spencer-Crabb, Jenson</v>
          </cell>
          <cell r="P134">
            <v>1820278</v>
          </cell>
        </row>
        <row r="135">
          <cell r="O135" t="str">
            <v>Banister, Anna</v>
          </cell>
          <cell r="P135">
            <v>1821878</v>
          </cell>
        </row>
        <row r="136">
          <cell r="O136" t="str">
            <v>Simmons, Nicholas</v>
          </cell>
          <cell r="P136">
            <v>1835852</v>
          </cell>
        </row>
        <row r="137">
          <cell r="O137" t="str">
            <v>Mckeown, Millie</v>
          </cell>
          <cell r="P137">
            <v>1843217</v>
          </cell>
        </row>
        <row r="138">
          <cell r="O138" t="str">
            <v/>
          </cell>
          <cell r="P138" t="str">
            <v/>
          </cell>
        </row>
        <row r="139">
          <cell r="O139" t="str">
            <v/>
          </cell>
          <cell r="P139" t="str">
            <v/>
          </cell>
        </row>
        <row r="140">
          <cell r="O140" t="str">
            <v/>
          </cell>
          <cell r="P140" t="str">
            <v/>
          </cell>
        </row>
        <row r="141">
          <cell r="O141" t="str">
            <v/>
          </cell>
          <cell r="P141" t="str">
            <v/>
          </cell>
        </row>
        <row r="142">
          <cell r="O142" t="str">
            <v/>
          </cell>
          <cell r="P142" t="str">
            <v/>
          </cell>
        </row>
        <row r="143">
          <cell r="O143" t="str">
            <v/>
          </cell>
          <cell r="P143" t="str">
            <v/>
          </cell>
        </row>
        <row r="144">
          <cell r="O144" t="str">
            <v/>
          </cell>
          <cell r="P144" t="str">
            <v/>
          </cell>
        </row>
        <row r="145">
          <cell r="O145" t="str">
            <v/>
          </cell>
          <cell r="P145" t="str">
            <v/>
          </cell>
        </row>
        <row r="146">
          <cell r="O146" t="str">
            <v/>
          </cell>
          <cell r="P146" t="str">
            <v/>
          </cell>
        </row>
        <row r="147">
          <cell r="O147" t="str">
            <v/>
          </cell>
          <cell r="P147" t="str">
            <v/>
          </cell>
        </row>
        <row r="148">
          <cell r="O148" t="str">
            <v/>
          </cell>
          <cell r="P148" t="str">
            <v/>
          </cell>
        </row>
        <row r="149">
          <cell r="O149" t="str">
            <v/>
          </cell>
          <cell r="P149" t="str">
            <v/>
          </cell>
        </row>
        <row r="150">
          <cell r="O150" t="str">
            <v/>
          </cell>
          <cell r="P150" t="str">
            <v/>
          </cell>
        </row>
        <row r="151">
          <cell r="O151" t="str">
            <v/>
          </cell>
          <cell r="P151" t="str">
            <v/>
          </cell>
        </row>
        <row r="152">
          <cell r="O152" t="str">
            <v/>
          </cell>
          <cell r="P152" t="str">
            <v/>
          </cell>
        </row>
        <row r="153">
          <cell r="O153" t="str">
            <v/>
          </cell>
          <cell r="P153" t="str">
            <v/>
          </cell>
        </row>
        <row r="154">
          <cell r="O154" t="str">
            <v/>
          </cell>
          <cell r="P154" t="str">
            <v/>
          </cell>
        </row>
        <row r="155">
          <cell r="O155" t="str">
            <v/>
          </cell>
          <cell r="P155" t="str">
            <v/>
          </cell>
        </row>
        <row r="156">
          <cell r="O156" t="str">
            <v/>
          </cell>
          <cell r="P156" t="str">
            <v/>
          </cell>
        </row>
        <row r="157">
          <cell r="O157" t="str">
            <v/>
          </cell>
          <cell r="P157" t="str">
            <v/>
          </cell>
        </row>
        <row r="158">
          <cell r="O158" t="str">
            <v/>
          </cell>
          <cell r="P158" t="str">
            <v/>
          </cell>
        </row>
        <row r="159">
          <cell r="O159" t="str">
            <v/>
          </cell>
          <cell r="P159" t="str">
            <v/>
          </cell>
        </row>
        <row r="160">
          <cell r="O160" t="str">
            <v/>
          </cell>
          <cell r="P160" t="str">
            <v/>
          </cell>
        </row>
        <row r="161">
          <cell r="O161" t="str">
            <v/>
          </cell>
          <cell r="P161" t="str">
            <v/>
          </cell>
        </row>
        <row r="162">
          <cell r="O162" t="str">
            <v/>
          </cell>
          <cell r="P162" t="str">
            <v/>
          </cell>
        </row>
        <row r="163">
          <cell r="O163" t="str">
            <v/>
          </cell>
          <cell r="P163" t="str">
            <v/>
          </cell>
        </row>
        <row r="164">
          <cell r="O164" t="str">
            <v/>
          </cell>
          <cell r="P164" t="str">
            <v/>
          </cell>
        </row>
        <row r="165">
          <cell r="O165" t="str">
            <v/>
          </cell>
          <cell r="P165" t="str">
            <v/>
          </cell>
        </row>
        <row r="166">
          <cell r="O166" t="str">
            <v/>
          </cell>
          <cell r="P166" t="str">
            <v/>
          </cell>
        </row>
        <row r="167">
          <cell r="O167" t="str">
            <v/>
          </cell>
          <cell r="P167" t="str">
            <v/>
          </cell>
        </row>
        <row r="168">
          <cell r="O168" t="str">
            <v/>
          </cell>
          <cell r="P168" t="str">
            <v/>
          </cell>
        </row>
        <row r="169">
          <cell r="O169" t="str">
            <v/>
          </cell>
          <cell r="P169" t="str">
            <v/>
          </cell>
        </row>
        <row r="170">
          <cell r="O170" t="str">
            <v/>
          </cell>
          <cell r="P170" t="str">
            <v/>
          </cell>
        </row>
        <row r="171">
          <cell r="O171" t="str">
            <v/>
          </cell>
          <cell r="P171" t="str">
            <v/>
          </cell>
        </row>
        <row r="172">
          <cell r="O172" t="str">
            <v/>
          </cell>
          <cell r="P172" t="str">
            <v/>
          </cell>
        </row>
        <row r="173">
          <cell r="O173" t="str">
            <v/>
          </cell>
          <cell r="P173" t="str">
            <v/>
          </cell>
        </row>
        <row r="174">
          <cell r="O174" t="str">
            <v/>
          </cell>
          <cell r="P174" t="str">
            <v/>
          </cell>
        </row>
        <row r="175">
          <cell r="O175" t="str">
            <v/>
          </cell>
          <cell r="P175" t="str">
            <v/>
          </cell>
        </row>
        <row r="176">
          <cell r="O176" t="str">
            <v/>
          </cell>
          <cell r="P176" t="str">
            <v/>
          </cell>
        </row>
        <row r="177">
          <cell r="O177" t="str">
            <v/>
          </cell>
          <cell r="P177" t="str">
            <v/>
          </cell>
        </row>
        <row r="178">
          <cell r="O178" t="str">
            <v/>
          </cell>
          <cell r="P178" t="str">
            <v/>
          </cell>
        </row>
        <row r="179">
          <cell r="O179" t="str">
            <v/>
          </cell>
          <cell r="P179" t="str">
            <v/>
          </cell>
        </row>
        <row r="180">
          <cell r="O180" t="str">
            <v/>
          </cell>
          <cell r="P180" t="str">
            <v/>
          </cell>
        </row>
        <row r="181">
          <cell r="O181" t="str">
            <v/>
          </cell>
          <cell r="P181" t="str">
            <v/>
          </cell>
        </row>
        <row r="182">
          <cell r="O182" t="str">
            <v/>
          </cell>
          <cell r="P182" t="str">
            <v/>
          </cell>
        </row>
        <row r="183">
          <cell r="O183" t="str">
            <v/>
          </cell>
          <cell r="P183" t="str">
            <v/>
          </cell>
        </row>
        <row r="184">
          <cell r="O184" t="str">
            <v/>
          </cell>
          <cell r="P184" t="str">
            <v/>
          </cell>
        </row>
        <row r="185">
          <cell r="O185" t="str">
            <v/>
          </cell>
          <cell r="P185" t="str">
            <v/>
          </cell>
        </row>
        <row r="186">
          <cell r="O186" t="str">
            <v/>
          </cell>
          <cell r="P186" t="str">
            <v/>
          </cell>
        </row>
        <row r="187">
          <cell r="O187" t="str">
            <v/>
          </cell>
          <cell r="P187" t="str">
            <v/>
          </cell>
        </row>
        <row r="188">
          <cell r="O188" t="str">
            <v/>
          </cell>
          <cell r="P188" t="str">
            <v/>
          </cell>
        </row>
        <row r="189">
          <cell r="O189" t="str">
            <v/>
          </cell>
          <cell r="P189" t="str">
            <v/>
          </cell>
        </row>
        <row r="190">
          <cell r="O190" t="str">
            <v/>
          </cell>
          <cell r="P190" t="str">
            <v/>
          </cell>
        </row>
        <row r="191">
          <cell r="O191" t="str">
            <v/>
          </cell>
          <cell r="P191" t="str">
            <v/>
          </cell>
        </row>
        <row r="192">
          <cell r="O192" t="str">
            <v/>
          </cell>
          <cell r="P192" t="str">
            <v/>
          </cell>
        </row>
        <row r="193">
          <cell r="O193" t="str">
            <v/>
          </cell>
          <cell r="P193" t="str">
            <v/>
          </cell>
        </row>
        <row r="194">
          <cell r="O194" t="str">
            <v/>
          </cell>
          <cell r="P194" t="str">
            <v/>
          </cell>
        </row>
        <row r="195">
          <cell r="O195" t="str">
            <v/>
          </cell>
          <cell r="P195" t="str">
            <v/>
          </cell>
        </row>
        <row r="196">
          <cell r="O196" t="str">
            <v/>
          </cell>
          <cell r="P196" t="str">
            <v/>
          </cell>
        </row>
        <row r="197">
          <cell r="O197" t="str">
            <v/>
          </cell>
          <cell r="P197" t="str">
            <v/>
          </cell>
        </row>
        <row r="198">
          <cell r="O198" t="str">
            <v/>
          </cell>
          <cell r="P198" t="str">
            <v/>
          </cell>
        </row>
        <row r="199">
          <cell r="O199" t="str">
            <v/>
          </cell>
          <cell r="P199" t="str">
            <v/>
          </cell>
        </row>
        <row r="200">
          <cell r="O200" t="str">
            <v/>
          </cell>
          <cell r="P200" t="str">
            <v/>
          </cell>
        </row>
        <row r="201">
          <cell r="O201" t="str">
            <v/>
          </cell>
          <cell r="P201" t="str">
            <v/>
          </cell>
        </row>
        <row r="202">
          <cell r="O202" t="str">
            <v/>
          </cell>
          <cell r="P202" t="str">
            <v/>
          </cell>
        </row>
        <row r="203">
          <cell r="O203" t="str">
            <v/>
          </cell>
          <cell r="P203" t="str">
            <v/>
          </cell>
        </row>
        <row r="204">
          <cell r="O204" t="str">
            <v/>
          </cell>
          <cell r="P204" t="str">
            <v/>
          </cell>
        </row>
        <row r="205">
          <cell r="O205" t="str">
            <v/>
          </cell>
          <cell r="P205" t="str">
            <v/>
          </cell>
        </row>
        <row r="206">
          <cell r="O206" t="str">
            <v/>
          </cell>
          <cell r="P206" t="str">
            <v/>
          </cell>
        </row>
        <row r="207">
          <cell r="O207" t="str">
            <v/>
          </cell>
          <cell r="P207" t="str">
            <v/>
          </cell>
        </row>
        <row r="208">
          <cell r="O208" t="str">
            <v/>
          </cell>
          <cell r="P208" t="str">
            <v/>
          </cell>
        </row>
        <row r="209">
          <cell r="O209" t="str">
            <v/>
          </cell>
          <cell r="P209" t="str">
            <v/>
          </cell>
        </row>
        <row r="210">
          <cell r="O210" t="str">
            <v/>
          </cell>
          <cell r="P210" t="str">
            <v/>
          </cell>
        </row>
        <row r="211">
          <cell r="O211" t="str">
            <v/>
          </cell>
          <cell r="P211" t="str">
            <v/>
          </cell>
        </row>
        <row r="212">
          <cell r="O212" t="str">
            <v/>
          </cell>
          <cell r="P212" t="str">
            <v/>
          </cell>
        </row>
        <row r="213">
          <cell r="O213" t="str">
            <v/>
          </cell>
          <cell r="P213" t="str">
            <v/>
          </cell>
        </row>
        <row r="214">
          <cell r="O214" t="str">
            <v/>
          </cell>
          <cell r="P214" t="str">
            <v/>
          </cell>
        </row>
        <row r="215">
          <cell r="O215" t="str">
            <v/>
          </cell>
          <cell r="P215" t="str">
            <v/>
          </cell>
        </row>
        <row r="216">
          <cell r="O216" t="str">
            <v/>
          </cell>
          <cell r="P216" t="str">
            <v/>
          </cell>
        </row>
        <row r="217">
          <cell r="O217" t="str">
            <v/>
          </cell>
          <cell r="P217" t="str">
            <v/>
          </cell>
        </row>
        <row r="218">
          <cell r="O218" t="str">
            <v/>
          </cell>
          <cell r="P218" t="str">
            <v/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  <row r="303">
          <cell r="O303" t="str">
            <v/>
          </cell>
          <cell r="P303" t="str">
            <v/>
          </cell>
        </row>
        <row r="304">
          <cell r="O304" t="str">
            <v/>
          </cell>
          <cell r="P304" t="str">
            <v/>
          </cell>
        </row>
        <row r="305">
          <cell r="O305" t="str">
            <v/>
          </cell>
          <cell r="P305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DQ Lookup"/>
      <sheetName val="Team Changes after event"/>
      <sheetName val="Swim England Lookup"/>
    </sheetNames>
    <sheetDataSet>
      <sheetData sheetId="0">
        <row r="10">
          <cell r="O10" t="str">
            <v>Quartley, Jean</v>
          </cell>
          <cell r="P10">
            <v>13813</v>
          </cell>
        </row>
        <row r="11">
          <cell r="O11" t="str">
            <v>Sinden, Lauren</v>
          </cell>
          <cell r="P11">
            <v>42856</v>
          </cell>
        </row>
        <row r="12">
          <cell r="O12" t="str">
            <v>Price, Matthew</v>
          </cell>
          <cell r="P12">
            <v>55487</v>
          </cell>
        </row>
        <row r="13">
          <cell r="O13" t="str">
            <v>Burbidge, Amy</v>
          </cell>
          <cell r="P13">
            <v>67502</v>
          </cell>
        </row>
        <row r="14">
          <cell r="O14" t="str">
            <v>Peebles, Carina</v>
          </cell>
          <cell r="P14">
            <v>127616</v>
          </cell>
        </row>
        <row r="15">
          <cell r="O15" t="str">
            <v>Thomas, Julie</v>
          </cell>
          <cell r="P15">
            <v>227845</v>
          </cell>
        </row>
        <row r="16">
          <cell r="O16" t="str">
            <v>Darbyshire, Sandra</v>
          </cell>
          <cell r="P16">
            <v>227846</v>
          </cell>
        </row>
        <row r="17">
          <cell r="O17" t="str">
            <v>Meredith, David</v>
          </cell>
          <cell r="P17">
            <v>227901</v>
          </cell>
        </row>
        <row r="18">
          <cell r="O18" t="str">
            <v>Pollitt, Ryan</v>
          </cell>
          <cell r="P18">
            <v>227902</v>
          </cell>
        </row>
        <row r="19">
          <cell r="O19" t="str">
            <v>Watson, Michael</v>
          </cell>
          <cell r="P19">
            <v>227935</v>
          </cell>
        </row>
        <row r="20">
          <cell r="O20" t="str">
            <v>Clifft, Christine</v>
          </cell>
          <cell r="P20">
            <v>227963</v>
          </cell>
        </row>
        <row r="21">
          <cell r="O21" t="str">
            <v>Hillier, Tom</v>
          </cell>
          <cell r="P21">
            <v>306928</v>
          </cell>
        </row>
        <row r="22">
          <cell r="O22" t="str">
            <v>Deaton, Janet</v>
          </cell>
          <cell r="P22">
            <v>306939</v>
          </cell>
        </row>
        <row r="23">
          <cell r="O23" t="str">
            <v>Leighton, Chris</v>
          </cell>
          <cell r="P23">
            <v>323979</v>
          </cell>
        </row>
        <row r="24">
          <cell r="O24" t="str">
            <v>French, Dan</v>
          </cell>
          <cell r="P24">
            <v>690013</v>
          </cell>
        </row>
        <row r="25">
          <cell r="O25" t="str">
            <v>Oatway, Ayla</v>
          </cell>
          <cell r="P25">
            <v>780984</v>
          </cell>
        </row>
        <row r="26">
          <cell r="O26" t="str">
            <v>Pollitt, Claire</v>
          </cell>
          <cell r="P26">
            <v>797018</v>
          </cell>
        </row>
        <row r="27">
          <cell r="O27" t="str">
            <v>Pollitt, Sophie</v>
          </cell>
          <cell r="P27">
            <v>906912</v>
          </cell>
        </row>
        <row r="28">
          <cell r="O28" t="str">
            <v>Pollitt, Abigail</v>
          </cell>
          <cell r="P28">
            <v>906913</v>
          </cell>
        </row>
        <row r="29">
          <cell r="O29" t="str">
            <v>Evans, Stephanie</v>
          </cell>
          <cell r="P29">
            <v>919172</v>
          </cell>
        </row>
        <row r="30">
          <cell r="O30" t="str">
            <v>Richards-Hunter, Sophie</v>
          </cell>
          <cell r="P30">
            <v>922093</v>
          </cell>
        </row>
        <row r="31">
          <cell r="O31" t="str">
            <v>Thomas, Jessica</v>
          </cell>
          <cell r="P31">
            <v>965399</v>
          </cell>
        </row>
        <row r="32">
          <cell r="O32" t="str">
            <v>Papple, Karen</v>
          </cell>
          <cell r="P32">
            <v>1134703</v>
          </cell>
        </row>
        <row r="33">
          <cell r="O33" t="str">
            <v>Hobbs, Nancy</v>
          </cell>
          <cell r="P33">
            <v>1234408</v>
          </cell>
        </row>
        <row r="34">
          <cell r="O34" t="str">
            <v>Thomas, Benjamin</v>
          </cell>
          <cell r="P34">
            <v>1234410</v>
          </cell>
        </row>
        <row r="35">
          <cell r="O35" t="str">
            <v>Fish, Oliver</v>
          </cell>
          <cell r="P35">
            <v>1268572</v>
          </cell>
        </row>
        <row r="36">
          <cell r="O36" t="str">
            <v>Cleasby, Eleanor</v>
          </cell>
          <cell r="P36">
            <v>1271950</v>
          </cell>
        </row>
        <row r="37">
          <cell r="O37" t="str">
            <v>Wheeldon, Thomas</v>
          </cell>
          <cell r="P37">
            <v>1289184</v>
          </cell>
        </row>
        <row r="38">
          <cell r="O38" t="str">
            <v>Rowland, Sadie</v>
          </cell>
          <cell r="P38">
            <v>1315036</v>
          </cell>
        </row>
        <row r="39">
          <cell r="O39" t="str">
            <v>Roberts, Olivia</v>
          </cell>
          <cell r="P39">
            <v>1315038</v>
          </cell>
        </row>
        <row r="40">
          <cell r="O40" t="str">
            <v>Smith, Ella</v>
          </cell>
          <cell r="P40">
            <v>1315041</v>
          </cell>
        </row>
        <row r="41">
          <cell r="O41" t="str">
            <v>Darbyshire, Tom</v>
          </cell>
          <cell r="P41">
            <v>1315050</v>
          </cell>
        </row>
        <row r="42">
          <cell r="O42" t="str">
            <v>Tinkler, Tarryn</v>
          </cell>
          <cell r="P42">
            <v>1315052</v>
          </cell>
        </row>
        <row r="43">
          <cell r="O43" t="str">
            <v>Ferguson, Stacey</v>
          </cell>
          <cell r="P43">
            <v>1315053</v>
          </cell>
        </row>
        <row r="44">
          <cell r="O44" t="str">
            <v>Dodds, Claire</v>
          </cell>
          <cell r="P44">
            <v>1325151</v>
          </cell>
        </row>
        <row r="45">
          <cell r="O45" t="str">
            <v>Woodward, Evelyn</v>
          </cell>
          <cell r="P45">
            <v>1326289</v>
          </cell>
        </row>
        <row r="46">
          <cell r="O46" t="str">
            <v>Woodward, Jack</v>
          </cell>
          <cell r="P46">
            <v>1326291</v>
          </cell>
        </row>
        <row r="47">
          <cell r="O47" t="str">
            <v>Tiyenga, Shamiso</v>
          </cell>
          <cell r="P47">
            <v>1376994</v>
          </cell>
        </row>
        <row r="48">
          <cell r="O48" t="str">
            <v>Lawrence, Anika</v>
          </cell>
          <cell r="P48">
            <v>1377296</v>
          </cell>
        </row>
        <row r="49">
          <cell r="O49" t="str">
            <v>Shouri, Nikhil</v>
          </cell>
          <cell r="P49">
            <v>1377833</v>
          </cell>
        </row>
        <row r="50">
          <cell r="O50" t="str">
            <v>Ferguson, Alice</v>
          </cell>
          <cell r="P50">
            <v>1383866</v>
          </cell>
        </row>
        <row r="51">
          <cell r="O51" t="str">
            <v>Labeikyte, Gabriele</v>
          </cell>
          <cell r="P51">
            <v>1415262</v>
          </cell>
        </row>
        <row r="52">
          <cell r="O52" t="str">
            <v>Hudson, Byron</v>
          </cell>
          <cell r="P52">
            <v>1442817</v>
          </cell>
        </row>
        <row r="53">
          <cell r="O53" t="str">
            <v>Hudson, Noah</v>
          </cell>
          <cell r="P53">
            <v>1442818</v>
          </cell>
        </row>
        <row r="54">
          <cell r="O54" t="str">
            <v>Newlove, Louie</v>
          </cell>
          <cell r="P54">
            <v>1451511</v>
          </cell>
        </row>
        <row r="55">
          <cell r="O55" t="str">
            <v>Burns, Olivia</v>
          </cell>
          <cell r="P55">
            <v>1479398</v>
          </cell>
        </row>
        <row r="56">
          <cell r="O56" t="str">
            <v>Fish, Hannah</v>
          </cell>
          <cell r="P56">
            <v>1479399</v>
          </cell>
        </row>
        <row r="57">
          <cell r="O57" t="str">
            <v>Barwick, Natalie</v>
          </cell>
          <cell r="P57">
            <v>1479412</v>
          </cell>
        </row>
        <row r="58">
          <cell r="O58" t="str">
            <v>Burns, Georgina</v>
          </cell>
          <cell r="P58">
            <v>1479413</v>
          </cell>
        </row>
        <row r="59">
          <cell r="O59" t="str">
            <v>Peebles, Evie</v>
          </cell>
          <cell r="P59">
            <v>1489035</v>
          </cell>
        </row>
        <row r="60">
          <cell r="O60" t="str">
            <v>Atkinson, Will</v>
          </cell>
          <cell r="P60">
            <v>1489053</v>
          </cell>
        </row>
        <row r="61">
          <cell r="O61" t="str">
            <v>Sorby, Toby</v>
          </cell>
          <cell r="P61">
            <v>1489055</v>
          </cell>
        </row>
        <row r="62">
          <cell r="O62" t="str">
            <v>Randall, Max</v>
          </cell>
          <cell r="P62">
            <v>1489067</v>
          </cell>
        </row>
        <row r="63">
          <cell r="O63" t="str">
            <v>Dodds, Luke</v>
          </cell>
          <cell r="P63">
            <v>1489077</v>
          </cell>
        </row>
        <row r="64">
          <cell r="O64" t="str">
            <v>Brown, Jack</v>
          </cell>
          <cell r="P64">
            <v>1504242</v>
          </cell>
        </row>
        <row r="65">
          <cell r="O65" t="str">
            <v>Thornton, Sebastian</v>
          </cell>
          <cell r="P65">
            <v>1504250</v>
          </cell>
        </row>
        <row r="66">
          <cell r="O66" t="str">
            <v>Gaur, Jayati</v>
          </cell>
          <cell r="P66">
            <v>1521409</v>
          </cell>
        </row>
        <row r="67">
          <cell r="O67" t="str">
            <v>Woodgate, Xavier</v>
          </cell>
          <cell r="P67">
            <v>1521421</v>
          </cell>
        </row>
        <row r="68">
          <cell r="O68" t="str">
            <v>Price, Henry</v>
          </cell>
          <cell r="P68">
            <v>1521424</v>
          </cell>
        </row>
        <row r="69">
          <cell r="O69" t="str">
            <v>Todd, Ruby</v>
          </cell>
          <cell r="P69">
            <v>1521429</v>
          </cell>
        </row>
        <row r="70">
          <cell r="O70" t="str">
            <v>Chivite, Gonzalo</v>
          </cell>
          <cell r="P70">
            <v>1521443</v>
          </cell>
        </row>
        <row r="71">
          <cell r="O71" t="str">
            <v>Price, George</v>
          </cell>
          <cell r="P71">
            <v>1521496</v>
          </cell>
        </row>
        <row r="72">
          <cell r="O72" t="str">
            <v>Dodds, Jennifer</v>
          </cell>
          <cell r="P72">
            <v>1521498</v>
          </cell>
        </row>
        <row r="73">
          <cell r="O73" t="str">
            <v>Randall, Maggie</v>
          </cell>
          <cell r="P73">
            <v>1521500</v>
          </cell>
        </row>
        <row r="74">
          <cell r="O74" t="str">
            <v>Brown, Alfie</v>
          </cell>
          <cell r="P74">
            <v>1631768</v>
          </cell>
        </row>
        <row r="75">
          <cell r="O75" t="str">
            <v>Chivite, Jimena</v>
          </cell>
          <cell r="P75">
            <v>1631769</v>
          </cell>
        </row>
        <row r="76">
          <cell r="O76" t="str">
            <v>Gauche, Davian</v>
          </cell>
          <cell r="P76">
            <v>1631770</v>
          </cell>
        </row>
        <row r="77">
          <cell r="O77" t="str">
            <v>Kingsbury, Amelie</v>
          </cell>
          <cell r="P77">
            <v>1631771</v>
          </cell>
        </row>
        <row r="78">
          <cell r="O78" t="str">
            <v>Nuttall, Rosie</v>
          </cell>
          <cell r="P78">
            <v>1631773</v>
          </cell>
        </row>
        <row r="79">
          <cell r="O79" t="str">
            <v>Todd, Maisie</v>
          </cell>
          <cell r="P79">
            <v>1631774</v>
          </cell>
        </row>
        <row r="80">
          <cell r="O80" t="str">
            <v>Kingsbury, Heidi</v>
          </cell>
          <cell r="P80">
            <v>1631775</v>
          </cell>
        </row>
        <row r="81">
          <cell r="O81" t="str">
            <v>Moore, Harriet</v>
          </cell>
          <cell r="P81">
            <v>1631776</v>
          </cell>
        </row>
        <row r="82">
          <cell r="O82" t="str">
            <v>Wilson, Olivia</v>
          </cell>
          <cell r="P82">
            <v>1631777</v>
          </cell>
        </row>
        <row r="83">
          <cell r="O83" t="str">
            <v>Wilson, Emily</v>
          </cell>
          <cell r="P83">
            <v>1631778</v>
          </cell>
        </row>
        <row r="84">
          <cell r="O84" t="str">
            <v>Zampini, Mariairene</v>
          </cell>
          <cell r="P84">
            <v>1631780</v>
          </cell>
        </row>
        <row r="85">
          <cell r="O85" t="str">
            <v>Kelly, Hugo</v>
          </cell>
          <cell r="P85">
            <v>1631784</v>
          </cell>
        </row>
        <row r="86">
          <cell r="O86" t="str">
            <v>Eden, Christopher</v>
          </cell>
          <cell r="P86">
            <v>1677630</v>
          </cell>
        </row>
        <row r="87">
          <cell r="O87" t="str">
            <v>Gauche, Aila</v>
          </cell>
          <cell r="P87">
            <v>1696308</v>
          </cell>
        </row>
        <row r="88">
          <cell r="O88" t="str">
            <v>Frost, Summer</v>
          </cell>
          <cell r="P88">
            <v>1696309</v>
          </cell>
        </row>
        <row r="89">
          <cell r="O89" t="str">
            <v>Dobson, Arthur</v>
          </cell>
          <cell r="P89">
            <v>1696310</v>
          </cell>
        </row>
        <row r="90">
          <cell r="O90" t="str">
            <v>Smith, Ella</v>
          </cell>
          <cell r="P90">
            <v>1696314</v>
          </cell>
        </row>
        <row r="91">
          <cell r="O91" t="str">
            <v>Johnson, Harrison</v>
          </cell>
          <cell r="P91">
            <v>1696315</v>
          </cell>
        </row>
        <row r="92">
          <cell r="O92" t="str">
            <v>Mallya, Trisha</v>
          </cell>
          <cell r="P92">
            <v>1696317</v>
          </cell>
        </row>
        <row r="93">
          <cell r="O93" t="str">
            <v>Callander, Florence</v>
          </cell>
          <cell r="P93">
            <v>1696318</v>
          </cell>
        </row>
        <row r="94">
          <cell r="O94" t="str">
            <v>Donnelly, Jacob</v>
          </cell>
          <cell r="P94">
            <v>1696320</v>
          </cell>
        </row>
        <row r="95">
          <cell r="O95" t="str">
            <v>Gagiano, Rory</v>
          </cell>
          <cell r="P95">
            <v>1696321</v>
          </cell>
        </row>
        <row r="96">
          <cell r="O96" t="str">
            <v>Newlove, Toby</v>
          </cell>
          <cell r="P96">
            <v>1696323</v>
          </cell>
        </row>
        <row r="97">
          <cell r="O97" t="str">
            <v>Mallya, Tanisha</v>
          </cell>
          <cell r="P97">
            <v>1696325</v>
          </cell>
        </row>
        <row r="98">
          <cell r="O98" t="str">
            <v>Mcguigan, Nancy</v>
          </cell>
          <cell r="P98">
            <v>1696326</v>
          </cell>
        </row>
        <row r="99">
          <cell r="O99" t="str">
            <v>Metcalfe, Mia</v>
          </cell>
          <cell r="P99">
            <v>1696327</v>
          </cell>
        </row>
        <row r="100">
          <cell r="O100" t="str">
            <v>Metcalfe, Oscar</v>
          </cell>
          <cell r="P100">
            <v>1696328</v>
          </cell>
        </row>
        <row r="101">
          <cell r="O101" t="str">
            <v>Ovenden, Joey</v>
          </cell>
          <cell r="P101">
            <v>1696331</v>
          </cell>
        </row>
        <row r="102">
          <cell r="O102" t="str">
            <v>Rowland, Myles</v>
          </cell>
          <cell r="P102">
            <v>1696335</v>
          </cell>
        </row>
        <row r="103">
          <cell r="O103" t="str">
            <v>Frost, Jordan</v>
          </cell>
          <cell r="P103">
            <v>1696337</v>
          </cell>
        </row>
        <row r="104">
          <cell r="O104" t="str">
            <v>Callander, Matilda</v>
          </cell>
          <cell r="P104">
            <v>1696370</v>
          </cell>
        </row>
        <row r="105">
          <cell r="O105" t="str">
            <v>Chung, Audrey</v>
          </cell>
          <cell r="P105">
            <v>1696371</v>
          </cell>
        </row>
        <row r="106">
          <cell r="O106" t="str">
            <v>Downing, Thomas</v>
          </cell>
          <cell r="P106">
            <v>1696373</v>
          </cell>
        </row>
        <row r="107">
          <cell r="O107" t="str">
            <v>Grout, Lacey</v>
          </cell>
          <cell r="P107">
            <v>1696374</v>
          </cell>
        </row>
        <row r="108">
          <cell r="O108" t="str">
            <v>Downing, Rosa</v>
          </cell>
          <cell r="P108">
            <v>1696378</v>
          </cell>
        </row>
        <row r="109">
          <cell r="O109" t="str">
            <v>Grout, Ruby</v>
          </cell>
          <cell r="P109">
            <v>1696379</v>
          </cell>
        </row>
        <row r="110">
          <cell r="O110" t="str">
            <v>Gagiano, Hugo</v>
          </cell>
          <cell r="P110">
            <v>1696380</v>
          </cell>
        </row>
        <row r="111">
          <cell r="O111" t="str">
            <v>Stewart, Darcy Beau</v>
          </cell>
          <cell r="P111">
            <v>1696381</v>
          </cell>
        </row>
        <row r="112">
          <cell r="O112" t="str">
            <v>Singh Kaur, Avnit</v>
          </cell>
          <cell r="P112">
            <v>1696382</v>
          </cell>
        </row>
        <row r="113">
          <cell r="O113" t="str">
            <v>Singh Kaur, Arpatbir</v>
          </cell>
          <cell r="P113">
            <v>1696407</v>
          </cell>
        </row>
        <row r="114">
          <cell r="O114" t="str">
            <v>Morgan, Jack</v>
          </cell>
          <cell r="P114">
            <v>1696409</v>
          </cell>
        </row>
        <row r="115">
          <cell r="O115" t="str">
            <v>O'rourke, Alexander</v>
          </cell>
          <cell r="P115">
            <v>1696410</v>
          </cell>
        </row>
        <row r="116">
          <cell r="O116" t="str">
            <v>Phillpott, Charlotte</v>
          </cell>
          <cell r="P116">
            <v>1696411</v>
          </cell>
        </row>
        <row r="117">
          <cell r="O117" t="str">
            <v>Price, Frederick</v>
          </cell>
          <cell r="P117">
            <v>1696412</v>
          </cell>
        </row>
        <row r="118">
          <cell r="O118" t="str">
            <v>Shannon, Ivy</v>
          </cell>
          <cell r="P118">
            <v>1696414</v>
          </cell>
        </row>
        <row r="119">
          <cell r="O119" t="str">
            <v>Sherrington, Ben</v>
          </cell>
          <cell r="P119">
            <v>1696415</v>
          </cell>
        </row>
        <row r="120">
          <cell r="O120" t="str">
            <v>Morgan, Oliver</v>
          </cell>
          <cell r="P120">
            <v>1696416</v>
          </cell>
        </row>
        <row r="121">
          <cell r="O121" t="str">
            <v>Small, Sofia</v>
          </cell>
          <cell r="P121">
            <v>1696417</v>
          </cell>
        </row>
        <row r="122">
          <cell r="O122" t="str">
            <v>Todd, Archie</v>
          </cell>
          <cell r="P122">
            <v>1696420</v>
          </cell>
        </row>
        <row r="123">
          <cell r="O123" t="str">
            <v>Todd, Scarlett</v>
          </cell>
          <cell r="P123">
            <v>1696421</v>
          </cell>
        </row>
        <row r="124">
          <cell r="O124" t="str">
            <v>Woodgate, Martha</v>
          </cell>
          <cell r="P124">
            <v>1696422</v>
          </cell>
        </row>
        <row r="125">
          <cell r="O125" t="str">
            <v>Mannion, Myla</v>
          </cell>
          <cell r="P125">
            <v>1696423</v>
          </cell>
        </row>
        <row r="126">
          <cell r="O126" t="str">
            <v>Hill, Madeline</v>
          </cell>
          <cell r="P126">
            <v>1696424</v>
          </cell>
        </row>
        <row r="127">
          <cell r="O127" t="str">
            <v>Southall, Reece</v>
          </cell>
          <cell r="P127">
            <v>1696425</v>
          </cell>
        </row>
        <row r="128">
          <cell r="O128" t="str">
            <v>Todd, Orion</v>
          </cell>
          <cell r="P128">
            <v>1696426</v>
          </cell>
        </row>
        <row r="129">
          <cell r="O129" t="str">
            <v>Williams, Eddison</v>
          </cell>
          <cell r="P129">
            <v>1696427</v>
          </cell>
        </row>
        <row r="130">
          <cell r="O130" t="str">
            <v>Whitley, Isabelle</v>
          </cell>
          <cell r="P130">
            <v>1715316</v>
          </cell>
        </row>
        <row r="131">
          <cell r="O131" t="str">
            <v>Roberts, Summer</v>
          </cell>
          <cell r="P131">
            <v>1736067</v>
          </cell>
        </row>
        <row r="132">
          <cell r="O132" t="str">
            <v>Stockdale, Cooper</v>
          </cell>
          <cell r="P132">
            <v>1736071</v>
          </cell>
        </row>
        <row r="133">
          <cell r="O133" t="str">
            <v>Bird, Alice</v>
          </cell>
          <cell r="P133">
            <v>1736073</v>
          </cell>
        </row>
        <row r="134">
          <cell r="O134" t="str">
            <v>Geldart, Faye</v>
          </cell>
          <cell r="P134">
            <v>1736076</v>
          </cell>
        </row>
        <row r="135">
          <cell r="O135" t="str">
            <v>French, Grayson</v>
          </cell>
          <cell r="P135">
            <v>1736079</v>
          </cell>
        </row>
        <row r="136">
          <cell r="O136" t="str">
            <v>Earl, Cohan</v>
          </cell>
          <cell r="P136">
            <v>1736082</v>
          </cell>
        </row>
        <row r="137">
          <cell r="O137" t="str">
            <v>Mason, Otis</v>
          </cell>
          <cell r="P137">
            <v>1736085</v>
          </cell>
        </row>
        <row r="138">
          <cell r="O138" t="str">
            <v>Rhodes, Leo</v>
          </cell>
          <cell r="P138">
            <v>1736091</v>
          </cell>
        </row>
        <row r="139">
          <cell r="O139" t="str">
            <v>Grimes, Chloe</v>
          </cell>
          <cell r="P139">
            <v>1748226</v>
          </cell>
        </row>
        <row r="140">
          <cell r="O140" t="str">
            <v>Rutherford, Keaton</v>
          </cell>
          <cell r="P140">
            <v>1748228</v>
          </cell>
        </row>
        <row r="141">
          <cell r="O141" t="str">
            <v>Wallace, Olivia</v>
          </cell>
          <cell r="P141">
            <v>1748229</v>
          </cell>
        </row>
        <row r="142">
          <cell r="O142" t="str">
            <v>Usher, Jude</v>
          </cell>
          <cell r="P142">
            <v>1748230</v>
          </cell>
        </row>
        <row r="143">
          <cell r="O143" t="str">
            <v>Grantham, Keisha</v>
          </cell>
          <cell r="P143">
            <v>1748231</v>
          </cell>
        </row>
        <row r="144">
          <cell r="O144" t="str">
            <v>Grantham, Louie</v>
          </cell>
          <cell r="P144">
            <v>1748232</v>
          </cell>
        </row>
        <row r="145">
          <cell r="O145" t="str">
            <v>Crosby, Darcy</v>
          </cell>
          <cell r="P145">
            <v>1748235</v>
          </cell>
        </row>
        <row r="146">
          <cell r="O146" t="str">
            <v>Clark, Benjamin</v>
          </cell>
          <cell r="P146">
            <v>1748236</v>
          </cell>
        </row>
        <row r="147">
          <cell r="O147" t="str">
            <v>Johnson, Alex</v>
          </cell>
          <cell r="P147">
            <v>1748238</v>
          </cell>
        </row>
        <row r="148">
          <cell r="O148" t="str">
            <v>Gauche, Jean</v>
          </cell>
          <cell r="P148">
            <v>1748239</v>
          </cell>
        </row>
        <row r="149">
          <cell r="O149" t="str">
            <v>Davison, Robyn</v>
          </cell>
          <cell r="P149">
            <v>1748240</v>
          </cell>
        </row>
        <row r="150">
          <cell r="O150" t="str">
            <v>Wang, Jayden</v>
          </cell>
          <cell r="P150">
            <v>1748241</v>
          </cell>
        </row>
        <row r="151">
          <cell r="O151" t="str">
            <v>Roberts, Mikey</v>
          </cell>
          <cell r="P151">
            <v>1748246</v>
          </cell>
        </row>
        <row r="152">
          <cell r="O152" t="str">
            <v>Reid, Erica</v>
          </cell>
          <cell r="P152">
            <v>1748247</v>
          </cell>
        </row>
        <row r="153">
          <cell r="O153" t="str">
            <v>Meynell, Oliver</v>
          </cell>
          <cell r="P153">
            <v>1748248</v>
          </cell>
        </row>
        <row r="154">
          <cell r="O154" t="str">
            <v>Kelly, Miles</v>
          </cell>
          <cell r="P154">
            <v>1748249</v>
          </cell>
        </row>
        <row r="155">
          <cell r="O155" t="str">
            <v>Holtby, Juliette</v>
          </cell>
          <cell r="P155">
            <v>1748250</v>
          </cell>
        </row>
        <row r="156">
          <cell r="O156" t="str">
            <v>Geldart, Elena</v>
          </cell>
          <cell r="P156">
            <v>1748252</v>
          </cell>
        </row>
        <row r="157">
          <cell r="O157" t="str">
            <v>Bailey, Blake</v>
          </cell>
          <cell r="P157">
            <v>1748255</v>
          </cell>
        </row>
        <row r="158">
          <cell r="O158" t="str">
            <v>Arnold, Emma</v>
          </cell>
          <cell r="P158">
            <v>1748256</v>
          </cell>
        </row>
        <row r="159">
          <cell r="O159" t="str">
            <v>Bailey, Lexi</v>
          </cell>
          <cell r="P159">
            <v>1748257</v>
          </cell>
        </row>
        <row r="160">
          <cell r="O160" t="str">
            <v>Wright, Charlie</v>
          </cell>
          <cell r="P160">
            <v>1748258</v>
          </cell>
        </row>
        <row r="161">
          <cell r="O161" t="str">
            <v>Wright, Zander</v>
          </cell>
          <cell r="P161">
            <v>1748259</v>
          </cell>
        </row>
        <row r="162">
          <cell r="O162" t="str">
            <v>Wright, Lyla</v>
          </cell>
          <cell r="P162">
            <v>1748260</v>
          </cell>
        </row>
        <row r="163">
          <cell r="O163" t="str">
            <v>Jennings, Ayden</v>
          </cell>
          <cell r="P163">
            <v>1748262</v>
          </cell>
        </row>
        <row r="164">
          <cell r="O164" t="str">
            <v>Frost, Austin</v>
          </cell>
          <cell r="P164">
            <v>1748263</v>
          </cell>
        </row>
        <row r="165">
          <cell r="O165" t="str">
            <v>Crosby, Noah</v>
          </cell>
          <cell r="P165">
            <v>1748265</v>
          </cell>
        </row>
        <row r="166">
          <cell r="O166" t="str">
            <v>Randall, Tommy</v>
          </cell>
          <cell r="P166">
            <v>1748267</v>
          </cell>
        </row>
        <row r="167">
          <cell r="O167" t="str">
            <v>Cockerill, Jacob</v>
          </cell>
          <cell r="P167">
            <v>1751229</v>
          </cell>
        </row>
        <row r="168">
          <cell r="O168" t="str">
            <v>Bird, Lucy</v>
          </cell>
          <cell r="P168">
            <v>1751233</v>
          </cell>
        </row>
        <row r="169">
          <cell r="O169" t="str">
            <v>Labeikyte, Amelia</v>
          </cell>
          <cell r="P169">
            <v>1760874</v>
          </cell>
        </row>
        <row r="170">
          <cell r="O170" t="str">
            <v>Long, Freddie</v>
          </cell>
          <cell r="P170">
            <v>1777077</v>
          </cell>
        </row>
        <row r="171">
          <cell r="O171" t="str">
            <v>Hutchcraft, Amalia</v>
          </cell>
          <cell r="P171">
            <v>1777889</v>
          </cell>
        </row>
        <row r="172">
          <cell r="O172" t="str">
            <v>Jobson, Freya</v>
          </cell>
          <cell r="P172">
            <v>1777891</v>
          </cell>
        </row>
        <row r="173">
          <cell r="O173" t="str">
            <v>Mannion, Chloe</v>
          </cell>
          <cell r="P173">
            <v>1777892</v>
          </cell>
        </row>
        <row r="174">
          <cell r="O174" t="str">
            <v>O'shea, Emilia</v>
          </cell>
          <cell r="P174">
            <v>1777893</v>
          </cell>
        </row>
        <row r="175">
          <cell r="O175" t="str">
            <v>Walker-Knowles, Eliza</v>
          </cell>
          <cell r="P175">
            <v>1777894</v>
          </cell>
        </row>
        <row r="176">
          <cell r="O176" t="str">
            <v>Walker-Knowles, Scarlett</v>
          </cell>
          <cell r="P176">
            <v>1777895</v>
          </cell>
        </row>
        <row r="177">
          <cell r="O177" t="str">
            <v>Backhouse, Emily Rose</v>
          </cell>
          <cell r="P177">
            <v>1777896</v>
          </cell>
        </row>
        <row r="178">
          <cell r="O178" t="str">
            <v>Chung, Brandon</v>
          </cell>
          <cell r="P178">
            <v>1777897</v>
          </cell>
        </row>
        <row r="179">
          <cell r="O179" t="str">
            <v>Colvin, Haleem</v>
          </cell>
          <cell r="P179">
            <v>1777898</v>
          </cell>
        </row>
        <row r="180">
          <cell r="O180" t="str">
            <v>Darbyshire, Gabriella</v>
          </cell>
          <cell r="P180">
            <v>1777899</v>
          </cell>
        </row>
        <row r="181">
          <cell r="O181" t="str">
            <v>Wilson, Blake</v>
          </cell>
          <cell r="P181">
            <v>1777900</v>
          </cell>
        </row>
        <row r="182">
          <cell r="O182" t="str">
            <v>Hill, Amelia</v>
          </cell>
          <cell r="P182">
            <v>1777902</v>
          </cell>
        </row>
        <row r="183">
          <cell r="O183" t="str">
            <v>Tempest, Isabella</v>
          </cell>
          <cell r="P183">
            <v>1777903</v>
          </cell>
        </row>
        <row r="184">
          <cell r="O184" t="str">
            <v>Hutchinson, Evaleigh</v>
          </cell>
          <cell r="P184">
            <v>1777904</v>
          </cell>
        </row>
        <row r="185">
          <cell r="O185" t="str">
            <v>Titley, Oliver</v>
          </cell>
          <cell r="P185">
            <v>1777905</v>
          </cell>
        </row>
        <row r="186">
          <cell r="O186" t="str">
            <v>Hutchcraft, Leo</v>
          </cell>
          <cell r="P186">
            <v>1806376</v>
          </cell>
        </row>
        <row r="187">
          <cell r="O187" t="str">
            <v>Todd, Steve</v>
          </cell>
          <cell r="P187">
            <v>1806377</v>
          </cell>
        </row>
        <row r="188">
          <cell r="O188" t="str">
            <v>Jackson, Nelly</v>
          </cell>
          <cell r="P188">
            <v>1806378</v>
          </cell>
        </row>
        <row r="189">
          <cell r="O189" t="str">
            <v>Khanna, Kiara</v>
          </cell>
          <cell r="P189">
            <v>1806379</v>
          </cell>
        </row>
        <row r="190">
          <cell r="O190" t="str">
            <v>Cook, Emily</v>
          </cell>
          <cell r="P190">
            <v>1806380</v>
          </cell>
        </row>
        <row r="191">
          <cell r="O191" t="str">
            <v>Donnelly, Jaxon</v>
          </cell>
          <cell r="P191">
            <v>1806381</v>
          </cell>
        </row>
        <row r="192">
          <cell r="O192" t="str">
            <v>Howe, Teddy</v>
          </cell>
          <cell r="P192">
            <v>1806382</v>
          </cell>
        </row>
        <row r="193">
          <cell r="O193" t="str">
            <v>Deaton-Wildon, Freddie</v>
          </cell>
          <cell r="P193">
            <v>1806383</v>
          </cell>
        </row>
        <row r="194">
          <cell r="O194" t="str">
            <v>Robinson, Jessica</v>
          </cell>
          <cell r="P194">
            <v>1806384</v>
          </cell>
        </row>
        <row r="195">
          <cell r="O195" t="str">
            <v>Sherrington, Ella</v>
          </cell>
          <cell r="P195">
            <v>1806385</v>
          </cell>
        </row>
        <row r="196">
          <cell r="O196" t="str">
            <v>Whitley, Olivia</v>
          </cell>
          <cell r="P196">
            <v>1806386</v>
          </cell>
        </row>
        <row r="197">
          <cell r="O197" t="str">
            <v>May, Phoebe</v>
          </cell>
          <cell r="P197">
            <v>1806387</v>
          </cell>
        </row>
        <row r="198">
          <cell r="O198" t="str">
            <v>Rhodes, Rachel</v>
          </cell>
          <cell r="P198">
            <v>1806388</v>
          </cell>
        </row>
        <row r="199">
          <cell r="O199" t="str">
            <v>Zurovesky, Joseph</v>
          </cell>
          <cell r="P199">
            <v>1806389</v>
          </cell>
        </row>
        <row r="200">
          <cell r="O200" t="str">
            <v>Zurovesky, Aurora</v>
          </cell>
          <cell r="P200">
            <v>1806390</v>
          </cell>
        </row>
        <row r="201">
          <cell r="O201" t="str">
            <v>Herrick, Freddie</v>
          </cell>
          <cell r="P201">
            <v>1806391</v>
          </cell>
        </row>
        <row r="202">
          <cell r="O202" t="str">
            <v>Grimes, Lucy</v>
          </cell>
          <cell r="P202">
            <v>1806392</v>
          </cell>
        </row>
        <row r="203">
          <cell r="O203" t="str">
            <v>Reaney, Arabella</v>
          </cell>
          <cell r="P203">
            <v>1806393</v>
          </cell>
        </row>
        <row r="204">
          <cell r="O204" t="str">
            <v>Trainer, Hallie</v>
          </cell>
          <cell r="P204">
            <v>1806394</v>
          </cell>
        </row>
        <row r="205">
          <cell r="O205" t="str">
            <v>Singh Kaur, Jasnoor</v>
          </cell>
          <cell r="P205">
            <v>1829382</v>
          </cell>
        </row>
        <row r="206">
          <cell r="O206" t="str">
            <v>Dunkley, Theo</v>
          </cell>
          <cell r="P206">
            <v>1829383</v>
          </cell>
        </row>
        <row r="207">
          <cell r="O207" t="str">
            <v>Jobson, Libby</v>
          </cell>
          <cell r="P207">
            <v>1829384</v>
          </cell>
        </row>
        <row r="208">
          <cell r="O208" t="str">
            <v>Wilson, Sadie</v>
          </cell>
          <cell r="P208">
            <v>1829385</v>
          </cell>
        </row>
        <row r="209">
          <cell r="O209" t="str">
            <v>Kirk, Esme</v>
          </cell>
          <cell r="P209">
            <v>1829386</v>
          </cell>
        </row>
        <row r="210">
          <cell r="O210" t="str">
            <v>Burrell, Lottie</v>
          </cell>
          <cell r="P210">
            <v>1838081</v>
          </cell>
        </row>
        <row r="211">
          <cell r="O211" t="str">
            <v>Clark, Amelia</v>
          </cell>
          <cell r="P211">
            <v>1838082</v>
          </cell>
        </row>
        <row r="212">
          <cell r="O212" t="str">
            <v>Holland, Phoebe</v>
          </cell>
          <cell r="P212">
            <v>1838083</v>
          </cell>
        </row>
        <row r="213">
          <cell r="O213" t="str">
            <v>Day, Lola</v>
          </cell>
          <cell r="P213">
            <v>1838084</v>
          </cell>
        </row>
        <row r="214">
          <cell r="O214" t="str">
            <v>Holland, Poppy</v>
          </cell>
          <cell r="P214">
            <v>1838085</v>
          </cell>
        </row>
        <row r="215">
          <cell r="O215" t="str">
            <v>Kelly, Kobi Lee</v>
          </cell>
          <cell r="P215">
            <v>1838087</v>
          </cell>
        </row>
        <row r="216">
          <cell r="O216" t="str">
            <v>O'connell, Bree</v>
          </cell>
          <cell r="P216">
            <v>1838088</v>
          </cell>
        </row>
        <row r="217">
          <cell r="O217" t="str">
            <v>Meynell, Ruby</v>
          </cell>
          <cell r="P217">
            <v>1838089</v>
          </cell>
        </row>
        <row r="218">
          <cell r="O218" t="str">
            <v>Robson, Darcy Beau</v>
          </cell>
          <cell r="P218">
            <v>1838090</v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  <row r="303">
          <cell r="O303" t="str">
            <v/>
          </cell>
          <cell r="P303" t="str">
            <v/>
          </cell>
        </row>
        <row r="304">
          <cell r="O304" t="str">
            <v/>
          </cell>
          <cell r="P304" t="str">
            <v/>
          </cell>
        </row>
        <row r="305">
          <cell r="O305" t="str">
            <v/>
          </cell>
          <cell r="P305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topLeftCell="C1" zoomScale="140" zoomScaleNormal="140" workbookViewId="0">
      <pane ySplit="8" topLeftCell="A22" activePane="bottomLeft" state="frozen"/>
      <selection pane="bottomLeft" activeCell="H68" sqref="H68"/>
    </sheetView>
  </sheetViews>
  <sheetFormatPr defaultColWidth="9.109375" defaultRowHeight="12" x14ac:dyDescent="0.25"/>
  <cols>
    <col min="1" max="1" width="3.109375" style="129" customWidth="1"/>
    <col min="2" max="2" width="17.88671875" style="150" customWidth="1"/>
    <col min="3" max="3" width="5.44140625" style="129" customWidth="1"/>
    <col min="4" max="4" width="11" style="134" customWidth="1"/>
    <col min="5" max="5" width="9.44140625" style="129" customWidth="1"/>
    <col min="6" max="6" width="7.88671875" style="135" customWidth="1"/>
    <col min="7" max="7" width="5.6640625" style="129" customWidth="1"/>
    <col min="8" max="8" width="10.44140625" style="129" customWidth="1"/>
    <col min="9" max="9" width="6.88671875" style="129" customWidth="1"/>
    <col min="10" max="10" width="7.88671875" style="135" customWidth="1"/>
    <col min="11" max="11" width="5.6640625" style="129" customWidth="1"/>
    <col min="12" max="12" width="10.44140625" style="134" customWidth="1"/>
    <col min="13" max="13" width="7.33203125" style="129" customWidth="1"/>
    <col min="14" max="14" width="7.88671875" style="135" customWidth="1"/>
    <col min="15" max="15" width="5.6640625" style="129" customWidth="1"/>
    <col min="16" max="16" width="10.44140625" style="134" customWidth="1"/>
    <col min="17" max="17" width="5.6640625" style="129" customWidth="1"/>
    <col min="18" max="18" width="7.6640625" style="135" customWidth="1"/>
    <col min="19" max="19" width="2.44140625" style="129" hidden="1" customWidth="1"/>
    <col min="20" max="20" width="9.109375" style="129" hidden="1" customWidth="1"/>
    <col min="21" max="21" width="13.6640625" style="129" hidden="1" customWidth="1"/>
    <col min="22" max="22" width="2.44140625" style="129" customWidth="1"/>
    <col min="23" max="23" width="0" style="129" hidden="1" customWidth="1"/>
    <col min="24" max="24" width="12" style="129" hidden="1" customWidth="1"/>
    <col min="25" max="26" width="9.109375" style="129" hidden="1" customWidth="1"/>
    <col min="27" max="27" width="0" style="129" hidden="1" customWidth="1"/>
    <col min="28" max="28" width="12" style="129" hidden="1" customWidth="1"/>
    <col min="29" max="30" width="9.109375" style="129" hidden="1" customWidth="1"/>
    <col min="31" max="31" width="0" style="129" hidden="1" customWidth="1"/>
    <col min="32" max="35" width="9.109375" style="129" hidden="1" customWidth="1"/>
    <col min="36" max="36" width="0" style="129" hidden="1" customWidth="1"/>
    <col min="37" max="16384" width="9.109375" style="129"/>
  </cols>
  <sheetData>
    <row r="1" spans="1:36" ht="28.5" customHeight="1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</row>
    <row r="2" spans="1:36" ht="28.5" customHeight="1" x14ac:dyDescent="0.25">
      <c r="A2" s="128"/>
      <c r="B2" s="130"/>
      <c r="C2" s="128"/>
      <c r="D2" s="128"/>
      <c r="E2" s="128"/>
      <c r="F2" s="131"/>
      <c r="G2" s="128"/>
      <c r="H2" s="128"/>
      <c r="I2" s="128"/>
      <c r="J2" s="131"/>
      <c r="K2" s="128"/>
      <c r="L2" s="128"/>
      <c r="M2" s="128"/>
      <c r="N2" s="131"/>
      <c r="O2" s="128"/>
      <c r="P2" s="128"/>
      <c r="Q2" s="128"/>
      <c r="R2" s="131"/>
    </row>
    <row r="3" spans="1:36" ht="16.5" customHeight="1" x14ac:dyDescent="0.25">
      <c r="B3" s="132" t="s">
        <v>1</v>
      </c>
      <c r="C3" s="133" t="s">
        <v>493</v>
      </c>
      <c r="J3" s="308" t="s">
        <v>2</v>
      </c>
      <c r="K3" s="308"/>
      <c r="L3" s="133" t="s">
        <v>494</v>
      </c>
    </row>
    <row r="4" spans="1:36" ht="16.5" customHeight="1" thickBot="1" x14ac:dyDescent="0.3">
      <c r="B4" s="132"/>
      <c r="C4" s="136"/>
    </row>
    <row r="5" spans="1:36" s="137" customFormat="1" ht="14.4" thickBot="1" x14ac:dyDescent="0.3">
      <c r="A5" s="309" t="s">
        <v>3</v>
      </c>
      <c r="B5" s="310"/>
      <c r="C5" s="311" t="s">
        <v>215</v>
      </c>
      <c r="D5" s="312"/>
      <c r="E5" s="312"/>
      <c r="F5" s="313"/>
      <c r="G5" s="295" t="s">
        <v>492</v>
      </c>
      <c r="H5" s="295"/>
      <c r="I5" s="295"/>
      <c r="J5" s="295"/>
      <c r="K5" s="311" t="s">
        <v>105</v>
      </c>
      <c r="L5" s="312"/>
      <c r="M5" s="312"/>
      <c r="N5" s="313"/>
      <c r="O5" s="295" t="s">
        <v>428</v>
      </c>
      <c r="P5" s="295"/>
      <c r="Q5" s="295"/>
      <c r="R5" s="296"/>
      <c r="W5" s="294" t="s">
        <v>411</v>
      </c>
      <c r="X5" s="295"/>
      <c r="Y5" s="295"/>
      <c r="Z5" s="296"/>
      <c r="AA5" s="294" t="s">
        <v>217</v>
      </c>
      <c r="AB5" s="295"/>
      <c r="AC5" s="295"/>
      <c r="AD5" s="296"/>
    </row>
    <row r="6" spans="1:36" s="139" customFormat="1" ht="13.8" thickBot="1" x14ac:dyDescent="0.3">
      <c r="A6" s="175"/>
      <c r="B6" s="138"/>
      <c r="C6" s="315" t="s">
        <v>7</v>
      </c>
      <c r="D6" s="315"/>
      <c r="E6" s="315"/>
      <c r="F6" s="315"/>
      <c r="G6" s="315" t="s">
        <v>8</v>
      </c>
      <c r="H6" s="315"/>
      <c r="I6" s="315"/>
      <c r="J6" s="315"/>
      <c r="K6" s="315" t="s">
        <v>9</v>
      </c>
      <c r="L6" s="315"/>
      <c r="M6" s="315"/>
      <c r="N6" s="315"/>
      <c r="O6" s="298" t="s">
        <v>10</v>
      </c>
      <c r="P6" s="298"/>
      <c r="Q6" s="298"/>
      <c r="R6" s="299"/>
      <c r="W6" s="297" t="s">
        <v>216</v>
      </c>
      <c r="X6" s="298"/>
      <c r="Y6" s="298"/>
      <c r="Z6" s="299"/>
      <c r="AA6" s="297" t="s">
        <v>410</v>
      </c>
      <c r="AB6" s="298"/>
      <c r="AC6" s="298"/>
      <c r="AD6" s="299"/>
    </row>
    <row r="7" spans="1:36" ht="0.75" hidden="1" customHeight="1" x14ac:dyDescent="0.25">
      <c r="A7" s="176"/>
      <c r="B7" s="140"/>
      <c r="C7" s="141"/>
      <c r="D7" s="142"/>
      <c r="E7" s="142"/>
      <c r="F7" s="143"/>
      <c r="G7" s="141"/>
      <c r="H7" s="142"/>
      <c r="I7" s="142"/>
      <c r="J7" s="143"/>
      <c r="K7" s="141"/>
      <c r="L7" s="142"/>
      <c r="M7" s="142"/>
      <c r="N7" s="143"/>
      <c r="O7" s="141"/>
      <c r="P7" s="142"/>
      <c r="Q7" s="142"/>
      <c r="R7" s="168"/>
      <c r="W7" s="167"/>
      <c r="X7" s="142"/>
      <c r="Y7" s="142"/>
      <c r="Z7" s="168"/>
      <c r="AA7" s="167"/>
      <c r="AB7" s="142"/>
      <c r="AC7" s="142"/>
      <c r="AD7" s="168"/>
    </row>
    <row r="8" spans="1:36" ht="62.25" customHeight="1" thickBot="1" x14ac:dyDescent="0.3">
      <c r="A8" s="187"/>
      <c r="B8" s="188"/>
      <c r="C8" s="192" t="s">
        <v>11</v>
      </c>
      <c r="D8" s="193" t="s">
        <v>12</v>
      </c>
      <c r="E8" s="193" t="s">
        <v>13</v>
      </c>
      <c r="F8" s="194" t="s">
        <v>14</v>
      </c>
      <c r="G8" s="192" t="s">
        <v>11</v>
      </c>
      <c r="H8" s="193" t="s">
        <v>12</v>
      </c>
      <c r="I8" s="193" t="s">
        <v>13</v>
      </c>
      <c r="J8" s="194" t="s">
        <v>14</v>
      </c>
      <c r="K8" s="192" t="s">
        <v>11</v>
      </c>
      <c r="L8" s="193" t="s">
        <v>12</v>
      </c>
      <c r="M8" s="193" t="s">
        <v>13</v>
      </c>
      <c r="N8" s="194" t="s">
        <v>14</v>
      </c>
      <c r="O8" s="192" t="s">
        <v>11</v>
      </c>
      <c r="P8" s="193" t="s">
        <v>12</v>
      </c>
      <c r="Q8" s="193" t="s">
        <v>13</v>
      </c>
      <c r="R8" s="195" t="s">
        <v>14</v>
      </c>
      <c r="T8" s="144" t="s">
        <v>15</v>
      </c>
      <c r="U8" s="145" t="s">
        <v>16</v>
      </c>
      <c r="W8" s="196" t="s">
        <v>11</v>
      </c>
      <c r="X8" s="193" t="s">
        <v>12</v>
      </c>
      <c r="Y8" s="189" t="s">
        <v>13</v>
      </c>
      <c r="Z8" s="190" t="s">
        <v>14</v>
      </c>
      <c r="AA8" s="196" t="s">
        <v>11</v>
      </c>
      <c r="AB8" s="193" t="s">
        <v>12</v>
      </c>
      <c r="AC8" s="189" t="s">
        <v>13</v>
      </c>
      <c r="AD8" s="190" t="s">
        <v>14</v>
      </c>
    </row>
    <row r="9" spans="1:36" ht="24.75" customHeight="1" x14ac:dyDescent="0.25">
      <c r="A9" s="181">
        <v>1</v>
      </c>
      <c r="B9" s="182" t="s">
        <v>17</v>
      </c>
      <c r="C9" s="183">
        <v>4</v>
      </c>
      <c r="D9" s="118">
        <v>3562</v>
      </c>
      <c r="E9" s="184">
        <f t="shared" ref="E9:E40" si="0">_xlfn.IFNA((VLOOKUP(C9,position,2,TRUE)),"")</f>
        <v>1</v>
      </c>
      <c r="F9" s="185">
        <f>E9</f>
        <v>1</v>
      </c>
      <c r="G9" s="183">
        <v>3</v>
      </c>
      <c r="H9" s="118">
        <v>3284</v>
      </c>
      <c r="I9" s="184">
        <f t="shared" ref="I9:I40" si="1">_xlfn.IFNA((VLOOKUP(G9,position,2,TRUE)),"")</f>
        <v>2</v>
      </c>
      <c r="J9" s="185">
        <f>I9</f>
        <v>2</v>
      </c>
      <c r="K9" s="183">
        <v>1</v>
      </c>
      <c r="L9" s="118">
        <v>3112</v>
      </c>
      <c r="M9" s="184">
        <f t="shared" ref="M9:M40" si="2">_xlfn.IFNA((VLOOKUP(K9,position,2,TRUE)),"")</f>
        <v>4</v>
      </c>
      <c r="N9" s="185">
        <f>M9</f>
        <v>4</v>
      </c>
      <c r="O9" s="183">
        <v>2</v>
      </c>
      <c r="P9" s="118">
        <v>3255</v>
      </c>
      <c r="Q9" s="184">
        <f t="shared" ref="Q9:Q40" si="3">_xlfn.IFNA((VLOOKUP(O9,position,2,TRUE)),"")</f>
        <v>3</v>
      </c>
      <c r="R9" s="185">
        <f>Q9</f>
        <v>3</v>
      </c>
      <c r="T9" s="146">
        <v>1</v>
      </c>
      <c r="U9" s="147">
        <v>4</v>
      </c>
      <c r="W9" s="183" t="s">
        <v>18</v>
      </c>
      <c r="X9" s="118">
        <v>0</v>
      </c>
      <c r="Y9" s="184">
        <f t="shared" ref="Y9:Y69" si="4">VLOOKUP(W9,position,2,TRUE)</f>
        <v>0</v>
      </c>
      <c r="Z9" s="186">
        <f>Y9</f>
        <v>0</v>
      </c>
      <c r="AA9" s="191" t="s">
        <v>18</v>
      </c>
      <c r="AB9" s="118">
        <v>0</v>
      </c>
      <c r="AC9" s="184">
        <f t="shared" ref="AC9:AC69" si="5">VLOOKUP(AA9,position,2,TRUE)</f>
        <v>0</v>
      </c>
      <c r="AD9" s="186">
        <f>AC9</f>
        <v>0</v>
      </c>
      <c r="AF9" s="129">
        <f>D9</f>
        <v>3562</v>
      </c>
      <c r="AG9" s="129">
        <f>H9</f>
        <v>3284</v>
      </c>
      <c r="AH9" s="129">
        <f>L9</f>
        <v>3112</v>
      </c>
      <c r="AI9" s="129">
        <f>P9</f>
        <v>3255</v>
      </c>
      <c r="AJ9" s="129">
        <f t="shared" ref="AJ9:AJ46" si="6">X9</f>
        <v>0</v>
      </c>
    </row>
    <row r="10" spans="1:36" ht="24.75" customHeight="1" x14ac:dyDescent="0.25">
      <c r="A10" s="177">
        <v>2</v>
      </c>
      <c r="B10" s="14" t="s">
        <v>19</v>
      </c>
      <c r="C10" s="183">
        <v>1</v>
      </c>
      <c r="D10" s="118">
        <v>2854</v>
      </c>
      <c r="E10" s="184">
        <f t="shared" si="0"/>
        <v>4</v>
      </c>
      <c r="F10" s="47">
        <f>IFERROR(F9+E10,F9)</f>
        <v>5</v>
      </c>
      <c r="G10" s="183">
        <v>3</v>
      </c>
      <c r="H10" s="118">
        <v>3000</v>
      </c>
      <c r="I10" s="184">
        <f t="shared" si="1"/>
        <v>2</v>
      </c>
      <c r="J10" s="47">
        <f>IFERROR(J9+I10,J9)</f>
        <v>4</v>
      </c>
      <c r="K10" s="183">
        <v>2</v>
      </c>
      <c r="L10" s="118">
        <v>2995</v>
      </c>
      <c r="M10" s="184">
        <f t="shared" si="2"/>
        <v>3</v>
      </c>
      <c r="N10" s="47">
        <f>IFERROR(N9+M10,N9)</f>
        <v>7</v>
      </c>
      <c r="O10" s="183">
        <v>4</v>
      </c>
      <c r="P10" s="118">
        <v>3352</v>
      </c>
      <c r="Q10" s="184">
        <f t="shared" si="3"/>
        <v>1</v>
      </c>
      <c r="R10" s="47">
        <f>IFERROR(R9+Q10,R9)</f>
        <v>4</v>
      </c>
      <c r="T10" s="146">
        <v>2</v>
      </c>
      <c r="U10" s="147">
        <v>3</v>
      </c>
      <c r="W10" s="183" t="s">
        <v>18</v>
      </c>
      <c r="X10" s="118">
        <v>0</v>
      </c>
      <c r="Y10" s="46">
        <f t="shared" si="4"/>
        <v>0</v>
      </c>
      <c r="Z10" s="170">
        <f t="shared" ref="Z10:Z69" si="7">Z9+Y10</f>
        <v>0</v>
      </c>
      <c r="AA10" s="169" t="s">
        <v>18</v>
      </c>
      <c r="AB10" s="118">
        <v>0</v>
      </c>
      <c r="AC10" s="46">
        <f t="shared" si="5"/>
        <v>0</v>
      </c>
      <c r="AD10" s="170">
        <f t="shared" ref="AD10:AD69" si="8">AD9+AC10</f>
        <v>0</v>
      </c>
      <c r="AF10" s="129">
        <f t="shared" ref="AF10:AF69" si="9">D10</f>
        <v>2854</v>
      </c>
      <c r="AG10" s="129">
        <f t="shared" ref="AG10:AG69" si="10">H10</f>
        <v>3000</v>
      </c>
      <c r="AH10" s="129">
        <f t="shared" ref="AH10:AH69" si="11">L10</f>
        <v>2995</v>
      </c>
      <c r="AI10" s="129">
        <f t="shared" ref="AI10:AI69" si="12">P10</f>
        <v>3352</v>
      </c>
      <c r="AJ10" s="129">
        <f t="shared" si="6"/>
        <v>0</v>
      </c>
    </row>
    <row r="11" spans="1:36" ht="24.75" customHeight="1" x14ac:dyDescent="0.25">
      <c r="A11" s="177">
        <v>3</v>
      </c>
      <c r="B11" s="14" t="s">
        <v>20</v>
      </c>
      <c r="C11" s="183">
        <v>3</v>
      </c>
      <c r="D11" s="118">
        <v>3765</v>
      </c>
      <c r="E11" s="184">
        <f t="shared" si="0"/>
        <v>2</v>
      </c>
      <c r="F11" s="47">
        <f t="shared" ref="F11:F69" si="13">IFERROR(F10+E11,F10)</f>
        <v>7</v>
      </c>
      <c r="G11" s="183">
        <v>1</v>
      </c>
      <c r="H11" s="118">
        <v>3428</v>
      </c>
      <c r="I11" s="184">
        <f t="shared" si="1"/>
        <v>4</v>
      </c>
      <c r="J11" s="47">
        <f t="shared" ref="J11:J69" si="14">IFERROR(J10+I11,J10)</f>
        <v>8</v>
      </c>
      <c r="K11" s="183">
        <v>4</v>
      </c>
      <c r="L11" s="118">
        <v>4412</v>
      </c>
      <c r="M11" s="184">
        <f t="shared" si="2"/>
        <v>1</v>
      </c>
      <c r="N11" s="47">
        <f t="shared" ref="N11:N69" si="15">IFERROR(N10+M11,N10)</f>
        <v>8</v>
      </c>
      <c r="O11" s="183">
        <v>2</v>
      </c>
      <c r="P11" s="118">
        <v>3761</v>
      </c>
      <c r="Q11" s="184">
        <f t="shared" si="3"/>
        <v>3</v>
      </c>
      <c r="R11" s="47">
        <f t="shared" ref="R11:R69" si="16">IFERROR(R10+Q11,R10)</f>
        <v>7</v>
      </c>
      <c r="T11" s="146">
        <v>3</v>
      </c>
      <c r="U11" s="147">
        <v>2</v>
      </c>
      <c r="W11" s="183" t="s">
        <v>18</v>
      </c>
      <c r="X11" s="118">
        <v>0</v>
      </c>
      <c r="Y11" s="46">
        <f t="shared" si="4"/>
        <v>0</v>
      </c>
      <c r="Z11" s="170">
        <f t="shared" si="7"/>
        <v>0</v>
      </c>
      <c r="AA11" s="169" t="s">
        <v>18</v>
      </c>
      <c r="AB11" s="118">
        <v>0</v>
      </c>
      <c r="AC11" s="46">
        <f t="shared" si="5"/>
        <v>0</v>
      </c>
      <c r="AD11" s="170">
        <f t="shared" si="8"/>
        <v>0</v>
      </c>
      <c r="AF11" s="129">
        <f t="shared" si="9"/>
        <v>3765</v>
      </c>
      <c r="AG11" s="129">
        <f t="shared" si="10"/>
        <v>3428</v>
      </c>
      <c r="AH11" s="129">
        <f t="shared" si="11"/>
        <v>4412</v>
      </c>
      <c r="AI11" s="129">
        <f t="shared" si="12"/>
        <v>3761</v>
      </c>
      <c r="AJ11" s="129">
        <f t="shared" si="6"/>
        <v>0</v>
      </c>
    </row>
    <row r="12" spans="1:36" ht="24.75" customHeight="1" x14ac:dyDescent="0.25">
      <c r="A12" s="177">
        <v>4</v>
      </c>
      <c r="B12" s="14" t="s">
        <v>21</v>
      </c>
      <c r="C12" s="183">
        <v>1</v>
      </c>
      <c r="D12" s="118">
        <v>3397</v>
      </c>
      <c r="E12" s="184">
        <f t="shared" si="0"/>
        <v>4</v>
      </c>
      <c r="F12" s="47">
        <f t="shared" si="13"/>
        <v>11</v>
      </c>
      <c r="G12" s="183">
        <v>3</v>
      </c>
      <c r="H12" s="118">
        <v>3639</v>
      </c>
      <c r="I12" s="184">
        <f t="shared" si="1"/>
        <v>2</v>
      </c>
      <c r="J12" s="47">
        <f t="shared" si="14"/>
        <v>10</v>
      </c>
      <c r="K12" s="183">
        <v>2</v>
      </c>
      <c r="L12" s="118">
        <v>3455</v>
      </c>
      <c r="M12" s="184">
        <f t="shared" si="2"/>
        <v>3</v>
      </c>
      <c r="N12" s="47">
        <f t="shared" si="15"/>
        <v>11</v>
      </c>
      <c r="O12" s="183">
        <v>4</v>
      </c>
      <c r="P12" s="118">
        <v>5760</v>
      </c>
      <c r="Q12" s="184">
        <f t="shared" si="3"/>
        <v>1</v>
      </c>
      <c r="R12" s="47">
        <f t="shared" si="16"/>
        <v>8</v>
      </c>
      <c r="T12" s="146">
        <v>4</v>
      </c>
      <c r="U12" s="147">
        <v>1</v>
      </c>
      <c r="W12" s="183" t="s">
        <v>18</v>
      </c>
      <c r="X12" s="118">
        <v>0</v>
      </c>
      <c r="Y12" s="46">
        <f t="shared" si="4"/>
        <v>0</v>
      </c>
      <c r="Z12" s="170">
        <f t="shared" si="7"/>
        <v>0</v>
      </c>
      <c r="AA12" s="169" t="s">
        <v>18</v>
      </c>
      <c r="AB12" s="118">
        <v>0</v>
      </c>
      <c r="AC12" s="46">
        <f t="shared" si="5"/>
        <v>0</v>
      </c>
      <c r="AD12" s="170">
        <f t="shared" si="8"/>
        <v>0</v>
      </c>
      <c r="AF12" s="129">
        <f t="shared" si="9"/>
        <v>3397</v>
      </c>
      <c r="AG12" s="129">
        <f t="shared" si="10"/>
        <v>3639</v>
      </c>
      <c r="AH12" s="129">
        <f t="shared" si="11"/>
        <v>3455</v>
      </c>
      <c r="AI12" s="129">
        <f t="shared" si="12"/>
        <v>5760</v>
      </c>
      <c r="AJ12" s="129">
        <f t="shared" si="6"/>
        <v>0</v>
      </c>
    </row>
    <row r="13" spans="1:36" ht="24.75" customHeight="1" x14ac:dyDescent="0.25">
      <c r="A13" s="177">
        <v>5</v>
      </c>
      <c r="B13" s="14" t="s">
        <v>22</v>
      </c>
      <c r="C13" s="183">
        <v>2</v>
      </c>
      <c r="D13" s="118">
        <v>3867</v>
      </c>
      <c r="E13" s="184">
        <f t="shared" si="0"/>
        <v>3</v>
      </c>
      <c r="F13" s="47">
        <f t="shared" si="13"/>
        <v>14</v>
      </c>
      <c r="G13" s="183">
        <v>3</v>
      </c>
      <c r="H13" s="118">
        <v>3875</v>
      </c>
      <c r="I13" s="184">
        <f t="shared" si="1"/>
        <v>2</v>
      </c>
      <c r="J13" s="47">
        <f t="shared" si="14"/>
        <v>12</v>
      </c>
      <c r="K13" s="183">
        <v>1</v>
      </c>
      <c r="L13" s="118">
        <v>3651</v>
      </c>
      <c r="M13" s="184">
        <f t="shared" si="2"/>
        <v>4</v>
      </c>
      <c r="N13" s="47">
        <f t="shared" si="15"/>
        <v>15</v>
      </c>
      <c r="O13" s="183">
        <v>4</v>
      </c>
      <c r="P13" s="118">
        <v>4587</v>
      </c>
      <c r="Q13" s="184">
        <f t="shared" si="3"/>
        <v>1</v>
      </c>
      <c r="R13" s="47">
        <f t="shared" si="16"/>
        <v>9</v>
      </c>
      <c r="T13" s="146" t="s">
        <v>23</v>
      </c>
      <c r="U13" s="147">
        <v>0</v>
      </c>
      <c r="W13" s="183" t="s">
        <v>18</v>
      </c>
      <c r="X13" s="118">
        <v>0</v>
      </c>
      <c r="Y13" s="46">
        <f t="shared" si="4"/>
        <v>0</v>
      </c>
      <c r="Z13" s="170">
        <f t="shared" si="7"/>
        <v>0</v>
      </c>
      <c r="AA13" s="169" t="s">
        <v>18</v>
      </c>
      <c r="AB13" s="118">
        <v>0</v>
      </c>
      <c r="AC13" s="46">
        <f t="shared" si="5"/>
        <v>0</v>
      </c>
      <c r="AD13" s="170">
        <f t="shared" si="8"/>
        <v>0</v>
      </c>
      <c r="AF13" s="129">
        <f t="shared" si="9"/>
        <v>3867</v>
      </c>
      <c r="AG13" s="129">
        <f t="shared" si="10"/>
        <v>3875</v>
      </c>
      <c r="AH13" s="129">
        <f t="shared" si="11"/>
        <v>3651</v>
      </c>
      <c r="AI13" s="129">
        <f t="shared" si="12"/>
        <v>4587</v>
      </c>
      <c r="AJ13" s="129">
        <f t="shared" si="6"/>
        <v>0</v>
      </c>
    </row>
    <row r="14" spans="1:36" ht="24.75" customHeight="1" x14ac:dyDescent="0.25">
      <c r="A14" s="177">
        <v>6</v>
      </c>
      <c r="B14" s="14" t="s">
        <v>24</v>
      </c>
      <c r="C14" s="183">
        <v>2</v>
      </c>
      <c r="D14" s="118">
        <v>3312</v>
      </c>
      <c r="E14" s="184">
        <f t="shared" si="0"/>
        <v>3</v>
      </c>
      <c r="F14" s="47">
        <f t="shared" si="13"/>
        <v>17</v>
      </c>
      <c r="G14" s="183">
        <v>1</v>
      </c>
      <c r="H14" s="118">
        <v>3236</v>
      </c>
      <c r="I14" s="184">
        <f t="shared" si="1"/>
        <v>4</v>
      </c>
      <c r="J14" s="47">
        <f t="shared" si="14"/>
        <v>16</v>
      </c>
      <c r="K14" s="183">
        <v>3</v>
      </c>
      <c r="L14" s="118">
        <v>3683</v>
      </c>
      <c r="M14" s="184">
        <f t="shared" si="2"/>
        <v>2</v>
      </c>
      <c r="N14" s="47">
        <f t="shared" si="15"/>
        <v>17</v>
      </c>
      <c r="O14" s="183">
        <v>4</v>
      </c>
      <c r="P14" s="118">
        <v>4154</v>
      </c>
      <c r="Q14" s="184">
        <f t="shared" si="3"/>
        <v>1</v>
      </c>
      <c r="R14" s="47">
        <f t="shared" si="16"/>
        <v>10</v>
      </c>
      <c r="T14" s="146" t="s">
        <v>25</v>
      </c>
      <c r="U14" s="147">
        <v>0</v>
      </c>
      <c r="W14" s="183" t="s">
        <v>18</v>
      </c>
      <c r="X14" s="118">
        <v>0</v>
      </c>
      <c r="Y14" s="46">
        <f t="shared" si="4"/>
        <v>0</v>
      </c>
      <c r="Z14" s="170">
        <f t="shared" si="7"/>
        <v>0</v>
      </c>
      <c r="AA14" s="169" t="s">
        <v>18</v>
      </c>
      <c r="AB14" s="118">
        <v>0</v>
      </c>
      <c r="AC14" s="46">
        <f t="shared" si="5"/>
        <v>0</v>
      </c>
      <c r="AD14" s="170">
        <f t="shared" si="8"/>
        <v>0</v>
      </c>
      <c r="AF14" s="129">
        <f t="shared" si="9"/>
        <v>3312</v>
      </c>
      <c r="AG14" s="129">
        <f t="shared" si="10"/>
        <v>3236</v>
      </c>
      <c r="AH14" s="129">
        <f t="shared" si="11"/>
        <v>3683</v>
      </c>
      <c r="AI14" s="129">
        <f t="shared" si="12"/>
        <v>4154</v>
      </c>
      <c r="AJ14" s="129">
        <f t="shared" si="6"/>
        <v>0</v>
      </c>
    </row>
    <row r="15" spans="1:36" ht="24.75" customHeight="1" x14ac:dyDescent="0.25">
      <c r="A15" s="177">
        <v>7</v>
      </c>
      <c r="B15" s="14" t="s">
        <v>412</v>
      </c>
      <c r="C15" s="183">
        <v>2</v>
      </c>
      <c r="D15" s="118">
        <v>3760</v>
      </c>
      <c r="E15" s="184">
        <f t="shared" si="0"/>
        <v>3</v>
      </c>
      <c r="F15" s="47">
        <f t="shared" si="13"/>
        <v>20</v>
      </c>
      <c r="G15" s="183">
        <v>1</v>
      </c>
      <c r="H15" s="118">
        <v>3750</v>
      </c>
      <c r="I15" s="184">
        <f t="shared" si="1"/>
        <v>4</v>
      </c>
      <c r="J15" s="47">
        <f t="shared" si="14"/>
        <v>20</v>
      </c>
      <c r="K15" s="183">
        <v>3</v>
      </c>
      <c r="L15" s="118">
        <v>4265</v>
      </c>
      <c r="M15" s="184">
        <f t="shared" si="2"/>
        <v>2</v>
      </c>
      <c r="N15" s="47">
        <f t="shared" si="15"/>
        <v>19</v>
      </c>
      <c r="O15" s="183">
        <v>4</v>
      </c>
      <c r="P15" s="118">
        <v>5193</v>
      </c>
      <c r="Q15" s="184">
        <f t="shared" si="3"/>
        <v>1</v>
      </c>
      <c r="R15" s="47">
        <f t="shared" si="16"/>
        <v>11</v>
      </c>
      <c r="T15" s="146" t="s">
        <v>26</v>
      </c>
      <c r="U15" s="147">
        <v>0</v>
      </c>
      <c r="W15" s="183" t="s">
        <v>18</v>
      </c>
      <c r="X15" s="118">
        <v>0</v>
      </c>
      <c r="Y15" s="46">
        <f t="shared" si="4"/>
        <v>0</v>
      </c>
      <c r="Z15" s="170">
        <f t="shared" si="7"/>
        <v>0</v>
      </c>
      <c r="AA15" s="169" t="s">
        <v>18</v>
      </c>
      <c r="AB15" s="118">
        <v>0</v>
      </c>
      <c r="AC15" s="46">
        <f t="shared" si="5"/>
        <v>0</v>
      </c>
      <c r="AD15" s="170">
        <f t="shared" si="8"/>
        <v>0</v>
      </c>
      <c r="AF15" s="129">
        <f t="shared" si="9"/>
        <v>3760</v>
      </c>
      <c r="AG15" s="129">
        <f t="shared" si="10"/>
        <v>3750</v>
      </c>
      <c r="AH15" s="129">
        <f t="shared" si="11"/>
        <v>4265</v>
      </c>
      <c r="AI15" s="129">
        <f t="shared" si="12"/>
        <v>5193</v>
      </c>
      <c r="AJ15" s="129">
        <f t="shared" si="6"/>
        <v>0</v>
      </c>
    </row>
    <row r="16" spans="1:36" ht="24.75" customHeight="1" thickBot="1" x14ac:dyDescent="0.3">
      <c r="A16" s="177">
        <v>8</v>
      </c>
      <c r="B16" s="14" t="s">
        <v>413</v>
      </c>
      <c r="C16" s="183">
        <v>2</v>
      </c>
      <c r="D16" s="118">
        <v>3773</v>
      </c>
      <c r="E16" s="184">
        <f t="shared" si="0"/>
        <v>3</v>
      </c>
      <c r="F16" s="47">
        <f t="shared" si="13"/>
        <v>23</v>
      </c>
      <c r="G16" s="183">
        <v>4</v>
      </c>
      <c r="H16" s="118">
        <v>4889</v>
      </c>
      <c r="I16" s="184">
        <f t="shared" si="1"/>
        <v>1</v>
      </c>
      <c r="J16" s="47">
        <f t="shared" si="14"/>
        <v>21</v>
      </c>
      <c r="K16" s="183">
        <v>1</v>
      </c>
      <c r="L16" s="118">
        <v>3462</v>
      </c>
      <c r="M16" s="184">
        <f t="shared" si="2"/>
        <v>4</v>
      </c>
      <c r="N16" s="47">
        <f t="shared" si="15"/>
        <v>23</v>
      </c>
      <c r="O16" s="183">
        <v>3</v>
      </c>
      <c r="P16" s="118">
        <v>4885</v>
      </c>
      <c r="Q16" s="184">
        <f t="shared" si="3"/>
        <v>2</v>
      </c>
      <c r="R16" s="47">
        <f t="shared" si="16"/>
        <v>13</v>
      </c>
      <c r="T16" s="148" t="s">
        <v>18</v>
      </c>
      <c r="U16" s="149">
        <v>0</v>
      </c>
      <c r="W16" s="183" t="s">
        <v>18</v>
      </c>
      <c r="X16" s="118">
        <v>0</v>
      </c>
      <c r="Y16" s="46">
        <f t="shared" si="4"/>
        <v>0</v>
      </c>
      <c r="Z16" s="170">
        <f t="shared" si="7"/>
        <v>0</v>
      </c>
      <c r="AA16" s="169" t="s">
        <v>18</v>
      </c>
      <c r="AB16" s="118">
        <v>0</v>
      </c>
      <c r="AC16" s="46">
        <f t="shared" si="5"/>
        <v>0</v>
      </c>
      <c r="AD16" s="170">
        <f t="shared" si="8"/>
        <v>0</v>
      </c>
      <c r="AF16" s="129">
        <f t="shared" si="9"/>
        <v>3773</v>
      </c>
      <c r="AG16" s="129">
        <f t="shared" si="10"/>
        <v>4889</v>
      </c>
      <c r="AH16" s="129">
        <f t="shared" si="11"/>
        <v>3462</v>
      </c>
      <c r="AI16" s="129">
        <f t="shared" si="12"/>
        <v>4885</v>
      </c>
      <c r="AJ16" s="129">
        <f t="shared" si="6"/>
        <v>0</v>
      </c>
    </row>
    <row r="17" spans="1:36" ht="24.75" customHeight="1" x14ac:dyDescent="0.25">
      <c r="A17" s="177">
        <v>9</v>
      </c>
      <c r="B17" s="14" t="s">
        <v>27</v>
      </c>
      <c r="C17" s="183">
        <v>2</v>
      </c>
      <c r="D17" s="118">
        <v>3598</v>
      </c>
      <c r="E17" s="184">
        <f t="shared" si="0"/>
        <v>3</v>
      </c>
      <c r="F17" s="47">
        <f t="shared" si="13"/>
        <v>26</v>
      </c>
      <c r="G17" s="183">
        <v>3</v>
      </c>
      <c r="H17" s="118">
        <v>3688</v>
      </c>
      <c r="I17" s="184">
        <f t="shared" si="1"/>
        <v>2</v>
      </c>
      <c r="J17" s="47">
        <f t="shared" si="14"/>
        <v>23</v>
      </c>
      <c r="K17" s="183">
        <v>1</v>
      </c>
      <c r="L17" s="118">
        <v>3595</v>
      </c>
      <c r="M17" s="184">
        <f t="shared" si="2"/>
        <v>4</v>
      </c>
      <c r="N17" s="47">
        <f t="shared" si="15"/>
        <v>27</v>
      </c>
      <c r="O17" s="183">
        <v>4</v>
      </c>
      <c r="P17" s="118">
        <v>4244</v>
      </c>
      <c r="Q17" s="184">
        <f t="shared" si="3"/>
        <v>1</v>
      </c>
      <c r="R17" s="47">
        <f t="shared" si="16"/>
        <v>14</v>
      </c>
      <c r="W17" s="183" t="s">
        <v>18</v>
      </c>
      <c r="X17" s="118">
        <v>0</v>
      </c>
      <c r="Y17" s="46">
        <f t="shared" si="4"/>
        <v>0</v>
      </c>
      <c r="Z17" s="170">
        <f t="shared" si="7"/>
        <v>0</v>
      </c>
      <c r="AA17" s="169" t="s">
        <v>18</v>
      </c>
      <c r="AB17" s="118">
        <v>0</v>
      </c>
      <c r="AC17" s="46">
        <f t="shared" si="5"/>
        <v>0</v>
      </c>
      <c r="AD17" s="170">
        <f t="shared" si="8"/>
        <v>0</v>
      </c>
      <c r="AF17" s="129">
        <f t="shared" si="9"/>
        <v>3598</v>
      </c>
      <c r="AG17" s="129">
        <f t="shared" si="10"/>
        <v>3688</v>
      </c>
      <c r="AH17" s="129">
        <f t="shared" si="11"/>
        <v>3595</v>
      </c>
      <c r="AI17" s="129">
        <f t="shared" si="12"/>
        <v>4244</v>
      </c>
      <c r="AJ17" s="129">
        <f t="shared" si="6"/>
        <v>0</v>
      </c>
    </row>
    <row r="18" spans="1:36" ht="24.75" customHeight="1" x14ac:dyDescent="0.25">
      <c r="A18" s="177">
        <v>10</v>
      </c>
      <c r="B18" s="48" t="s">
        <v>28</v>
      </c>
      <c r="C18" s="183">
        <v>3</v>
      </c>
      <c r="D18" s="118">
        <v>3738</v>
      </c>
      <c r="E18" s="184">
        <f t="shared" si="0"/>
        <v>2</v>
      </c>
      <c r="F18" s="47">
        <f t="shared" si="13"/>
        <v>28</v>
      </c>
      <c r="G18" s="183">
        <v>2</v>
      </c>
      <c r="H18" s="118">
        <v>3450</v>
      </c>
      <c r="I18" s="184">
        <f t="shared" si="1"/>
        <v>3</v>
      </c>
      <c r="J18" s="47">
        <f t="shared" si="14"/>
        <v>26</v>
      </c>
      <c r="K18" s="183">
        <v>1</v>
      </c>
      <c r="L18" s="118">
        <v>3089</v>
      </c>
      <c r="M18" s="184">
        <f t="shared" si="2"/>
        <v>4</v>
      </c>
      <c r="N18" s="47">
        <f t="shared" si="15"/>
        <v>31</v>
      </c>
      <c r="O18" s="183" t="s">
        <v>25</v>
      </c>
      <c r="P18" s="118" t="s">
        <v>25</v>
      </c>
      <c r="Q18" s="184">
        <f t="shared" si="3"/>
        <v>0</v>
      </c>
      <c r="R18" s="47">
        <f t="shared" si="16"/>
        <v>14</v>
      </c>
      <c r="W18" s="183" t="s">
        <v>18</v>
      </c>
      <c r="X18" s="118">
        <v>0</v>
      </c>
      <c r="Y18" s="46">
        <f t="shared" si="4"/>
        <v>0</v>
      </c>
      <c r="Z18" s="170">
        <f t="shared" si="7"/>
        <v>0</v>
      </c>
      <c r="AA18" s="169" t="s">
        <v>18</v>
      </c>
      <c r="AB18" s="118">
        <v>0</v>
      </c>
      <c r="AC18" s="46">
        <f t="shared" si="5"/>
        <v>0</v>
      </c>
      <c r="AD18" s="170">
        <f t="shared" si="8"/>
        <v>0</v>
      </c>
      <c r="AF18" s="129">
        <f t="shared" si="9"/>
        <v>3738</v>
      </c>
      <c r="AG18" s="129">
        <f t="shared" si="10"/>
        <v>3450</v>
      </c>
      <c r="AH18" s="129">
        <f t="shared" si="11"/>
        <v>3089</v>
      </c>
      <c r="AI18" s="129" t="str">
        <f t="shared" si="12"/>
        <v>DSQ</v>
      </c>
      <c r="AJ18" s="129">
        <f t="shared" si="6"/>
        <v>0</v>
      </c>
    </row>
    <row r="19" spans="1:36" ht="24.75" customHeight="1" x14ac:dyDescent="0.25">
      <c r="A19" s="177">
        <v>11</v>
      </c>
      <c r="B19" s="15" t="s">
        <v>138</v>
      </c>
      <c r="C19" s="183">
        <v>2</v>
      </c>
      <c r="D19" s="118">
        <v>22140</v>
      </c>
      <c r="E19" s="184">
        <f t="shared" si="0"/>
        <v>3</v>
      </c>
      <c r="F19" s="47">
        <f t="shared" si="13"/>
        <v>31</v>
      </c>
      <c r="G19" s="183">
        <v>3</v>
      </c>
      <c r="H19" s="118">
        <v>22448</v>
      </c>
      <c r="I19" s="184">
        <f t="shared" si="1"/>
        <v>2</v>
      </c>
      <c r="J19" s="47">
        <f t="shared" si="14"/>
        <v>28</v>
      </c>
      <c r="K19" s="183">
        <v>1</v>
      </c>
      <c r="L19" s="118">
        <v>21160</v>
      </c>
      <c r="M19" s="184">
        <f t="shared" si="2"/>
        <v>4</v>
      </c>
      <c r="N19" s="47">
        <f t="shared" si="15"/>
        <v>35</v>
      </c>
      <c r="O19" s="183">
        <v>4</v>
      </c>
      <c r="P19" s="118">
        <v>23856</v>
      </c>
      <c r="Q19" s="184">
        <f t="shared" si="3"/>
        <v>1</v>
      </c>
      <c r="R19" s="47">
        <f t="shared" si="16"/>
        <v>15</v>
      </c>
      <c r="W19" s="183" t="s">
        <v>18</v>
      </c>
      <c r="X19" s="118">
        <v>0</v>
      </c>
      <c r="Y19" s="46">
        <f t="shared" si="4"/>
        <v>0</v>
      </c>
      <c r="Z19" s="170">
        <f t="shared" si="7"/>
        <v>0</v>
      </c>
      <c r="AA19" s="169" t="s">
        <v>18</v>
      </c>
      <c r="AB19" s="118">
        <v>0</v>
      </c>
      <c r="AC19" s="46">
        <f t="shared" si="5"/>
        <v>0</v>
      </c>
      <c r="AD19" s="170">
        <f t="shared" si="8"/>
        <v>0</v>
      </c>
      <c r="AF19" s="129">
        <f t="shared" si="9"/>
        <v>22140</v>
      </c>
      <c r="AG19" s="129">
        <f t="shared" si="10"/>
        <v>22448</v>
      </c>
      <c r="AH19" s="129">
        <f t="shared" si="11"/>
        <v>21160</v>
      </c>
      <c r="AI19" s="129">
        <f t="shared" si="12"/>
        <v>23856</v>
      </c>
      <c r="AJ19" s="129">
        <f t="shared" si="6"/>
        <v>0</v>
      </c>
    </row>
    <row r="20" spans="1:36" ht="24.75" customHeight="1" x14ac:dyDescent="0.25">
      <c r="A20" s="177">
        <v>12</v>
      </c>
      <c r="B20" s="15" t="s">
        <v>139</v>
      </c>
      <c r="C20" s="183">
        <v>1</v>
      </c>
      <c r="D20" s="118">
        <v>15533</v>
      </c>
      <c r="E20" s="184">
        <f t="shared" si="0"/>
        <v>4</v>
      </c>
      <c r="F20" s="47">
        <f t="shared" si="13"/>
        <v>35</v>
      </c>
      <c r="G20" s="183">
        <v>2</v>
      </c>
      <c r="H20" s="118">
        <v>15685</v>
      </c>
      <c r="I20" s="184">
        <f t="shared" si="1"/>
        <v>3</v>
      </c>
      <c r="J20" s="47">
        <f t="shared" si="14"/>
        <v>31</v>
      </c>
      <c r="K20" s="183">
        <v>3</v>
      </c>
      <c r="L20" s="118">
        <v>20267</v>
      </c>
      <c r="M20" s="184">
        <f t="shared" si="2"/>
        <v>2</v>
      </c>
      <c r="N20" s="47">
        <f t="shared" si="15"/>
        <v>37</v>
      </c>
      <c r="O20" s="183">
        <v>4</v>
      </c>
      <c r="P20" s="118">
        <v>21157</v>
      </c>
      <c r="Q20" s="184">
        <f t="shared" si="3"/>
        <v>1</v>
      </c>
      <c r="R20" s="47">
        <f t="shared" si="16"/>
        <v>16</v>
      </c>
      <c r="W20" s="183" t="s">
        <v>18</v>
      </c>
      <c r="X20" s="118">
        <v>0</v>
      </c>
      <c r="Y20" s="46">
        <f t="shared" si="4"/>
        <v>0</v>
      </c>
      <c r="Z20" s="170">
        <f t="shared" si="7"/>
        <v>0</v>
      </c>
      <c r="AA20" s="169" t="s">
        <v>18</v>
      </c>
      <c r="AB20" s="118">
        <v>0</v>
      </c>
      <c r="AC20" s="46">
        <f t="shared" si="5"/>
        <v>0</v>
      </c>
      <c r="AD20" s="170">
        <f t="shared" si="8"/>
        <v>0</v>
      </c>
      <c r="AF20" s="129">
        <f t="shared" si="9"/>
        <v>15533</v>
      </c>
      <c r="AG20" s="129">
        <f t="shared" si="10"/>
        <v>15685</v>
      </c>
      <c r="AH20" s="129">
        <f t="shared" si="11"/>
        <v>20267</v>
      </c>
      <c r="AI20" s="129">
        <f t="shared" si="12"/>
        <v>21157</v>
      </c>
      <c r="AJ20" s="129">
        <f t="shared" si="6"/>
        <v>0</v>
      </c>
    </row>
    <row r="21" spans="1:36" ht="24.75" customHeight="1" x14ac:dyDescent="0.25">
      <c r="A21" s="177">
        <v>13</v>
      </c>
      <c r="B21" s="14" t="s">
        <v>140</v>
      </c>
      <c r="C21" s="183">
        <v>2</v>
      </c>
      <c r="D21" s="118">
        <v>21922</v>
      </c>
      <c r="E21" s="184">
        <f t="shared" si="0"/>
        <v>3</v>
      </c>
      <c r="F21" s="47">
        <f t="shared" si="13"/>
        <v>38</v>
      </c>
      <c r="G21" s="183">
        <v>1</v>
      </c>
      <c r="H21" s="118">
        <v>21705</v>
      </c>
      <c r="I21" s="184">
        <f t="shared" si="1"/>
        <v>4</v>
      </c>
      <c r="J21" s="47">
        <f t="shared" si="14"/>
        <v>35</v>
      </c>
      <c r="K21" s="183">
        <v>3</v>
      </c>
      <c r="L21" s="118">
        <v>22806</v>
      </c>
      <c r="M21" s="184">
        <f t="shared" si="2"/>
        <v>2</v>
      </c>
      <c r="N21" s="47">
        <f t="shared" si="15"/>
        <v>39</v>
      </c>
      <c r="O21" s="183">
        <v>4</v>
      </c>
      <c r="P21" s="118">
        <v>24207</v>
      </c>
      <c r="Q21" s="184">
        <f t="shared" si="3"/>
        <v>1</v>
      </c>
      <c r="R21" s="47">
        <f t="shared" si="16"/>
        <v>17</v>
      </c>
      <c r="W21" s="183" t="s">
        <v>18</v>
      </c>
      <c r="X21" s="118">
        <v>0</v>
      </c>
      <c r="Y21" s="46">
        <f t="shared" si="4"/>
        <v>0</v>
      </c>
      <c r="Z21" s="170">
        <f t="shared" si="7"/>
        <v>0</v>
      </c>
      <c r="AA21" s="169" t="s">
        <v>18</v>
      </c>
      <c r="AB21" s="118">
        <v>0</v>
      </c>
      <c r="AC21" s="46">
        <f t="shared" si="5"/>
        <v>0</v>
      </c>
      <c r="AD21" s="170">
        <f t="shared" si="8"/>
        <v>0</v>
      </c>
      <c r="AF21" s="129">
        <f t="shared" si="9"/>
        <v>21922</v>
      </c>
      <c r="AG21" s="129">
        <f t="shared" si="10"/>
        <v>21705</v>
      </c>
      <c r="AH21" s="129">
        <f t="shared" si="11"/>
        <v>22806</v>
      </c>
      <c r="AI21" s="129">
        <f t="shared" si="12"/>
        <v>24207</v>
      </c>
      <c r="AJ21" s="129">
        <f t="shared" si="6"/>
        <v>0</v>
      </c>
    </row>
    <row r="22" spans="1:36" ht="24.75" customHeight="1" x14ac:dyDescent="0.25">
      <c r="A22" s="177">
        <v>14</v>
      </c>
      <c r="B22" s="14" t="s">
        <v>141</v>
      </c>
      <c r="C22" s="183">
        <v>2</v>
      </c>
      <c r="D22" s="118">
        <v>21054</v>
      </c>
      <c r="E22" s="184">
        <f t="shared" si="0"/>
        <v>3</v>
      </c>
      <c r="F22" s="47">
        <f t="shared" si="13"/>
        <v>41</v>
      </c>
      <c r="G22" s="183">
        <v>1</v>
      </c>
      <c r="H22" s="118">
        <v>20584</v>
      </c>
      <c r="I22" s="184">
        <f t="shared" si="1"/>
        <v>4</v>
      </c>
      <c r="J22" s="47">
        <f t="shared" si="14"/>
        <v>39</v>
      </c>
      <c r="K22" s="183">
        <v>3</v>
      </c>
      <c r="L22" s="118">
        <v>22494</v>
      </c>
      <c r="M22" s="184">
        <f t="shared" si="2"/>
        <v>2</v>
      </c>
      <c r="N22" s="47">
        <f t="shared" si="15"/>
        <v>41</v>
      </c>
      <c r="O22" s="183">
        <v>4</v>
      </c>
      <c r="P22" s="118">
        <v>24096</v>
      </c>
      <c r="Q22" s="184">
        <f t="shared" si="3"/>
        <v>1</v>
      </c>
      <c r="R22" s="47">
        <f t="shared" si="16"/>
        <v>18</v>
      </c>
      <c r="W22" s="183" t="s">
        <v>18</v>
      </c>
      <c r="X22" s="118">
        <v>0</v>
      </c>
      <c r="Y22" s="46">
        <f t="shared" si="4"/>
        <v>0</v>
      </c>
      <c r="Z22" s="170">
        <f t="shared" si="7"/>
        <v>0</v>
      </c>
      <c r="AA22" s="169" t="s">
        <v>18</v>
      </c>
      <c r="AB22" s="118">
        <v>0</v>
      </c>
      <c r="AC22" s="46">
        <f t="shared" si="5"/>
        <v>0</v>
      </c>
      <c r="AD22" s="170">
        <f t="shared" si="8"/>
        <v>0</v>
      </c>
      <c r="AF22" s="129">
        <f t="shared" si="9"/>
        <v>21054</v>
      </c>
      <c r="AG22" s="129">
        <f t="shared" si="10"/>
        <v>20584</v>
      </c>
      <c r="AH22" s="129">
        <f t="shared" si="11"/>
        <v>22494</v>
      </c>
      <c r="AI22" s="129">
        <f t="shared" si="12"/>
        <v>24096</v>
      </c>
      <c r="AJ22" s="129">
        <f t="shared" si="6"/>
        <v>0</v>
      </c>
    </row>
    <row r="23" spans="1:36" ht="24.75" customHeight="1" x14ac:dyDescent="0.25">
      <c r="A23" s="177">
        <v>15</v>
      </c>
      <c r="B23" s="14" t="s">
        <v>29</v>
      </c>
      <c r="C23" s="183">
        <v>2</v>
      </c>
      <c r="D23" s="118">
        <v>4116</v>
      </c>
      <c r="E23" s="184">
        <f t="shared" si="0"/>
        <v>3</v>
      </c>
      <c r="F23" s="47">
        <f t="shared" si="13"/>
        <v>44</v>
      </c>
      <c r="G23" s="183">
        <v>3</v>
      </c>
      <c r="H23" s="118">
        <v>4307</v>
      </c>
      <c r="I23" s="184">
        <f t="shared" si="1"/>
        <v>2</v>
      </c>
      <c r="J23" s="47">
        <f t="shared" si="14"/>
        <v>41</v>
      </c>
      <c r="K23" s="183">
        <v>1</v>
      </c>
      <c r="L23" s="118">
        <v>3861</v>
      </c>
      <c r="M23" s="184">
        <f t="shared" si="2"/>
        <v>4</v>
      </c>
      <c r="N23" s="47">
        <f t="shared" si="15"/>
        <v>45</v>
      </c>
      <c r="O23" s="183">
        <v>4</v>
      </c>
      <c r="P23" s="118">
        <v>4792</v>
      </c>
      <c r="Q23" s="184">
        <f t="shared" si="3"/>
        <v>1</v>
      </c>
      <c r="R23" s="47">
        <f t="shared" si="16"/>
        <v>19</v>
      </c>
      <c r="W23" s="183" t="s">
        <v>18</v>
      </c>
      <c r="X23" s="118">
        <v>0</v>
      </c>
      <c r="Y23" s="46">
        <f t="shared" si="4"/>
        <v>0</v>
      </c>
      <c r="Z23" s="170">
        <f t="shared" si="7"/>
        <v>0</v>
      </c>
      <c r="AA23" s="169" t="s">
        <v>18</v>
      </c>
      <c r="AB23" s="118">
        <v>0</v>
      </c>
      <c r="AC23" s="46">
        <f t="shared" si="5"/>
        <v>0</v>
      </c>
      <c r="AD23" s="170">
        <f t="shared" si="8"/>
        <v>0</v>
      </c>
      <c r="AF23" s="129">
        <f t="shared" si="9"/>
        <v>4116</v>
      </c>
      <c r="AG23" s="129">
        <f t="shared" si="10"/>
        <v>4307</v>
      </c>
      <c r="AH23" s="129">
        <f t="shared" si="11"/>
        <v>3861</v>
      </c>
      <c r="AI23" s="129">
        <f t="shared" si="12"/>
        <v>4792</v>
      </c>
      <c r="AJ23" s="129">
        <f t="shared" si="6"/>
        <v>0</v>
      </c>
    </row>
    <row r="24" spans="1:36" ht="24.75" customHeight="1" x14ac:dyDescent="0.25">
      <c r="A24" s="177">
        <v>16</v>
      </c>
      <c r="B24" s="14" t="s">
        <v>30</v>
      </c>
      <c r="C24" s="183">
        <v>4</v>
      </c>
      <c r="D24" s="118">
        <v>4129</v>
      </c>
      <c r="E24" s="184">
        <f t="shared" si="0"/>
        <v>1</v>
      </c>
      <c r="F24" s="47">
        <f t="shared" si="13"/>
        <v>45</v>
      </c>
      <c r="G24" s="183">
        <v>3</v>
      </c>
      <c r="H24" s="118">
        <v>4001</v>
      </c>
      <c r="I24" s="184">
        <f t="shared" si="1"/>
        <v>2</v>
      </c>
      <c r="J24" s="47">
        <f t="shared" si="14"/>
        <v>43</v>
      </c>
      <c r="K24" s="183">
        <v>1</v>
      </c>
      <c r="L24" s="118">
        <v>3688</v>
      </c>
      <c r="M24" s="184">
        <f t="shared" si="2"/>
        <v>4</v>
      </c>
      <c r="N24" s="47">
        <f t="shared" si="15"/>
        <v>49</v>
      </c>
      <c r="O24" s="183">
        <v>2</v>
      </c>
      <c r="P24" s="118">
        <v>3775</v>
      </c>
      <c r="Q24" s="184">
        <f t="shared" si="3"/>
        <v>3</v>
      </c>
      <c r="R24" s="47">
        <f t="shared" si="16"/>
        <v>22</v>
      </c>
      <c r="W24" s="183" t="s">
        <v>18</v>
      </c>
      <c r="X24" s="118">
        <v>0</v>
      </c>
      <c r="Y24" s="46">
        <f t="shared" si="4"/>
        <v>0</v>
      </c>
      <c r="Z24" s="170">
        <f t="shared" si="7"/>
        <v>0</v>
      </c>
      <c r="AA24" s="169" t="s">
        <v>18</v>
      </c>
      <c r="AB24" s="118">
        <v>0</v>
      </c>
      <c r="AC24" s="46">
        <f t="shared" si="5"/>
        <v>0</v>
      </c>
      <c r="AD24" s="170">
        <f t="shared" si="8"/>
        <v>0</v>
      </c>
      <c r="AF24" s="129">
        <f t="shared" si="9"/>
        <v>4129</v>
      </c>
      <c r="AG24" s="129">
        <f t="shared" si="10"/>
        <v>4001</v>
      </c>
      <c r="AH24" s="129">
        <f t="shared" si="11"/>
        <v>3688</v>
      </c>
      <c r="AI24" s="129">
        <f t="shared" si="12"/>
        <v>3775</v>
      </c>
      <c r="AJ24" s="129">
        <f t="shared" si="6"/>
        <v>0</v>
      </c>
    </row>
    <row r="25" spans="1:36" ht="24.75" customHeight="1" x14ac:dyDescent="0.25">
      <c r="A25" s="177">
        <v>17</v>
      </c>
      <c r="B25" s="14" t="s">
        <v>414</v>
      </c>
      <c r="C25" s="183">
        <v>2</v>
      </c>
      <c r="D25" s="118">
        <v>4369</v>
      </c>
      <c r="E25" s="184">
        <f t="shared" si="0"/>
        <v>3</v>
      </c>
      <c r="F25" s="47">
        <f t="shared" si="13"/>
        <v>48</v>
      </c>
      <c r="G25" s="183">
        <v>1</v>
      </c>
      <c r="H25" s="118">
        <v>4348</v>
      </c>
      <c r="I25" s="184">
        <f t="shared" si="1"/>
        <v>4</v>
      </c>
      <c r="J25" s="47">
        <f t="shared" si="14"/>
        <v>47</v>
      </c>
      <c r="K25" s="183" t="s">
        <v>25</v>
      </c>
      <c r="L25" s="118" t="s">
        <v>25</v>
      </c>
      <c r="M25" s="184">
        <f t="shared" si="2"/>
        <v>0</v>
      </c>
      <c r="N25" s="47">
        <f t="shared" si="15"/>
        <v>49</v>
      </c>
      <c r="O25" s="183">
        <v>3</v>
      </c>
      <c r="P25" s="118">
        <v>5267</v>
      </c>
      <c r="Q25" s="184">
        <f t="shared" si="3"/>
        <v>2</v>
      </c>
      <c r="R25" s="47">
        <f t="shared" si="16"/>
        <v>24</v>
      </c>
      <c r="W25" s="183" t="s">
        <v>18</v>
      </c>
      <c r="X25" s="118">
        <v>0</v>
      </c>
      <c r="Y25" s="46">
        <f t="shared" si="4"/>
        <v>0</v>
      </c>
      <c r="Z25" s="170">
        <f t="shared" si="7"/>
        <v>0</v>
      </c>
      <c r="AA25" s="169" t="s">
        <v>18</v>
      </c>
      <c r="AB25" s="118">
        <v>0</v>
      </c>
      <c r="AC25" s="46">
        <f t="shared" si="5"/>
        <v>0</v>
      </c>
      <c r="AD25" s="170">
        <f t="shared" si="8"/>
        <v>0</v>
      </c>
      <c r="AF25" s="129">
        <f t="shared" si="9"/>
        <v>4369</v>
      </c>
      <c r="AG25" s="129">
        <f t="shared" si="10"/>
        <v>4348</v>
      </c>
      <c r="AH25" s="129" t="str">
        <f t="shared" si="11"/>
        <v>DSQ</v>
      </c>
      <c r="AI25" s="129">
        <f t="shared" si="12"/>
        <v>5267</v>
      </c>
      <c r="AJ25" s="129">
        <f t="shared" si="6"/>
        <v>0</v>
      </c>
    </row>
    <row r="26" spans="1:36" ht="24.75" customHeight="1" x14ac:dyDescent="0.25">
      <c r="A26" s="177">
        <v>18</v>
      </c>
      <c r="B26" s="14" t="s">
        <v>415</v>
      </c>
      <c r="C26" s="183">
        <v>1</v>
      </c>
      <c r="D26" s="118">
        <v>4353</v>
      </c>
      <c r="E26" s="184">
        <f t="shared" si="0"/>
        <v>4</v>
      </c>
      <c r="F26" s="47">
        <f t="shared" si="13"/>
        <v>52</v>
      </c>
      <c r="G26" s="183">
        <v>3</v>
      </c>
      <c r="H26" s="118">
        <v>5034</v>
      </c>
      <c r="I26" s="184">
        <f t="shared" si="1"/>
        <v>2</v>
      </c>
      <c r="J26" s="47">
        <f t="shared" si="14"/>
        <v>49</v>
      </c>
      <c r="K26" s="183">
        <v>2</v>
      </c>
      <c r="L26" s="118">
        <v>4596</v>
      </c>
      <c r="M26" s="184">
        <f t="shared" si="2"/>
        <v>3</v>
      </c>
      <c r="N26" s="47">
        <f t="shared" si="15"/>
        <v>52</v>
      </c>
      <c r="O26" s="183">
        <v>4</v>
      </c>
      <c r="P26" s="118">
        <v>5913</v>
      </c>
      <c r="Q26" s="184">
        <f t="shared" si="3"/>
        <v>1</v>
      </c>
      <c r="R26" s="47">
        <f t="shared" si="16"/>
        <v>25</v>
      </c>
      <c r="W26" s="183" t="s">
        <v>18</v>
      </c>
      <c r="X26" s="118">
        <v>0</v>
      </c>
      <c r="Y26" s="46">
        <f t="shared" si="4"/>
        <v>0</v>
      </c>
      <c r="Z26" s="170">
        <f t="shared" si="7"/>
        <v>0</v>
      </c>
      <c r="AA26" s="169" t="s">
        <v>18</v>
      </c>
      <c r="AB26" s="118">
        <v>0</v>
      </c>
      <c r="AC26" s="46">
        <f t="shared" si="5"/>
        <v>0</v>
      </c>
      <c r="AD26" s="170">
        <f t="shared" si="8"/>
        <v>0</v>
      </c>
      <c r="AF26" s="129">
        <f t="shared" si="9"/>
        <v>4353</v>
      </c>
      <c r="AG26" s="129">
        <f t="shared" si="10"/>
        <v>5034</v>
      </c>
      <c r="AH26" s="129">
        <f t="shared" si="11"/>
        <v>4596</v>
      </c>
      <c r="AI26" s="129">
        <f t="shared" si="12"/>
        <v>5913</v>
      </c>
      <c r="AJ26" s="129">
        <f t="shared" si="6"/>
        <v>0</v>
      </c>
    </row>
    <row r="27" spans="1:36" ht="24.75" customHeight="1" x14ac:dyDescent="0.25">
      <c r="A27" s="177">
        <v>19</v>
      </c>
      <c r="B27" s="14" t="s">
        <v>31</v>
      </c>
      <c r="C27" s="183">
        <v>3</v>
      </c>
      <c r="D27" s="118">
        <v>3331</v>
      </c>
      <c r="E27" s="184">
        <f t="shared" si="0"/>
        <v>2</v>
      </c>
      <c r="F27" s="47">
        <f t="shared" si="13"/>
        <v>54</v>
      </c>
      <c r="G27" s="183">
        <v>2</v>
      </c>
      <c r="H27" s="118">
        <v>3303</v>
      </c>
      <c r="I27" s="184">
        <f t="shared" si="1"/>
        <v>3</v>
      </c>
      <c r="J27" s="47">
        <f t="shared" si="14"/>
        <v>52</v>
      </c>
      <c r="K27" s="183">
        <v>1</v>
      </c>
      <c r="L27" s="118">
        <v>3102</v>
      </c>
      <c r="M27" s="184">
        <f t="shared" si="2"/>
        <v>4</v>
      </c>
      <c r="N27" s="47">
        <f t="shared" si="15"/>
        <v>56</v>
      </c>
      <c r="O27" s="183">
        <v>4</v>
      </c>
      <c r="P27" s="118">
        <v>3851</v>
      </c>
      <c r="Q27" s="184">
        <f t="shared" si="3"/>
        <v>1</v>
      </c>
      <c r="R27" s="47">
        <f t="shared" si="16"/>
        <v>26</v>
      </c>
      <c r="W27" s="183" t="s">
        <v>18</v>
      </c>
      <c r="X27" s="118">
        <v>0</v>
      </c>
      <c r="Y27" s="46">
        <f t="shared" si="4"/>
        <v>0</v>
      </c>
      <c r="Z27" s="170">
        <f t="shared" si="7"/>
        <v>0</v>
      </c>
      <c r="AA27" s="169" t="s">
        <v>18</v>
      </c>
      <c r="AB27" s="118">
        <v>0</v>
      </c>
      <c r="AC27" s="46">
        <f t="shared" si="5"/>
        <v>0</v>
      </c>
      <c r="AD27" s="170">
        <f t="shared" si="8"/>
        <v>0</v>
      </c>
      <c r="AF27" s="129">
        <f t="shared" si="9"/>
        <v>3331</v>
      </c>
      <c r="AG27" s="129">
        <f t="shared" si="10"/>
        <v>3303</v>
      </c>
      <c r="AH27" s="129">
        <f t="shared" si="11"/>
        <v>3102</v>
      </c>
      <c r="AI27" s="129">
        <f t="shared" si="12"/>
        <v>3851</v>
      </c>
      <c r="AJ27" s="129">
        <f t="shared" si="6"/>
        <v>0</v>
      </c>
    </row>
    <row r="28" spans="1:36" ht="24.75" customHeight="1" x14ac:dyDescent="0.25">
      <c r="A28" s="177">
        <v>20</v>
      </c>
      <c r="B28" s="14" t="s">
        <v>32</v>
      </c>
      <c r="C28" s="183">
        <v>3</v>
      </c>
      <c r="D28" s="118">
        <v>3088</v>
      </c>
      <c r="E28" s="184">
        <f t="shared" si="0"/>
        <v>2</v>
      </c>
      <c r="F28" s="47">
        <f t="shared" si="13"/>
        <v>56</v>
      </c>
      <c r="G28" s="183">
        <v>4</v>
      </c>
      <c r="H28" s="118">
        <v>3137</v>
      </c>
      <c r="I28" s="184">
        <f t="shared" si="1"/>
        <v>1</v>
      </c>
      <c r="J28" s="47">
        <f t="shared" si="14"/>
        <v>53</v>
      </c>
      <c r="K28" s="183">
        <v>2</v>
      </c>
      <c r="L28" s="118">
        <v>3025</v>
      </c>
      <c r="M28" s="184">
        <f t="shared" si="2"/>
        <v>3</v>
      </c>
      <c r="N28" s="47">
        <f t="shared" si="15"/>
        <v>59</v>
      </c>
      <c r="O28" s="183">
        <v>1</v>
      </c>
      <c r="P28" s="118">
        <v>2961</v>
      </c>
      <c r="Q28" s="184">
        <f t="shared" si="3"/>
        <v>4</v>
      </c>
      <c r="R28" s="47">
        <f t="shared" si="16"/>
        <v>30</v>
      </c>
      <c r="W28" s="183" t="s">
        <v>18</v>
      </c>
      <c r="X28" s="118">
        <v>0</v>
      </c>
      <c r="Y28" s="46">
        <f t="shared" si="4"/>
        <v>0</v>
      </c>
      <c r="Z28" s="170">
        <f t="shared" si="7"/>
        <v>0</v>
      </c>
      <c r="AA28" s="169" t="s">
        <v>18</v>
      </c>
      <c r="AB28" s="118">
        <v>0</v>
      </c>
      <c r="AC28" s="46">
        <f t="shared" si="5"/>
        <v>0</v>
      </c>
      <c r="AD28" s="170">
        <f t="shared" si="8"/>
        <v>0</v>
      </c>
      <c r="AF28" s="129">
        <f t="shared" si="9"/>
        <v>3088</v>
      </c>
      <c r="AG28" s="129">
        <f t="shared" si="10"/>
        <v>3137</v>
      </c>
      <c r="AH28" s="129">
        <f t="shared" si="11"/>
        <v>3025</v>
      </c>
      <c r="AI28" s="129">
        <f t="shared" si="12"/>
        <v>2961</v>
      </c>
      <c r="AJ28" s="129">
        <f t="shared" si="6"/>
        <v>0</v>
      </c>
    </row>
    <row r="29" spans="1:36" ht="24.75" customHeight="1" x14ac:dyDescent="0.25">
      <c r="A29" s="177">
        <v>21</v>
      </c>
      <c r="B29" s="14" t="s">
        <v>33</v>
      </c>
      <c r="C29" s="183">
        <v>2</v>
      </c>
      <c r="D29" s="118">
        <v>3364</v>
      </c>
      <c r="E29" s="184">
        <f t="shared" si="0"/>
        <v>3</v>
      </c>
      <c r="F29" s="47">
        <f t="shared" si="13"/>
        <v>59</v>
      </c>
      <c r="G29" s="183">
        <v>1</v>
      </c>
      <c r="H29" s="118">
        <v>2983</v>
      </c>
      <c r="I29" s="184">
        <f t="shared" si="1"/>
        <v>4</v>
      </c>
      <c r="J29" s="47">
        <f t="shared" si="14"/>
        <v>57</v>
      </c>
      <c r="K29" s="183">
        <v>3</v>
      </c>
      <c r="L29" s="118">
        <v>3492</v>
      </c>
      <c r="M29" s="184">
        <f t="shared" si="2"/>
        <v>2</v>
      </c>
      <c r="N29" s="47">
        <f t="shared" si="15"/>
        <v>61</v>
      </c>
      <c r="O29" s="183">
        <v>4</v>
      </c>
      <c r="P29" s="118">
        <v>4464</v>
      </c>
      <c r="Q29" s="184">
        <f t="shared" si="3"/>
        <v>1</v>
      </c>
      <c r="R29" s="47">
        <f t="shared" si="16"/>
        <v>31</v>
      </c>
      <c r="W29" s="183" t="s">
        <v>18</v>
      </c>
      <c r="X29" s="118">
        <v>0</v>
      </c>
      <c r="Y29" s="46">
        <f t="shared" si="4"/>
        <v>0</v>
      </c>
      <c r="Z29" s="170">
        <f t="shared" si="7"/>
        <v>0</v>
      </c>
      <c r="AA29" s="169" t="s">
        <v>18</v>
      </c>
      <c r="AB29" s="118">
        <v>0</v>
      </c>
      <c r="AC29" s="46">
        <f t="shared" si="5"/>
        <v>0</v>
      </c>
      <c r="AD29" s="170">
        <f t="shared" si="8"/>
        <v>0</v>
      </c>
      <c r="AF29" s="129">
        <f t="shared" si="9"/>
        <v>3364</v>
      </c>
      <c r="AG29" s="129">
        <f t="shared" si="10"/>
        <v>2983</v>
      </c>
      <c r="AH29" s="129">
        <f t="shared" si="11"/>
        <v>3492</v>
      </c>
      <c r="AI29" s="129">
        <f t="shared" si="12"/>
        <v>4464</v>
      </c>
      <c r="AJ29" s="129">
        <f t="shared" si="6"/>
        <v>0</v>
      </c>
    </row>
    <row r="30" spans="1:36" ht="24.75" customHeight="1" x14ac:dyDescent="0.25">
      <c r="A30" s="177">
        <v>22</v>
      </c>
      <c r="B30" s="49" t="s">
        <v>34</v>
      </c>
      <c r="C30" s="183">
        <v>3</v>
      </c>
      <c r="D30" s="118">
        <v>3256</v>
      </c>
      <c r="E30" s="184">
        <f t="shared" si="0"/>
        <v>2</v>
      </c>
      <c r="F30" s="47">
        <f t="shared" si="13"/>
        <v>61</v>
      </c>
      <c r="G30" s="183">
        <v>1</v>
      </c>
      <c r="H30" s="118">
        <v>2907</v>
      </c>
      <c r="I30" s="184">
        <f t="shared" si="1"/>
        <v>4</v>
      </c>
      <c r="J30" s="47">
        <f t="shared" si="14"/>
        <v>61</v>
      </c>
      <c r="K30" s="183">
        <v>2</v>
      </c>
      <c r="L30" s="118">
        <v>3076</v>
      </c>
      <c r="M30" s="184">
        <f t="shared" si="2"/>
        <v>3</v>
      </c>
      <c r="N30" s="47">
        <f t="shared" si="15"/>
        <v>64</v>
      </c>
      <c r="O30" s="183">
        <v>4</v>
      </c>
      <c r="P30" s="118">
        <v>4420</v>
      </c>
      <c r="Q30" s="184">
        <f t="shared" si="3"/>
        <v>1</v>
      </c>
      <c r="R30" s="47">
        <f t="shared" si="16"/>
        <v>32</v>
      </c>
      <c r="W30" s="183" t="s">
        <v>18</v>
      </c>
      <c r="X30" s="118">
        <v>0</v>
      </c>
      <c r="Y30" s="46">
        <f t="shared" si="4"/>
        <v>0</v>
      </c>
      <c r="Z30" s="170">
        <f t="shared" si="7"/>
        <v>0</v>
      </c>
      <c r="AA30" s="169" t="s">
        <v>18</v>
      </c>
      <c r="AB30" s="118">
        <v>0</v>
      </c>
      <c r="AC30" s="46">
        <f t="shared" si="5"/>
        <v>0</v>
      </c>
      <c r="AD30" s="170">
        <f t="shared" si="8"/>
        <v>0</v>
      </c>
      <c r="AF30" s="129">
        <f t="shared" si="9"/>
        <v>3256</v>
      </c>
      <c r="AG30" s="129">
        <f t="shared" si="10"/>
        <v>2907</v>
      </c>
      <c r="AH30" s="129">
        <f t="shared" si="11"/>
        <v>3076</v>
      </c>
      <c r="AI30" s="129">
        <f t="shared" si="12"/>
        <v>4420</v>
      </c>
      <c r="AJ30" s="129">
        <f t="shared" si="6"/>
        <v>0</v>
      </c>
    </row>
    <row r="31" spans="1:36" ht="24.75" customHeight="1" x14ac:dyDescent="0.25">
      <c r="A31" s="177">
        <v>23</v>
      </c>
      <c r="B31" s="15" t="s">
        <v>35</v>
      </c>
      <c r="C31" s="183">
        <v>3</v>
      </c>
      <c r="D31" s="118">
        <v>4110</v>
      </c>
      <c r="E31" s="184">
        <f t="shared" si="0"/>
        <v>2</v>
      </c>
      <c r="F31" s="47">
        <f t="shared" si="13"/>
        <v>63</v>
      </c>
      <c r="G31" s="183">
        <v>2</v>
      </c>
      <c r="H31" s="118">
        <v>3895</v>
      </c>
      <c r="I31" s="184">
        <f t="shared" si="1"/>
        <v>3</v>
      </c>
      <c r="J31" s="47">
        <f t="shared" si="14"/>
        <v>64</v>
      </c>
      <c r="K31" s="183">
        <v>1</v>
      </c>
      <c r="L31" s="118">
        <v>3828</v>
      </c>
      <c r="M31" s="184">
        <f t="shared" si="2"/>
        <v>4</v>
      </c>
      <c r="N31" s="47">
        <f t="shared" si="15"/>
        <v>68</v>
      </c>
      <c r="O31" s="183">
        <v>4</v>
      </c>
      <c r="P31" s="118">
        <v>4165</v>
      </c>
      <c r="Q31" s="184">
        <f t="shared" si="3"/>
        <v>1</v>
      </c>
      <c r="R31" s="47">
        <f t="shared" si="16"/>
        <v>33</v>
      </c>
      <c r="W31" s="183" t="s">
        <v>18</v>
      </c>
      <c r="X31" s="118">
        <v>0</v>
      </c>
      <c r="Y31" s="46">
        <f t="shared" si="4"/>
        <v>0</v>
      </c>
      <c r="Z31" s="170">
        <f t="shared" si="7"/>
        <v>0</v>
      </c>
      <c r="AA31" s="169" t="s">
        <v>18</v>
      </c>
      <c r="AB31" s="118">
        <v>0</v>
      </c>
      <c r="AC31" s="46">
        <f t="shared" si="5"/>
        <v>0</v>
      </c>
      <c r="AD31" s="170">
        <f t="shared" si="8"/>
        <v>0</v>
      </c>
      <c r="AF31" s="129">
        <f t="shared" si="9"/>
        <v>4110</v>
      </c>
      <c r="AG31" s="129">
        <f t="shared" si="10"/>
        <v>3895</v>
      </c>
      <c r="AH31" s="129">
        <f t="shared" si="11"/>
        <v>3828</v>
      </c>
      <c r="AI31" s="129">
        <f t="shared" si="12"/>
        <v>4165</v>
      </c>
      <c r="AJ31" s="129">
        <f t="shared" si="6"/>
        <v>0</v>
      </c>
    </row>
    <row r="32" spans="1:36" ht="24.75" customHeight="1" x14ac:dyDescent="0.25">
      <c r="A32" s="177">
        <v>24</v>
      </c>
      <c r="B32" s="14" t="s">
        <v>36</v>
      </c>
      <c r="C32" s="183">
        <v>2</v>
      </c>
      <c r="D32" s="118">
        <v>3298</v>
      </c>
      <c r="E32" s="184">
        <f t="shared" si="0"/>
        <v>3</v>
      </c>
      <c r="F32" s="47">
        <f t="shared" si="13"/>
        <v>66</v>
      </c>
      <c r="G32" s="183">
        <v>3</v>
      </c>
      <c r="H32" s="118">
        <v>3412</v>
      </c>
      <c r="I32" s="184">
        <f t="shared" si="1"/>
        <v>2</v>
      </c>
      <c r="J32" s="47">
        <f t="shared" si="14"/>
        <v>66</v>
      </c>
      <c r="K32" s="183">
        <v>1</v>
      </c>
      <c r="L32" s="118">
        <v>3147</v>
      </c>
      <c r="M32" s="184">
        <f t="shared" si="2"/>
        <v>4</v>
      </c>
      <c r="N32" s="47">
        <f t="shared" si="15"/>
        <v>72</v>
      </c>
      <c r="O32" s="183">
        <v>4</v>
      </c>
      <c r="P32" s="118">
        <v>4012</v>
      </c>
      <c r="Q32" s="184">
        <f t="shared" si="3"/>
        <v>1</v>
      </c>
      <c r="R32" s="47">
        <f t="shared" si="16"/>
        <v>34</v>
      </c>
      <c r="W32" s="183" t="s">
        <v>18</v>
      </c>
      <c r="X32" s="118">
        <v>0</v>
      </c>
      <c r="Y32" s="46">
        <f t="shared" si="4"/>
        <v>0</v>
      </c>
      <c r="Z32" s="170">
        <f t="shared" si="7"/>
        <v>0</v>
      </c>
      <c r="AA32" s="169" t="s">
        <v>18</v>
      </c>
      <c r="AB32" s="118">
        <v>0</v>
      </c>
      <c r="AC32" s="46">
        <f t="shared" si="5"/>
        <v>0</v>
      </c>
      <c r="AD32" s="170">
        <f t="shared" si="8"/>
        <v>0</v>
      </c>
      <c r="AF32" s="129">
        <f t="shared" si="9"/>
        <v>3298</v>
      </c>
      <c r="AG32" s="129">
        <f t="shared" si="10"/>
        <v>3412</v>
      </c>
      <c r="AH32" s="129">
        <f t="shared" si="11"/>
        <v>3147</v>
      </c>
      <c r="AI32" s="129">
        <f t="shared" si="12"/>
        <v>4012</v>
      </c>
      <c r="AJ32" s="129">
        <f t="shared" si="6"/>
        <v>0</v>
      </c>
    </row>
    <row r="33" spans="1:36" ht="24.75" customHeight="1" x14ac:dyDescent="0.25">
      <c r="A33" s="177">
        <v>25</v>
      </c>
      <c r="B33" s="14" t="s">
        <v>125</v>
      </c>
      <c r="C33" s="183">
        <v>2</v>
      </c>
      <c r="D33" s="118">
        <v>22764</v>
      </c>
      <c r="E33" s="184">
        <f t="shared" si="0"/>
        <v>3</v>
      </c>
      <c r="F33" s="47">
        <f t="shared" si="13"/>
        <v>69</v>
      </c>
      <c r="G33" s="183">
        <v>3</v>
      </c>
      <c r="H33" s="118">
        <v>22768</v>
      </c>
      <c r="I33" s="184">
        <f t="shared" si="1"/>
        <v>2</v>
      </c>
      <c r="J33" s="47">
        <f t="shared" si="14"/>
        <v>68</v>
      </c>
      <c r="K33" s="183">
        <v>1</v>
      </c>
      <c r="L33" s="118">
        <v>22201</v>
      </c>
      <c r="M33" s="184">
        <f t="shared" si="2"/>
        <v>4</v>
      </c>
      <c r="N33" s="47">
        <f t="shared" si="15"/>
        <v>76</v>
      </c>
      <c r="O33" s="183">
        <v>4</v>
      </c>
      <c r="P33" s="118">
        <v>25384</v>
      </c>
      <c r="Q33" s="184">
        <f t="shared" si="3"/>
        <v>1</v>
      </c>
      <c r="R33" s="47">
        <f t="shared" si="16"/>
        <v>35</v>
      </c>
      <c r="W33" s="183" t="s">
        <v>18</v>
      </c>
      <c r="X33" s="118">
        <v>0</v>
      </c>
      <c r="Y33" s="46">
        <f t="shared" si="4"/>
        <v>0</v>
      </c>
      <c r="Z33" s="170">
        <f t="shared" si="7"/>
        <v>0</v>
      </c>
      <c r="AA33" s="169" t="s">
        <v>18</v>
      </c>
      <c r="AB33" s="118">
        <v>0</v>
      </c>
      <c r="AC33" s="46">
        <f t="shared" si="5"/>
        <v>0</v>
      </c>
      <c r="AD33" s="170">
        <f t="shared" si="8"/>
        <v>0</v>
      </c>
      <c r="AF33" s="129">
        <f t="shared" si="9"/>
        <v>22764</v>
      </c>
      <c r="AG33" s="129">
        <f t="shared" si="10"/>
        <v>22768</v>
      </c>
      <c r="AH33" s="129">
        <f t="shared" si="11"/>
        <v>22201</v>
      </c>
      <c r="AI33" s="129">
        <f t="shared" si="12"/>
        <v>25384</v>
      </c>
      <c r="AJ33" s="129">
        <f t="shared" si="6"/>
        <v>0</v>
      </c>
    </row>
    <row r="34" spans="1:36" ht="24.75" customHeight="1" x14ac:dyDescent="0.25">
      <c r="A34" s="177">
        <v>26</v>
      </c>
      <c r="B34" s="14" t="s">
        <v>126</v>
      </c>
      <c r="C34" s="183">
        <v>4</v>
      </c>
      <c r="D34" s="118">
        <v>23622</v>
      </c>
      <c r="E34" s="184">
        <f t="shared" si="0"/>
        <v>1</v>
      </c>
      <c r="F34" s="47">
        <f t="shared" si="13"/>
        <v>70</v>
      </c>
      <c r="G34" s="183">
        <v>2</v>
      </c>
      <c r="H34" s="118">
        <v>22387</v>
      </c>
      <c r="I34" s="184">
        <f t="shared" si="1"/>
        <v>3</v>
      </c>
      <c r="J34" s="47">
        <f t="shared" si="14"/>
        <v>71</v>
      </c>
      <c r="K34" s="183">
        <v>1</v>
      </c>
      <c r="L34" s="118">
        <v>21589</v>
      </c>
      <c r="M34" s="184">
        <f t="shared" si="2"/>
        <v>4</v>
      </c>
      <c r="N34" s="47">
        <f t="shared" si="15"/>
        <v>80</v>
      </c>
      <c r="O34" s="183">
        <v>3</v>
      </c>
      <c r="P34" s="118">
        <v>23144</v>
      </c>
      <c r="Q34" s="184">
        <f t="shared" si="3"/>
        <v>2</v>
      </c>
      <c r="R34" s="47">
        <f t="shared" si="16"/>
        <v>37</v>
      </c>
      <c r="W34" s="183" t="s">
        <v>18</v>
      </c>
      <c r="X34" s="118">
        <v>0</v>
      </c>
      <c r="Y34" s="46">
        <f t="shared" si="4"/>
        <v>0</v>
      </c>
      <c r="Z34" s="170">
        <f t="shared" si="7"/>
        <v>0</v>
      </c>
      <c r="AA34" s="169" t="s">
        <v>18</v>
      </c>
      <c r="AB34" s="118">
        <v>0</v>
      </c>
      <c r="AC34" s="46">
        <f t="shared" si="5"/>
        <v>0</v>
      </c>
      <c r="AD34" s="170">
        <f t="shared" si="8"/>
        <v>0</v>
      </c>
      <c r="AF34" s="129">
        <f t="shared" si="9"/>
        <v>23622</v>
      </c>
      <c r="AG34" s="129">
        <f t="shared" si="10"/>
        <v>22387</v>
      </c>
      <c r="AH34" s="129">
        <f t="shared" si="11"/>
        <v>21589</v>
      </c>
      <c r="AI34" s="129">
        <f t="shared" si="12"/>
        <v>23144</v>
      </c>
      <c r="AJ34" s="129">
        <f t="shared" si="6"/>
        <v>0</v>
      </c>
    </row>
    <row r="35" spans="1:36" ht="24.75" customHeight="1" x14ac:dyDescent="0.25">
      <c r="A35" s="177">
        <v>27</v>
      </c>
      <c r="B35" s="14" t="s">
        <v>37</v>
      </c>
      <c r="C35" s="183">
        <v>2</v>
      </c>
      <c r="D35" s="118">
        <v>11855</v>
      </c>
      <c r="E35" s="184">
        <f t="shared" si="0"/>
        <v>3</v>
      </c>
      <c r="F35" s="47">
        <f t="shared" si="13"/>
        <v>73</v>
      </c>
      <c r="G35" s="183">
        <v>1</v>
      </c>
      <c r="H35" s="118">
        <v>11551</v>
      </c>
      <c r="I35" s="184">
        <f t="shared" si="1"/>
        <v>4</v>
      </c>
      <c r="J35" s="47">
        <f t="shared" si="14"/>
        <v>75</v>
      </c>
      <c r="K35" s="183">
        <v>3</v>
      </c>
      <c r="L35" s="118">
        <v>12020</v>
      </c>
      <c r="M35" s="184">
        <f t="shared" si="2"/>
        <v>2</v>
      </c>
      <c r="N35" s="47">
        <f t="shared" si="15"/>
        <v>82</v>
      </c>
      <c r="O35" s="183">
        <v>4</v>
      </c>
      <c r="P35" s="118">
        <v>12085</v>
      </c>
      <c r="Q35" s="184">
        <f t="shared" si="3"/>
        <v>1</v>
      </c>
      <c r="R35" s="47">
        <f t="shared" si="16"/>
        <v>38</v>
      </c>
      <c r="W35" s="183" t="s">
        <v>18</v>
      </c>
      <c r="X35" s="118">
        <v>0</v>
      </c>
      <c r="Y35" s="46">
        <f t="shared" si="4"/>
        <v>0</v>
      </c>
      <c r="Z35" s="170">
        <f t="shared" si="7"/>
        <v>0</v>
      </c>
      <c r="AA35" s="169" t="s">
        <v>18</v>
      </c>
      <c r="AB35" s="118">
        <v>0</v>
      </c>
      <c r="AC35" s="46">
        <f t="shared" si="5"/>
        <v>0</v>
      </c>
      <c r="AD35" s="170">
        <f t="shared" si="8"/>
        <v>0</v>
      </c>
      <c r="AF35" s="129">
        <f t="shared" si="9"/>
        <v>11855</v>
      </c>
      <c r="AG35" s="129">
        <f t="shared" si="10"/>
        <v>11551</v>
      </c>
      <c r="AH35" s="129">
        <f t="shared" si="11"/>
        <v>12020</v>
      </c>
      <c r="AI35" s="129">
        <f t="shared" si="12"/>
        <v>12085</v>
      </c>
      <c r="AJ35" s="129">
        <f t="shared" si="6"/>
        <v>0</v>
      </c>
    </row>
    <row r="36" spans="1:36" ht="24.75" customHeight="1" x14ac:dyDescent="0.25">
      <c r="A36" s="177">
        <v>28</v>
      </c>
      <c r="B36" s="14" t="s">
        <v>38</v>
      </c>
      <c r="C36" s="183">
        <v>1</v>
      </c>
      <c r="D36" s="118">
        <v>12633</v>
      </c>
      <c r="E36" s="184">
        <f t="shared" si="0"/>
        <v>4</v>
      </c>
      <c r="F36" s="47">
        <f t="shared" si="13"/>
        <v>77</v>
      </c>
      <c r="G36" s="183" t="s">
        <v>26</v>
      </c>
      <c r="H36" s="118">
        <v>11906</v>
      </c>
      <c r="I36" s="184">
        <f t="shared" si="1"/>
        <v>0</v>
      </c>
      <c r="J36" s="47">
        <f t="shared" si="14"/>
        <v>75</v>
      </c>
      <c r="K36" s="183" t="s">
        <v>25</v>
      </c>
      <c r="L36" s="118" t="s">
        <v>25</v>
      </c>
      <c r="M36" s="184">
        <f t="shared" si="2"/>
        <v>0</v>
      </c>
      <c r="N36" s="47">
        <f t="shared" si="15"/>
        <v>82</v>
      </c>
      <c r="O36" s="183">
        <v>2</v>
      </c>
      <c r="P36" s="118">
        <v>12926</v>
      </c>
      <c r="Q36" s="184">
        <f t="shared" si="3"/>
        <v>3</v>
      </c>
      <c r="R36" s="47">
        <f t="shared" si="16"/>
        <v>41</v>
      </c>
      <c r="W36" s="183" t="s">
        <v>18</v>
      </c>
      <c r="X36" s="118">
        <v>0</v>
      </c>
      <c r="Y36" s="46">
        <f t="shared" si="4"/>
        <v>0</v>
      </c>
      <c r="Z36" s="170">
        <f t="shared" si="7"/>
        <v>0</v>
      </c>
      <c r="AA36" s="169" t="s">
        <v>18</v>
      </c>
      <c r="AB36" s="118">
        <v>0</v>
      </c>
      <c r="AC36" s="46">
        <f t="shared" si="5"/>
        <v>0</v>
      </c>
      <c r="AD36" s="170">
        <f t="shared" si="8"/>
        <v>0</v>
      </c>
      <c r="AF36" s="129">
        <f t="shared" si="9"/>
        <v>12633</v>
      </c>
      <c r="AG36" s="129">
        <f t="shared" si="10"/>
        <v>11906</v>
      </c>
      <c r="AH36" s="129" t="str">
        <f t="shared" si="11"/>
        <v>DSQ</v>
      </c>
      <c r="AI36" s="129">
        <f t="shared" si="12"/>
        <v>12926</v>
      </c>
      <c r="AJ36" s="129">
        <f t="shared" si="6"/>
        <v>0</v>
      </c>
    </row>
    <row r="37" spans="1:36" ht="24.75" customHeight="1" x14ac:dyDescent="0.25">
      <c r="A37" s="177">
        <v>29</v>
      </c>
      <c r="B37" s="14" t="s">
        <v>127</v>
      </c>
      <c r="C37" s="183">
        <v>3</v>
      </c>
      <c r="D37" s="118">
        <v>22978</v>
      </c>
      <c r="E37" s="184">
        <f t="shared" si="0"/>
        <v>2</v>
      </c>
      <c r="F37" s="47">
        <f t="shared" si="13"/>
        <v>79</v>
      </c>
      <c r="G37" s="183">
        <v>2</v>
      </c>
      <c r="H37" s="118">
        <v>22705</v>
      </c>
      <c r="I37" s="184">
        <f t="shared" si="1"/>
        <v>3</v>
      </c>
      <c r="J37" s="47">
        <f t="shared" si="14"/>
        <v>78</v>
      </c>
      <c r="K37" s="183">
        <v>1</v>
      </c>
      <c r="L37" s="118">
        <v>21868</v>
      </c>
      <c r="M37" s="184">
        <f t="shared" si="2"/>
        <v>4</v>
      </c>
      <c r="N37" s="47">
        <f t="shared" si="15"/>
        <v>86</v>
      </c>
      <c r="O37" s="183" t="s">
        <v>23</v>
      </c>
      <c r="P37" s="118" t="s">
        <v>23</v>
      </c>
      <c r="Q37" s="184">
        <f t="shared" si="3"/>
        <v>0</v>
      </c>
      <c r="R37" s="47">
        <f t="shared" si="16"/>
        <v>41</v>
      </c>
      <c r="W37" s="183" t="s">
        <v>18</v>
      </c>
      <c r="X37" s="118">
        <v>0</v>
      </c>
      <c r="Y37" s="46">
        <f t="shared" si="4"/>
        <v>0</v>
      </c>
      <c r="Z37" s="170">
        <f t="shared" si="7"/>
        <v>0</v>
      </c>
      <c r="AA37" s="169" t="s">
        <v>18</v>
      </c>
      <c r="AB37" s="118">
        <v>0</v>
      </c>
      <c r="AC37" s="46">
        <f t="shared" si="5"/>
        <v>0</v>
      </c>
      <c r="AD37" s="170">
        <f t="shared" si="8"/>
        <v>0</v>
      </c>
      <c r="AF37" s="129">
        <f t="shared" si="9"/>
        <v>22978</v>
      </c>
      <c r="AG37" s="129">
        <f t="shared" si="10"/>
        <v>22705</v>
      </c>
      <c r="AH37" s="129">
        <f t="shared" si="11"/>
        <v>21868</v>
      </c>
      <c r="AI37" s="129" t="str">
        <f t="shared" si="12"/>
        <v>DNS</v>
      </c>
      <c r="AJ37" s="129">
        <f t="shared" si="6"/>
        <v>0</v>
      </c>
    </row>
    <row r="38" spans="1:36" ht="24.75" customHeight="1" x14ac:dyDescent="0.25">
      <c r="A38" s="177">
        <v>30</v>
      </c>
      <c r="B38" s="14" t="s">
        <v>128</v>
      </c>
      <c r="C38" s="183" t="s">
        <v>25</v>
      </c>
      <c r="D38" s="118" t="s">
        <v>25</v>
      </c>
      <c r="E38" s="184">
        <f t="shared" si="0"/>
        <v>0</v>
      </c>
      <c r="F38" s="47">
        <f t="shared" si="13"/>
        <v>79</v>
      </c>
      <c r="G38" s="183">
        <v>1</v>
      </c>
      <c r="H38" s="118">
        <v>20527</v>
      </c>
      <c r="I38" s="184">
        <f t="shared" si="1"/>
        <v>4</v>
      </c>
      <c r="J38" s="47">
        <f t="shared" si="14"/>
        <v>82</v>
      </c>
      <c r="K38" s="183">
        <v>2</v>
      </c>
      <c r="L38" s="118">
        <v>20943</v>
      </c>
      <c r="M38" s="184">
        <f t="shared" si="2"/>
        <v>3</v>
      </c>
      <c r="N38" s="47">
        <f t="shared" si="15"/>
        <v>89</v>
      </c>
      <c r="O38" s="183">
        <v>3</v>
      </c>
      <c r="P38" s="118">
        <v>22506</v>
      </c>
      <c r="Q38" s="184">
        <f t="shared" si="3"/>
        <v>2</v>
      </c>
      <c r="R38" s="47">
        <f t="shared" si="16"/>
        <v>43</v>
      </c>
      <c r="W38" s="183" t="s">
        <v>18</v>
      </c>
      <c r="X38" s="118">
        <v>0</v>
      </c>
      <c r="Y38" s="46">
        <f t="shared" si="4"/>
        <v>0</v>
      </c>
      <c r="Z38" s="170">
        <f t="shared" si="7"/>
        <v>0</v>
      </c>
      <c r="AA38" s="169" t="s">
        <v>18</v>
      </c>
      <c r="AB38" s="118">
        <v>0</v>
      </c>
      <c r="AC38" s="46">
        <f t="shared" si="5"/>
        <v>0</v>
      </c>
      <c r="AD38" s="170">
        <f t="shared" si="8"/>
        <v>0</v>
      </c>
      <c r="AF38" s="129" t="str">
        <f t="shared" si="9"/>
        <v>DSQ</v>
      </c>
      <c r="AG38" s="129">
        <f t="shared" si="10"/>
        <v>20527</v>
      </c>
      <c r="AH38" s="129">
        <f t="shared" si="11"/>
        <v>20943</v>
      </c>
      <c r="AI38" s="129">
        <f t="shared" si="12"/>
        <v>22506</v>
      </c>
      <c r="AJ38" s="129">
        <f t="shared" si="6"/>
        <v>0</v>
      </c>
    </row>
    <row r="39" spans="1:36" ht="24.75" customHeight="1" x14ac:dyDescent="0.25">
      <c r="A39" s="177">
        <v>31</v>
      </c>
      <c r="B39" s="14" t="s">
        <v>39</v>
      </c>
      <c r="C39" s="183">
        <v>4</v>
      </c>
      <c r="D39" s="118">
        <v>3553</v>
      </c>
      <c r="E39" s="184">
        <f t="shared" si="0"/>
        <v>1</v>
      </c>
      <c r="F39" s="47">
        <f t="shared" si="13"/>
        <v>80</v>
      </c>
      <c r="G39" s="183">
        <v>3</v>
      </c>
      <c r="H39" s="118">
        <v>3213</v>
      </c>
      <c r="I39" s="184">
        <f t="shared" si="1"/>
        <v>2</v>
      </c>
      <c r="J39" s="47">
        <f t="shared" si="14"/>
        <v>84</v>
      </c>
      <c r="K39" s="183">
        <v>1</v>
      </c>
      <c r="L39" s="118">
        <v>3112</v>
      </c>
      <c r="M39" s="184">
        <f t="shared" si="2"/>
        <v>4</v>
      </c>
      <c r="N39" s="47">
        <f t="shared" si="15"/>
        <v>93</v>
      </c>
      <c r="O39" s="183">
        <v>2</v>
      </c>
      <c r="P39" s="118">
        <v>3167</v>
      </c>
      <c r="Q39" s="184">
        <f t="shared" si="3"/>
        <v>3</v>
      </c>
      <c r="R39" s="47">
        <f t="shared" si="16"/>
        <v>46</v>
      </c>
      <c r="W39" s="183" t="s">
        <v>18</v>
      </c>
      <c r="X39" s="118">
        <v>0</v>
      </c>
      <c r="Y39" s="46">
        <f t="shared" si="4"/>
        <v>0</v>
      </c>
      <c r="Z39" s="170">
        <f t="shared" si="7"/>
        <v>0</v>
      </c>
      <c r="AA39" s="169" t="s">
        <v>18</v>
      </c>
      <c r="AB39" s="118">
        <v>0</v>
      </c>
      <c r="AC39" s="46">
        <f t="shared" si="5"/>
        <v>0</v>
      </c>
      <c r="AD39" s="170">
        <f t="shared" si="8"/>
        <v>0</v>
      </c>
      <c r="AF39" s="129">
        <f t="shared" si="9"/>
        <v>3553</v>
      </c>
      <c r="AG39" s="129">
        <f t="shared" si="10"/>
        <v>3213</v>
      </c>
      <c r="AH39" s="129">
        <f t="shared" si="11"/>
        <v>3112</v>
      </c>
      <c r="AI39" s="129">
        <f t="shared" si="12"/>
        <v>3167</v>
      </c>
      <c r="AJ39" s="129">
        <f t="shared" si="6"/>
        <v>0</v>
      </c>
    </row>
    <row r="40" spans="1:36" ht="24.75" customHeight="1" x14ac:dyDescent="0.25">
      <c r="A40" s="177">
        <v>32</v>
      </c>
      <c r="B40" s="14" t="s">
        <v>40</v>
      </c>
      <c r="C40" s="183">
        <v>2</v>
      </c>
      <c r="D40" s="118">
        <v>2748</v>
      </c>
      <c r="E40" s="184">
        <f t="shared" si="0"/>
        <v>3</v>
      </c>
      <c r="F40" s="47">
        <f t="shared" si="13"/>
        <v>83</v>
      </c>
      <c r="G40" s="183">
        <v>1</v>
      </c>
      <c r="H40" s="118">
        <v>2737</v>
      </c>
      <c r="I40" s="184">
        <f t="shared" si="1"/>
        <v>4</v>
      </c>
      <c r="J40" s="47">
        <f t="shared" si="14"/>
        <v>88</v>
      </c>
      <c r="K40" s="183">
        <v>3</v>
      </c>
      <c r="L40" s="118">
        <v>2817</v>
      </c>
      <c r="M40" s="184">
        <f t="shared" si="2"/>
        <v>2</v>
      </c>
      <c r="N40" s="47">
        <f t="shared" si="15"/>
        <v>95</v>
      </c>
      <c r="O40" s="183">
        <v>4</v>
      </c>
      <c r="P40" s="118">
        <v>3611</v>
      </c>
      <c r="Q40" s="184">
        <f t="shared" si="3"/>
        <v>1</v>
      </c>
      <c r="R40" s="47">
        <f t="shared" si="16"/>
        <v>47</v>
      </c>
      <c r="W40" s="183" t="s">
        <v>18</v>
      </c>
      <c r="X40" s="118">
        <v>0</v>
      </c>
      <c r="Y40" s="46">
        <f t="shared" si="4"/>
        <v>0</v>
      </c>
      <c r="Z40" s="170">
        <f t="shared" si="7"/>
        <v>0</v>
      </c>
      <c r="AA40" s="169" t="s">
        <v>18</v>
      </c>
      <c r="AB40" s="118">
        <v>0</v>
      </c>
      <c r="AC40" s="46">
        <f t="shared" si="5"/>
        <v>0</v>
      </c>
      <c r="AD40" s="170">
        <f t="shared" si="8"/>
        <v>0</v>
      </c>
      <c r="AF40" s="129">
        <f t="shared" si="9"/>
        <v>2748</v>
      </c>
      <c r="AG40" s="129">
        <f t="shared" si="10"/>
        <v>2737</v>
      </c>
      <c r="AH40" s="129">
        <f t="shared" si="11"/>
        <v>2817</v>
      </c>
      <c r="AI40" s="129">
        <f t="shared" si="12"/>
        <v>3611</v>
      </c>
      <c r="AJ40" s="129">
        <f t="shared" si="6"/>
        <v>0</v>
      </c>
    </row>
    <row r="41" spans="1:36" ht="24.75" customHeight="1" x14ac:dyDescent="0.25">
      <c r="A41" s="177">
        <v>33</v>
      </c>
      <c r="B41" s="14" t="s">
        <v>41</v>
      </c>
      <c r="C41" s="183">
        <v>1</v>
      </c>
      <c r="D41" s="118">
        <v>3829</v>
      </c>
      <c r="E41" s="184">
        <f t="shared" ref="E41:E69" si="17">_xlfn.IFNA((VLOOKUP(C41,position,2,TRUE)),"")</f>
        <v>4</v>
      </c>
      <c r="F41" s="47">
        <f t="shared" si="13"/>
        <v>87</v>
      </c>
      <c r="G41" s="183" t="s">
        <v>25</v>
      </c>
      <c r="H41" s="118" t="s">
        <v>25</v>
      </c>
      <c r="I41" s="184">
        <f t="shared" ref="I41:I69" si="18">_xlfn.IFNA((VLOOKUP(G41,position,2,TRUE)),"")</f>
        <v>0</v>
      </c>
      <c r="J41" s="47">
        <f t="shared" si="14"/>
        <v>88</v>
      </c>
      <c r="K41" s="183">
        <v>2</v>
      </c>
      <c r="L41" s="118">
        <v>4497</v>
      </c>
      <c r="M41" s="184">
        <f t="shared" ref="M41:M69" si="19">_xlfn.IFNA((VLOOKUP(K41,position,2,TRUE)),"")</f>
        <v>3</v>
      </c>
      <c r="N41" s="47">
        <f t="shared" si="15"/>
        <v>98</v>
      </c>
      <c r="O41" s="183">
        <v>3</v>
      </c>
      <c r="P41" s="118">
        <v>4741</v>
      </c>
      <c r="Q41" s="184">
        <f t="shared" ref="Q41:Q69" si="20">_xlfn.IFNA((VLOOKUP(O41,position,2,TRUE)),"")</f>
        <v>2</v>
      </c>
      <c r="R41" s="47">
        <f t="shared" si="16"/>
        <v>49</v>
      </c>
      <c r="W41" s="183" t="s">
        <v>18</v>
      </c>
      <c r="X41" s="118">
        <v>0</v>
      </c>
      <c r="Y41" s="46">
        <f t="shared" si="4"/>
        <v>0</v>
      </c>
      <c r="Z41" s="170">
        <f t="shared" si="7"/>
        <v>0</v>
      </c>
      <c r="AA41" s="169" t="s">
        <v>18</v>
      </c>
      <c r="AB41" s="118">
        <v>0</v>
      </c>
      <c r="AC41" s="46">
        <f t="shared" si="5"/>
        <v>0</v>
      </c>
      <c r="AD41" s="170">
        <f t="shared" si="8"/>
        <v>0</v>
      </c>
      <c r="AF41" s="129">
        <f t="shared" si="9"/>
        <v>3829</v>
      </c>
      <c r="AG41" s="129" t="str">
        <f t="shared" si="10"/>
        <v>DSQ</v>
      </c>
      <c r="AH41" s="129">
        <f t="shared" si="11"/>
        <v>4497</v>
      </c>
      <c r="AI41" s="129">
        <f t="shared" si="12"/>
        <v>4741</v>
      </c>
      <c r="AJ41" s="129">
        <f t="shared" si="6"/>
        <v>0</v>
      </c>
    </row>
    <row r="42" spans="1:36" ht="24.75" customHeight="1" x14ac:dyDescent="0.25">
      <c r="A42" s="177">
        <v>34</v>
      </c>
      <c r="B42" s="14" t="s">
        <v>42</v>
      </c>
      <c r="C42" s="183">
        <v>3</v>
      </c>
      <c r="D42" s="118">
        <v>3843</v>
      </c>
      <c r="E42" s="184">
        <f t="shared" si="17"/>
        <v>2</v>
      </c>
      <c r="F42" s="47">
        <f t="shared" si="13"/>
        <v>89</v>
      </c>
      <c r="G42" s="183">
        <v>1</v>
      </c>
      <c r="H42" s="118">
        <v>3448</v>
      </c>
      <c r="I42" s="184">
        <f t="shared" si="18"/>
        <v>4</v>
      </c>
      <c r="J42" s="47">
        <f t="shared" si="14"/>
        <v>92</v>
      </c>
      <c r="K42" s="183">
        <v>2</v>
      </c>
      <c r="L42" s="118">
        <v>3558</v>
      </c>
      <c r="M42" s="184">
        <f t="shared" si="19"/>
        <v>3</v>
      </c>
      <c r="N42" s="47">
        <f t="shared" si="15"/>
        <v>101</v>
      </c>
      <c r="O42" s="183">
        <v>4</v>
      </c>
      <c r="P42" s="118">
        <v>5050</v>
      </c>
      <c r="Q42" s="184">
        <f t="shared" si="20"/>
        <v>1</v>
      </c>
      <c r="R42" s="47">
        <f t="shared" si="16"/>
        <v>50</v>
      </c>
      <c r="W42" s="183" t="s">
        <v>18</v>
      </c>
      <c r="X42" s="118">
        <v>0</v>
      </c>
      <c r="Y42" s="46">
        <f t="shared" si="4"/>
        <v>0</v>
      </c>
      <c r="Z42" s="170">
        <f t="shared" si="7"/>
        <v>0</v>
      </c>
      <c r="AA42" s="169" t="s">
        <v>18</v>
      </c>
      <c r="AB42" s="118">
        <v>0</v>
      </c>
      <c r="AC42" s="46">
        <f t="shared" si="5"/>
        <v>0</v>
      </c>
      <c r="AD42" s="170">
        <f t="shared" si="8"/>
        <v>0</v>
      </c>
      <c r="AF42" s="129">
        <f t="shared" si="9"/>
        <v>3843</v>
      </c>
      <c r="AG42" s="129">
        <f t="shared" si="10"/>
        <v>3448</v>
      </c>
      <c r="AH42" s="129">
        <f t="shared" si="11"/>
        <v>3558</v>
      </c>
      <c r="AI42" s="129">
        <f t="shared" si="12"/>
        <v>5050</v>
      </c>
      <c r="AJ42" s="129">
        <f t="shared" si="6"/>
        <v>0</v>
      </c>
    </row>
    <row r="43" spans="1:36" ht="24.75" customHeight="1" x14ac:dyDescent="0.25">
      <c r="A43" s="177">
        <v>35</v>
      </c>
      <c r="B43" s="14" t="s">
        <v>43</v>
      </c>
      <c r="C43" s="183">
        <v>2</v>
      </c>
      <c r="D43" s="118">
        <v>3050</v>
      </c>
      <c r="E43" s="184">
        <f t="shared" si="17"/>
        <v>3</v>
      </c>
      <c r="F43" s="47">
        <f t="shared" si="13"/>
        <v>92</v>
      </c>
      <c r="G43" s="183">
        <v>3</v>
      </c>
      <c r="H43" s="118">
        <v>3284</v>
      </c>
      <c r="I43" s="184">
        <f t="shared" si="18"/>
        <v>2</v>
      </c>
      <c r="J43" s="47">
        <f t="shared" si="14"/>
        <v>94</v>
      </c>
      <c r="K43" s="183">
        <v>1</v>
      </c>
      <c r="L43" s="118">
        <v>2907</v>
      </c>
      <c r="M43" s="184">
        <f t="shared" si="19"/>
        <v>4</v>
      </c>
      <c r="N43" s="47">
        <f t="shared" si="15"/>
        <v>105</v>
      </c>
      <c r="O43" s="183">
        <v>4</v>
      </c>
      <c r="P43" s="118">
        <v>3913</v>
      </c>
      <c r="Q43" s="184">
        <f t="shared" si="20"/>
        <v>1</v>
      </c>
      <c r="R43" s="47">
        <f t="shared" si="16"/>
        <v>51</v>
      </c>
      <c r="W43" s="183" t="s">
        <v>18</v>
      </c>
      <c r="X43" s="118">
        <v>0</v>
      </c>
      <c r="Y43" s="46">
        <f t="shared" si="4"/>
        <v>0</v>
      </c>
      <c r="Z43" s="170">
        <f t="shared" si="7"/>
        <v>0</v>
      </c>
      <c r="AA43" s="169" t="s">
        <v>18</v>
      </c>
      <c r="AB43" s="118">
        <v>0</v>
      </c>
      <c r="AC43" s="46">
        <f t="shared" si="5"/>
        <v>0</v>
      </c>
      <c r="AD43" s="170">
        <f t="shared" si="8"/>
        <v>0</v>
      </c>
      <c r="AF43" s="129">
        <f t="shared" si="9"/>
        <v>3050</v>
      </c>
      <c r="AG43" s="129">
        <f t="shared" si="10"/>
        <v>3284</v>
      </c>
      <c r="AH43" s="129">
        <f t="shared" si="11"/>
        <v>2907</v>
      </c>
      <c r="AI43" s="129">
        <f t="shared" si="12"/>
        <v>3913</v>
      </c>
      <c r="AJ43" s="129">
        <f t="shared" si="6"/>
        <v>0</v>
      </c>
    </row>
    <row r="44" spans="1:36" ht="24.75" customHeight="1" x14ac:dyDescent="0.25">
      <c r="A44" s="177">
        <v>36</v>
      </c>
      <c r="B44" s="14" t="s">
        <v>44</v>
      </c>
      <c r="C44" s="183">
        <v>4</v>
      </c>
      <c r="D44" s="118">
        <v>2770</v>
      </c>
      <c r="E44" s="184">
        <f t="shared" si="17"/>
        <v>1</v>
      </c>
      <c r="F44" s="47">
        <f t="shared" si="13"/>
        <v>93</v>
      </c>
      <c r="G44" s="183">
        <v>1</v>
      </c>
      <c r="H44" s="118">
        <v>2626</v>
      </c>
      <c r="I44" s="184">
        <f t="shared" si="18"/>
        <v>4</v>
      </c>
      <c r="J44" s="47">
        <f t="shared" si="14"/>
        <v>98</v>
      </c>
      <c r="K44" s="183">
        <v>3</v>
      </c>
      <c r="L44" s="118">
        <v>2743</v>
      </c>
      <c r="M44" s="184">
        <f t="shared" si="19"/>
        <v>2</v>
      </c>
      <c r="N44" s="47">
        <f t="shared" si="15"/>
        <v>107</v>
      </c>
      <c r="O44" s="183">
        <v>2</v>
      </c>
      <c r="P44" s="118">
        <v>2705</v>
      </c>
      <c r="Q44" s="184">
        <f t="shared" si="20"/>
        <v>3</v>
      </c>
      <c r="R44" s="47">
        <f t="shared" si="16"/>
        <v>54</v>
      </c>
      <c r="W44" s="183" t="s">
        <v>18</v>
      </c>
      <c r="X44" s="118">
        <v>0</v>
      </c>
      <c r="Y44" s="46">
        <f t="shared" si="4"/>
        <v>0</v>
      </c>
      <c r="Z44" s="170">
        <f t="shared" si="7"/>
        <v>0</v>
      </c>
      <c r="AA44" s="169" t="s">
        <v>18</v>
      </c>
      <c r="AB44" s="118">
        <v>0</v>
      </c>
      <c r="AC44" s="46">
        <f t="shared" si="5"/>
        <v>0</v>
      </c>
      <c r="AD44" s="170">
        <f t="shared" si="8"/>
        <v>0</v>
      </c>
      <c r="AF44" s="129">
        <f t="shared" si="9"/>
        <v>2770</v>
      </c>
      <c r="AG44" s="129">
        <f t="shared" si="10"/>
        <v>2626</v>
      </c>
      <c r="AH44" s="129">
        <f t="shared" si="11"/>
        <v>2743</v>
      </c>
      <c r="AI44" s="129">
        <f t="shared" si="12"/>
        <v>2705</v>
      </c>
      <c r="AJ44" s="129">
        <f t="shared" si="6"/>
        <v>0</v>
      </c>
    </row>
    <row r="45" spans="1:36" ht="24.75" customHeight="1" x14ac:dyDescent="0.25">
      <c r="A45" s="177">
        <v>37</v>
      </c>
      <c r="B45" s="14" t="s">
        <v>416</v>
      </c>
      <c r="C45" s="183">
        <v>1</v>
      </c>
      <c r="D45" s="118">
        <v>5346</v>
      </c>
      <c r="E45" s="184">
        <f t="shared" si="17"/>
        <v>4</v>
      </c>
      <c r="F45" s="47">
        <f t="shared" si="13"/>
        <v>97</v>
      </c>
      <c r="G45" s="183">
        <v>4</v>
      </c>
      <c r="H45" s="118">
        <v>5928</v>
      </c>
      <c r="I45" s="184">
        <f t="shared" si="18"/>
        <v>1</v>
      </c>
      <c r="J45" s="47">
        <f t="shared" si="14"/>
        <v>99</v>
      </c>
      <c r="K45" s="183">
        <v>2</v>
      </c>
      <c r="L45" s="118">
        <v>5448</v>
      </c>
      <c r="M45" s="184">
        <f t="shared" si="19"/>
        <v>3</v>
      </c>
      <c r="N45" s="47">
        <f t="shared" si="15"/>
        <v>110</v>
      </c>
      <c r="O45" s="183">
        <v>3</v>
      </c>
      <c r="P45" s="118">
        <v>5845</v>
      </c>
      <c r="Q45" s="184">
        <f t="shared" si="20"/>
        <v>2</v>
      </c>
      <c r="R45" s="47">
        <f t="shared" si="16"/>
        <v>56</v>
      </c>
      <c r="W45" s="183" t="s">
        <v>18</v>
      </c>
      <c r="X45" s="118">
        <v>0</v>
      </c>
      <c r="Y45" s="46">
        <f t="shared" si="4"/>
        <v>0</v>
      </c>
      <c r="Z45" s="170">
        <f t="shared" si="7"/>
        <v>0</v>
      </c>
      <c r="AA45" s="169" t="s">
        <v>18</v>
      </c>
      <c r="AB45" s="118">
        <v>0</v>
      </c>
      <c r="AC45" s="46">
        <f t="shared" si="5"/>
        <v>0</v>
      </c>
      <c r="AD45" s="170">
        <f t="shared" si="8"/>
        <v>0</v>
      </c>
      <c r="AF45" s="129">
        <f t="shared" si="9"/>
        <v>5346</v>
      </c>
      <c r="AG45" s="129">
        <f t="shared" si="10"/>
        <v>5928</v>
      </c>
      <c r="AH45" s="129">
        <f t="shared" si="11"/>
        <v>5448</v>
      </c>
      <c r="AI45" s="129">
        <f t="shared" si="12"/>
        <v>5845</v>
      </c>
      <c r="AJ45" s="129">
        <f t="shared" si="6"/>
        <v>0</v>
      </c>
    </row>
    <row r="46" spans="1:36" ht="24.75" customHeight="1" x14ac:dyDescent="0.25">
      <c r="A46" s="177">
        <v>38</v>
      </c>
      <c r="B46" s="14" t="s">
        <v>417</v>
      </c>
      <c r="C46" s="183" t="s">
        <v>25</v>
      </c>
      <c r="D46" s="118" t="s">
        <v>25</v>
      </c>
      <c r="E46" s="184">
        <f t="shared" si="17"/>
        <v>0</v>
      </c>
      <c r="F46" s="47">
        <f t="shared" si="13"/>
        <v>97</v>
      </c>
      <c r="G46" s="183">
        <v>3</v>
      </c>
      <c r="H46" s="118">
        <v>11062</v>
      </c>
      <c r="I46" s="184">
        <f t="shared" si="18"/>
        <v>2</v>
      </c>
      <c r="J46" s="47">
        <f t="shared" si="14"/>
        <v>101</v>
      </c>
      <c r="K46" s="183">
        <v>1</v>
      </c>
      <c r="L46" s="118">
        <v>5065</v>
      </c>
      <c r="M46" s="184">
        <f t="shared" si="19"/>
        <v>4</v>
      </c>
      <c r="N46" s="47">
        <f t="shared" si="15"/>
        <v>114</v>
      </c>
      <c r="O46" s="183">
        <v>2</v>
      </c>
      <c r="P46" s="118">
        <v>10518</v>
      </c>
      <c r="Q46" s="184">
        <f t="shared" si="20"/>
        <v>3</v>
      </c>
      <c r="R46" s="47">
        <f t="shared" si="16"/>
        <v>59</v>
      </c>
      <c r="W46" s="183" t="s">
        <v>18</v>
      </c>
      <c r="X46" s="118">
        <v>0</v>
      </c>
      <c r="Y46" s="46">
        <f t="shared" si="4"/>
        <v>0</v>
      </c>
      <c r="Z46" s="170">
        <f t="shared" si="7"/>
        <v>0</v>
      </c>
      <c r="AA46" s="169" t="s">
        <v>18</v>
      </c>
      <c r="AB46" s="118">
        <v>0</v>
      </c>
      <c r="AC46" s="46">
        <f t="shared" si="5"/>
        <v>0</v>
      </c>
      <c r="AD46" s="170">
        <f t="shared" si="8"/>
        <v>0</v>
      </c>
      <c r="AF46" s="129" t="str">
        <f t="shared" si="9"/>
        <v>DSQ</v>
      </c>
      <c r="AG46" s="129">
        <f t="shared" si="10"/>
        <v>11062</v>
      </c>
      <c r="AH46" s="129">
        <f t="shared" si="11"/>
        <v>5065</v>
      </c>
      <c r="AI46" s="129">
        <f t="shared" si="12"/>
        <v>10518</v>
      </c>
      <c r="AJ46" s="129">
        <f t="shared" si="6"/>
        <v>0</v>
      </c>
    </row>
    <row r="47" spans="1:36" ht="24.75" customHeight="1" x14ac:dyDescent="0.25">
      <c r="A47" s="177">
        <v>39</v>
      </c>
      <c r="B47" s="14" t="s">
        <v>45</v>
      </c>
      <c r="C47" s="183">
        <v>2</v>
      </c>
      <c r="D47" s="118">
        <v>3499</v>
      </c>
      <c r="E47" s="184">
        <f t="shared" si="17"/>
        <v>3</v>
      </c>
      <c r="F47" s="47">
        <f t="shared" si="13"/>
        <v>100</v>
      </c>
      <c r="G47" s="183">
        <v>3</v>
      </c>
      <c r="H47" s="118">
        <v>3531</v>
      </c>
      <c r="I47" s="184">
        <f t="shared" si="18"/>
        <v>2</v>
      </c>
      <c r="J47" s="47">
        <f t="shared" si="14"/>
        <v>103</v>
      </c>
      <c r="K47" s="183">
        <v>1</v>
      </c>
      <c r="L47" s="118">
        <v>3321</v>
      </c>
      <c r="M47" s="184">
        <f t="shared" si="19"/>
        <v>4</v>
      </c>
      <c r="N47" s="47">
        <f t="shared" si="15"/>
        <v>118</v>
      </c>
      <c r="O47" s="183">
        <v>4</v>
      </c>
      <c r="P47" s="118">
        <v>3950</v>
      </c>
      <c r="Q47" s="184">
        <f t="shared" si="20"/>
        <v>1</v>
      </c>
      <c r="R47" s="47">
        <f t="shared" si="16"/>
        <v>60</v>
      </c>
      <c r="W47" s="183" t="s">
        <v>18</v>
      </c>
      <c r="X47" s="118">
        <v>0</v>
      </c>
      <c r="Y47" s="46">
        <f t="shared" si="4"/>
        <v>0</v>
      </c>
      <c r="Z47" s="170">
        <f t="shared" si="7"/>
        <v>0</v>
      </c>
      <c r="AA47" s="169" t="s">
        <v>18</v>
      </c>
      <c r="AB47" s="118">
        <v>0</v>
      </c>
      <c r="AC47" s="46">
        <f t="shared" si="5"/>
        <v>0</v>
      </c>
      <c r="AD47" s="170">
        <f t="shared" si="8"/>
        <v>0</v>
      </c>
      <c r="AF47" s="129">
        <f t="shared" si="9"/>
        <v>3499</v>
      </c>
      <c r="AG47" s="129">
        <f t="shared" si="10"/>
        <v>3531</v>
      </c>
      <c r="AH47" s="129">
        <f t="shared" si="11"/>
        <v>3321</v>
      </c>
      <c r="AI47" s="129">
        <f t="shared" si="12"/>
        <v>3950</v>
      </c>
      <c r="AJ47" s="129">
        <f>X47</f>
        <v>0</v>
      </c>
    </row>
    <row r="48" spans="1:36" ht="24.75" customHeight="1" x14ac:dyDescent="0.25">
      <c r="A48" s="177">
        <v>40</v>
      </c>
      <c r="B48" s="14" t="s">
        <v>46</v>
      </c>
      <c r="C48" s="183">
        <v>4</v>
      </c>
      <c r="D48" s="118">
        <v>3553</v>
      </c>
      <c r="E48" s="184">
        <f t="shared" si="17"/>
        <v>1</v>
      </c>
      <c r="F48" s="47">
        <f t="shared" si="13"/>
        <v>101</v>
      </c>
      <c r="G48" s="183">
        <v>3</v>
      </c>
      <c r="H48" s="118">
        <v>3389</v>
      </c>
      <c r="I48" s="184">
        <f t="shared" si="18"/>
        <v>2</v>
      </c>
      <c r="J48" s="47">
        <f t="shared" si="14"/>
        <v>105</v>
      </c>
      <c r="K48" s="183">
        <v>1</v>
      </c>
      <c r="L48" s="118">
        <v>3092</v>
      </c>
      <c r="M48" s="184">
        <f t="shared" si="19"/>
        <v>4</v>
      </c>
      <c r="N48" s="47">
        <f t="shared" si="15"/>
        <v>122</v>
      </c>
      <c r="O48" s="183">
        <v>2</v>
      </c>
      <c r="P48" s="118">
        <v>3355</v>
      </c>
      <c r="Q48" s="184">
        <f t="shared" si="20"/>
        <v>3</v>
      </c>
      <c r="R48" s="47">
        <f t="shared" si="16"/>
        <v>63</v>
      </c>
      <c r="W48" s="183" t="s">
        <v>18</v>
      </c>
      <c r="X48" s="118">
        <v>0</v>
      </c>
      <c r="Y48" s="46">
        <f t="shared" si="4"/>
        <v>0</v>
      </c>
      <c r="Z48" s="170">
        <f t="shared" si="7"/>
        <v>0</v>
      </c>
      <c r="AA48" s="169" t="s">
        <v>18</v>
      </c>
      <c r="AB48" s="118">
        <v>0</v>
      </c>
      <c r="AC48" s="46">
        <f t="shared" si="5"/>
        <v>0</v>
      </c>
      <c r="AD48" s="170">
        <f t="shared" si="8"/>
        <v>0</v>
      </c>
      <c r="AF48" s="129">
        <f t="shared" si="9"/>
        <v>3553</v>
      </c>
      <c r="AG48" s="129">
        <f t="shared" si="10"/>
        <v>3389</v>
      </c>
      <c r="AH48" s="129">
        <f t="shared" si="11"/>
        <v>3092</v>
      </c>
      <c r="AI48" s="129">
        <f t="shared" si="12"/>
        <v>3355</v>
      </c>
      <c r="AJ48" s="129">
        <f t="shared" ref="AJ48:AJ60" si="21">X48</f>
        <v>0</v>
      </c>
    </row>
    <row r="49" spans="1:36" ht="24.75" customHeight="1" x14ac:dyDescent="0.25">
      <c r="A49" s="177">
        <v>41</v>
      </c>
      <c r="B49" s="14" t="s">
        <v>132</v>
      </c>
      <c r="C49" s="183">
        <v>2</v>
      </c>
      <c r="D49" s="118">
        <v>20387</v>
      </c>
      <c r="E49" s="184">
        <f t="shared" si="17"/>
        <v>3</v>
      </c>
      <c r="F49" s="47">
        <f t="shared" si="13"/>
        <v>104</v>
      </c>
      <c r="G49" s="183">
        <v>3</v>
      </c>
      <c r="H49" s="118">
        <v>21226</v>
      </c>
      <c r="I49" s="184">
        <f t="shared" si="18"/>
        <v>2</v>
      </c>
      <c r="J49" s="47">
        <f t="shared" si="14"/>
        <v>107</v>
      </c>
      <c r="K49" s="183">
        <v>1</v>
      </c>
      <c r="L49" s="118">
        <v>20123</v>
      </c>
      <c r="M49" s="184">
        <f t="shared" si="19"/>
        <v>4</v>
      </c>
      <c r="N49" s="47">
        <f t="shared" si="15"/>
        <v>126</v>
      </c>
      <c r="O49" s="183">
        <v>4</v>
      </c>
      <c r="P49" s="118">
        <v>23692</v>
      </c>
      <c r="Q49" s="184">
        <f t="shared" si="20"/>
        <v>1</v>
      </c>
      <c r="R49" s="47">
        <f t="shared" si="16"/>
        <v>64</v>
      </c>
      <c r="W49" s="183" t="s">
        <v>18</v>
      </c>
      <c r="X49" s="118">
        <v>0</v>
      </c>
      <c r="Y49" s="46">
        <f t="shared" si="4"/>
        <v>0</v>
      </c>
      <c r="Z49" s="170">
        <f t="shared" si="7"/>
        <v>0</v>
      </c>
      <c r="AA49" s="169" t="s">
        <v>18</v>
      </c>
      <c r="AB49" s="118">
        <v>0</v>
      </c>
      <c r="AC49" s="46">
        <f t="shared" si="5"/>
        <v>0</v>
      </c>
      <c r="AD49" s="170">
        <f t="shared" si="8"/>
        <v>0</v>
      </c>
      <c r="AF49" s="129">
        <f t="shared" si="9"/>
        <v>20387</v>
      </c>
      <c r="AG49" s="129">
        <f t="shared" si="10"/>
        <v>21226</v>
      </c>
      <c r="AH49" s="129">
        <f t="shared" si="11"/>
        <v>20123</v>
      </c>
      <c r="AI49" s="129">
        <f t="shared" si="12"/>
        <v>23692</v>
      </c>
      <c r="AJ49" s="129">
        <f t="shared" si="21"/>
        <v>0</v>
      </c>
    </row>
    <row r="50" spans="1:36" ht="24.75" customHeight="1" x14ac:dyDescent="0.25">
      <c r="A50" s="177">
        <v>42</v>
      </c>
      <c r="B50" s="14" t="s">
        <v>131</v>
      </c>
      <c r="C50" s="183">
        <v>2</v>
      </c>
      <c r="D50" s="118">
        <v>14625</v>
      </c>
      <c r="E50" s="184">
        <f t="shared" si="17"/>
        <v>3</v>
      </c>
      <c r="F50" s="47">
        <f t="shared" si="13"/>
        <v>107</v>
      </c>
      <c r="G50" s="183">
        <v>1</v>
      </c>
      <c r="H50" s="118">
        <v>14516</v>
      </c>
      <c r="I50" s="184">
        <f t="shared" si="18"/>
        <v>4</v>
      </c>
      <c r="J50" s="47">
        <f t="shared" si="14"/>
        <v>111</v>
      </c>
      <c r="K50" s="183">
        <v>3</v>
      </c>
      <c r="L50" s="118">
        <v>14693</v>
      </c>
      <c r="M50" s="184">
        <f t="shared" si="19"/>
        <v>2</v>
      </c>
      <c r="N50" s="47">
        <f t="shared" si="15"/>
        <v>128</v>
      </c>
      <c r="O50" s="183">
        <v>4</v>
      </c>
      <c r="P50" s="118">
        <v>20342</v>
      </c>
      <c r="Q50" s="184">
        <f t="shared" si="20"/>
        <v>1</v>
      </c>
      <c r="R50" s="47">
        <f t="shared" si="16"/>
        <v>65</v>
      </c>
      <c r="W50" s="183" t="s">
        <v>18</v>
      </c>
      <c r="X50" s="118">
        <v>0</v>
      </c>
      <c r="Y50" s="46">
        <f t="shared" si="4"/>
        <v>0</v>
      </c>
      <c r="Z50" s="170">
        <f t="shared" si="7"/>
        <v>0</v>
      </c>
      <c r="AA50" s="169" t="s">
        <v>18</v>
      </c>
      <c r="AB50" s="118">
        <v>0</v>
      </c>
      <c r="AC50" s="46">
        <f t="shared" si="5"/>
        <v>0</v>
      </c>
      <c r="AD50" s="170">
        <f t="shared" si="8"/>
        <v>0</v>
      </c>
      <c r="AF50" s="129">
        <f t="shared" si="9"/>
        <v>14625</v>
      </c>
      <c r="AG50" s="129">
        <f t="shared" si="10"/>
        <v>14516</v>
      </c>
      <c r="AH50" s="129">
        <f t="shared" si="11"/>
        <v>14693</v>
      </c>
      <c r="AI50" s="129">
        <f t="shared" si="12"/>
        <v>20342</v>
      </c>
      <c r="AJ50" s="129">
        <f t="shared" si="21"/>
        <v>0</v>
      </c>
    </row>
    <row r="51" spans="1:36" ht="24.75" customHeight="1" x14ac:dyDescent="0.25">
      <c r="A51" s="177">
        <v>43</v>
      </c>
      <c r="B51" s="14" t="s">
        <v>130</v>
      </c>
      <c r="C51" s="183">
        <v>2</v>
      </c>
      <c r="D51" s="118">
        <v>24830</v>
      </c>
      <c r="E51" s="184">
        <f t="shared" si="17"/>
        <v>3</v>
      </c>
      <c r="F51" s="47">
        <f t="shared" si="13"/>
        <v>110</v>
      </c>
      <c r="G51" s="183">
        <v>1</v>
      </c>
      <c r="H51" s="118">
        <v>23682</v>
      </c>
      <c r="I51" s="184">
        <f t="shared" si="18"/>
        <v>4</v>
      </c>
      <c r="J51" s="47">
        <f t="shared" si="14"/>
        <v>115</v>
      </c>
      <c r="K51" s="183">
        <v>3</v>
      </c>
      <c r="L51" s="118">
        <v>25373</v>
      </c>
      <c r="M51" s="184">
        <f t="shared" si="19"/>
        <v>2</v>
      </c>
      <c r="N51" s="47">
        <f t="shared" si="15"/>
        <v>130</v>
      </c>
      <c r="O51" s="183">
        <v>4</v>
      </c>
      <c r="P51" s="118">
        <v>31202</v>
      </c>
      <c r="Q51" s="184">
        <f t="shared" si="20"/>
        <v>1</v>
      </c>
      <c r="R51" s="47">
        <f t="shared" si="16"/>
        <v>66</v>
      </c>
      <c r="W51" s="183" t="s">
        <v>18</v>
      </c>
      <c r="X51" s="118">
        <v>0</v>
      </c>
      <c r="Y51" s="46">
        <f t="shared" si="4"/>
        <v>0</v>
      </c>
      <c r="Z51" s="170">
        <f t="shared" si="7"/>
        <v>0</v>
      </c>
      <c r="AA51" s="169" t="s">
        <v>18</v>
      </c>
      <c r="AB51" s="118">
        <v>0</v>
      </c>
      <c r="AC51" s="46">
        <f t="shared" si="5"/>
        <v>0</v>
      </c>
      <c r="AD51" s="170">
        <f t="shared" si="8"/>
        <v>0</v>
      </c>
      <c r="AF51" s="129">
        <f t="shared" si="9"/>
        <v>24830</v>
      </c>
      <c r="AG51" s="129">
        <f t="shared" si="10"/>
        <v>23682</v>
      </c>
      <c r="AH51" s="129">
        <f t="shared" si="11"/>
        <v>25373</v>
      </c>
      <c r="AI51" s="129">
        <f t="shared" si="12"/>
        <v>31202</v>
      </c>
      <c r="AJ51" s="129">
        <f t="shared" si="21"/>
        <v>0</v>
      </c>
    </row>
    <row r="52" spans="1:36" ht="24.75" customHeight="1" x14ac:dyDescent="0.25">
      <c r="A52" s="177">
        <v>44</v>
      </c>
      <c r="B52" s="14" t="s">
        <v>129</v>
      </c>
      <c r="C52" s="183">
        <v>2</v>
      </c>
      <c r="D52" s="118">
        <v>23791</v>
      </c>
      <c r="E52" s="184">
        <f t="shared" si="17"/>
        <v>3</v>
      </c>
      <c r="F52" s="47">
        <f t="shared" si="13"/>
        <v>113</v>
      </c>
      <c r="G52" s="183">
        <v>1</v>
      </c>
      <c r="H52" s="118">
        <v>22796</v>
      </c>
      <c r="I52" s="184">
        <f t="shared" si="18"/>
        <v>4</v>
      </c>
      <c r="J52" s="47">
        <f t="shared" si="14"/>
        <v>119</v>
      </c>
      <c r="K52" s="183">
        <v>3</v>
      </c>
      <c r="L52" s="118">
        <v>24643</v>
      </c>
      <c r="M52" s="184">
        <f t="shared" si="19"/>
        <v>2</v>
      </c>
      <c r="N52" s="47">
        <f t="shared" si="15"/>
        <v>132</v>
      </c>
      <c r="O52" s="183">
        <v>4</v>
      </c>
      <c r="P52" s="118">
        <v>32084</v>
      </c>
      <c r="Q52" s="184">
        <f t="shared" si="20"/>
        <v>1</v>
      </c>
      <c r="R52" s="47">
        <f t="shared" si="16"/>
        <v>67</v>
      </c>
      <c r="W52" s="183" t="s">
        <v>18</v>
      </c>
      <c r="X52" s="118">
        <v>0</v>
      </c>
      <c r="Y52" s="46">
        <f t="shared" si="4"/>
        <v>0</v>
      </c>
      <c r="Z52" s="170">
        <f t="shared" si="7"/>
        <v>0</v>
      </c>
      <c r="AA52" s="169" t="s">
        <v>18</v>
      </c>
      <c r="AB52" s="118">
        <v>0</v>
      </c>
      <c r="AC52" s="46">
        <f t="shared" si="5"/>
        <v>0</v>
      </c>
      <c r="AD52" s="170">
        <f t="shared" si="8"/>
        <v>0</v>
      </c>
      <c r="AF52" s="129">
        <f t="shared" si="9"/>
        <v>23791</v>
      </c>
      <c r="AG52" s="129">
        <f t="shared" si="10"/>
        <v>22796</v>
      </c>
      <c r="AH52" s="129">
        <f t="shared" si="11"/>
        <v>24643</v>
      </c>
      <c r="AI52" s="129">
        <f t="shared" si="12"/>
        <v>32084</v>
      </c>
      <c r="AJ52" s="129">
        <f t="shared" si="21"/>
        <v>0</v>
      </c>
    </row>
    <row r="53" spans="1:36" ht="24.75" customHeight="1" x14ac:dyDescent="0.25">
      <c r="A53" s="177">
        <v>45</v>
      </c>
      <c r="B53" s="14" t="s">
        <v>47</v>
      </c>
      <c r="C53" s="183">
        <v>3</v>
      </c>
      <c r="D53" s="118">
        <v>3146</v>
      </c>
      <c r="E53" s="184">
        <f t="shared" si="17"/>
        <v>2</v>
      </c>
      <c r="F53" s="47">
        <f t="shared" si="13"/>
        <v>115</v>
      </c>
      <c r="G53" s="183">
        <v>2</v>
      </c>
      <c r="H53" s="118">
        <v>3145</v>
      </c>
      <c r="I53" s="184">
        <f t="shared" si="18"/>
        <v>3</v>
      </c>
      <c r="J53" s="47">
        <f t="shared" si="14"/>
        <v>122</v>
      </c>
      <c r="K53" s="183">
        <v>1</v>
      </c>
      <c r="L53" s="118">
        <v>3052</v>
      </c>
      <c r="M53" s="184">
        <f t="shared" si="19"/>
        <v>4</v>
      </c>
      <c r="N53" s="47">
        <f t="shared" si="15"/>
        <v>136</v>
      </c>
      <c r="O53" s="183">
        <v>4</v>
      </c>
      <c r="P53" s="118">
        <v>4208</v>
      </c>
      <c r="Q53" s="184">
        <f t="shared" si="20"/>
        <v>1</v>
      </c>
      <c r="R53" s="47">
        <f t="shared" si="16"/>
        <v>68</v>
      </c>
      <c r="W53" s="183" t="s">
        <v>18</v>
      </c>
      <c r="X53" s="118">
        <v>0</v>
      </c>
      <c r="Y53" s="46">
        <f t="shared" si="4"/>
        <v>0</v>
      </c>
      <c r="Z53" s="170">
        <f t="shared" si="7"/>
        <v>0</v>
      </c>
      <c r="AA53" s="169" t="s">
        <v>18</v>
      </c>
      <c r="AB53" s="118">
        <v>0</v>
      </c>
      <c r="AC53" s="46">
        <f t="shared" si="5"/>
        <v>0</v>
      </c>
      <c r="AD53" s="170">
        <f t="shared" si="8"/>
        <v>0</v>
      </c>
      <c r="AF53" s="129">
        <f t="shared" si="9"/>
        <v>3146</v>
      </c>
      <c r="AG53" s="129">
        <f t="shared" si="10"/>
        <v>3145</v>
      </c>
      <c r="AH53" s="129">
        <f t="shared" si="11"/>
        <v>3052</v>
      </c>
      <c r="AI53" s="129">
        <f t="shared" si="12"/>
        <v>4208</v>
      </c>
      <c r="AJ53" s="129">
        <f t="shared" si="21"/>
        <v>0</v>
      </c>
    </row>
    <row r="54" spans="1:36" ht="24.75" customHeight="1" x14ac:dyDescent="0.25">
      <c r="A54" s="177">
        <v>46</v>
      </c>
      <c r="B54" s="14" t="s">
        <v>48</v>
      </c>
      <c r="C54" s="183">
        <v>4</v>
      </c>
      <c r="D54" s="118">
        <v>3339</v>
      </c>
      <c r="E54" s="184">
        <f t="shared" si="17"/>
        <v>1</v>
      </c>
      <c r="F54" s="47">
        <f t="shared" si="13"/>
        <v>116</v>
      </c>
      <c r="G54" s="183">
        <v>2</v>
      </c>
      <c r="H54" s="118">
        <v>2947</v>
      </c>
      <c r="I54" s="184">
        <f t="shared" si="18"/>
        <v>3</v>
      </c>
      <c r="J54" s="47">
        <f t="shared" si="14"/>
        <v>125</v>
      </c>
      <c r="K54" s="183">
        <v>1</v>
      </c>
      <c r="L54" s="118">
        <v>2945</v>
      </c>
      <c r="M54" s="184">
        <f t="shared" si="19"/>
        <v>4</v>
      </c>
      <c r="N54" s="47">
        <f t="shared" si="15"/>
        <v>140</v>
      </c>
      <c r="O54" s="183">
        <v>3</v>
      </c>
      <c r="P54" s="118">
        <v>3007</v>
      </c>
      <c r="Q54" s="184">
        <f t="shared" si="20"/>
        <v>2</v>
      </c>
      <c r="R54" s="47">
        <f t="shared" si="16"/>
        <v>70</v>
      </c>
      <c r="W54" s="183" t="s">
        <v>18</v>
      </c>
      <c r="X54" s="118">
        <v>0</v>
      </c>
      <c r="Y54" s="46">
        <f t="shared" si="4"/>
        <v>0</v>
      </c>
      <c r="Z54" s="170">
        <f t="shared" si="7"/>
        <v>0</v>
      </c>
      <c r="AA54" s="169" t="s">
        <v>18</v>
      </c>
      <c r="AB54" s="118">
        <v>0</v>
      </c>
      <c r="AC54" s="46">
        <f t="shared" si="5"/>
        <v>0</v>
      </c>
      <c r="AD54" s="170">
        <f t="shared" si="8"/>
        <v>0</v>
      </c>
      <c r="AF54" s="129">
        <f t="shared" si="9"/>
        <v>3339</v>
      </c>
      <c r="AG54" s="129">
        <f t="shared" si="10"/>
        <v>2947</v>
      </c>
      <c r="AH54" s="129">
        <f t="shared" si="11"/>
        <v>2945</v>
      </c>
      <c r="AI54" s="129">
        <f t="shared" si="12"/>
        <v>3007</v>
      </c>
      <c r="AJ54" s="129">
        <f t="shared" si="21"/>
        <v>0</v>
      </c>
    </row>
    <row r="55" spans="1:36" ht="24.75" customHeight="1" x14ac:dyDescent="0.25">
      <c r="A55" s="177">
        <v>47</v>
      </c>
      <c r="B55" s="14" t="s">
        <v>418</v>
      </c>
      <c r="C55" s="183">
        <v>2</v>
      </c>
      <c r="D55" s="118">
        <v>5069</v>
      </c>
      <c r="E55" s="184">
        <f t="shared" si="17"/>
        <v>3</v>
      </c>
      <c r="F55" s="47">
        <f t="shared" si="13"/>
        <v>119</v>
      </c>
      <c r="G55" s="183">
        <v>1</v>
      </c>
      <c r="H55" s="118">
        <v>4795</v>
      </c>
      <c r="I55" s="184">
        <f t="shared" si="18"/>
        <v>4</v>
      </c>
      <c r="J55" s="47">
        <f t="shared" si="14"/>
        <v>129</v>
      </c>
      <c r="K55" s="183">
        <v>3</v>
      </c>
      <c r="L55" s="118">
        <v>5285</v>
      </c>
      <c r="M55" s="184">
        <f t="shared" si="19"/>
        <v>2</v>
      </c>
      <c r="N55" s="47">
        <f t="shared" si="15"/>
        <v>142</v>
      </c>
      <c r="O55" s="183">
        <v>4</v>
      </c>
      <c r="P55" s="118">
        <v>5307</v>
      </c>
      <c r="Q55" s="184">
        <f t="shared" si="20"/>
        <v>1</v>
      </c>
      <c r="R55" s="47">
        <f t="shared" si="16"/>
        <v>71</v>
      </c>
      <c r="W55" s="183" t="s">
        <v>18</v>
      </c>
      <c r="X55" s="118">
        <v>0</v>
      </c>
      <c r="Y55" s="46">
        <f t="shared" si="4"/>
        <v>0</v>
      </c>
      <c r="Z55" s="170">
        <f t="shared" si="7"/>
        <v>0</v>
      </c>
      <c r="AA55" s="169" t="s">
        <v>18</v>
      </c>
      <c r="AB55" s="118">
        <v>0</v>
      </c>
      <c r="AC55" s="46">
        <f t="shared" si="5"/>
        <v>0</v>
      </c>
      <c r="AD55" s="170">
        <f t="shared" si="8"/>
        <v>0</v>
      </c>
      <c r="AF55" s="129">
        <f t="shared" si="9"/>
        <v>5069</v>
      </c>
      <c r="AG55" s="129">
        <f t="shared" si="10"/>
        <v>4795</v>
      </c>
      <c r="AH55" s="129">
        <f t="shared" si="11"/>
        <v>5285</v>
      </c>
      <c r="AI55" s="129">
        <f t="shared" si="12"/>
        <v>5307</v>
      </c>
      <c r="AJ55" s="129">
        <f t="shared" si="21"/>
        <v>0</v>
      </c>
    </row>
    <row r="56" spans="1:36" ht="24.75" customHeight="1" x14ac:dyDescent="0.25">
      <c r="A56" s="177">
        <v>48</v>
      </c>
      <c r="B56" s="14" t="s">
        <v>419</v>
      </c>
      <c r="C56" s="183" t="s">
        <v>25</v>
      </c>
      <c r="D56" s="118" t="s">
        <v>25</v>
      </c>
      <c r="E56" s="184">
        <f t="shared" si="17"/>
        <v>0</v>
      </c>
      <c r="F56" s="47">
        <f t="shared" si="13"/>
        <v>119</v>
      </c>
      <c r="G56" s="183" t="s">
        <v>25</v>
      </c>
      <c r="H56" s="118" t="s">
        <v>25</v>
      </c>
      <c r="I56" s="184">
        <f t="shared" si="18"/>
        <v>0</v>
      </c>
      <c r="J56" s="47">
        <f t="shared" si="14"/>
        <v>129</v>
      </c>
      <c r="K56" s="183">
        <v>1</v>
      </c>
      <c r="L56" s="118">
        <v>4029</v>
      </c>
      <c r="M56" s="184">
        <f t="shared" si="19"/>
        <v>4</v>
      </c>
      <c r="N56" s="47">
        <f t="shared" si="15"/>
        <v>146</v>
      </c>
      <c r="O56" s="183">
        <v>2</v>
      </c>
      <c r="P56" s="118">
        <v>5486</v>
      </c>
      <c r="Q56" s="184">
        <f t="shared" si="20"/>
        <v>3</v>
      </c>
      <c r="R56" s="47">
        <f t="shared" si="16"/>
        <v>74</v>
      </c>
      <c r="W56" s="183" t="s">
        <v>18</v>
      </c>
      <c r="X56" s="118">
        <v>0</v>
      </c>
      <c r="Y56" s="46">
        <f t="shared" si="4"/>
        <v>0</v>
      </c>
      <c r="Z56" s="170">
        <f t="shared" si="7"/>
        <v>0</v>
      </c>
      <c r="AA56" s="169" t="s">
        <v>18</v>
      </c>
      <c r="AB56" s="118">
        <v>0</v>
      </c>
      <c r="AC56" s="46">
        <f t="shared" si="5"/>
        <v>0</v>
      </c>
      <c r="AD56" s="170">
        <f t="shared" si="8"/>
        <v>0</v>
      </c>
      <c r="AF56" s="129" t="str">
        <f t="shared" si="9"/>
        <v>DSQ</v>
      </c>
      <c r="AG56" s="129" t="str">
        <f t="shared" si="10"/>
        <v>DSQ</v>
      </c>
      <c r="AH56" s="129">
        <f t="shared" si="11"/>
        <v>4029</v>
      </c>
      <c r="AI56" s="129">
        <f t="shared" si="12"/>
        <v>5486</v>
      </c>
      <c r="AJ56" s="129">
        <f t="shared" si="21"/>
        <v>0</v>
      </c>
    </row>
    <row r="57" spans="1:36" ht="24.75" customHeight="1" x14ac:dyDescent="0.25">
      <c r="A57" s="177">
        <v>49</v>
      </c>
      <c r="B57" s="14" t="s">
        <v>49</v>
      </c>
      <c r="C57" s="183">
        <v>3</v>
      </c>
      <c r="D57" s="118">
        <v>3914</v>
      </c>
      <c r="E57" s="184">
        <f t="shared" si="17"/>
        <v>2</v>
      </c>
      <c r="F57" s="47">
        <f t="shared" si="13"/>
        <v>121</v>
      </c>
      <c r="G57" s="183">
        <v>2</v>
      </c>
      <c r="H57" s="118">
        <v>3783</v>
      </c>
      <c r="I57" s="184">
        <f t="shared" si="18"/>
        <v>3</v>
      </c>
      <c r="J57" s="47">
        <f t="shared" si="14"/>
        <v>132</v>
      </c>
      <c r="K57" s="183">
        <v>1</v>
      </c>
      <c r="L57" s="118">
        <v>3169</v>
      </c>
      <c r="M57" s="184">
        <f t="shared" si="19"/>
        <v>4</v>
      </c>
      <c r="N57" s="47">
        <f t="shared" si="15"/>
        <v>150</v>
      </c>
      <c r="O57" s="183">
        <v>4</v>
      </c>
      <c r="P57" s="118">
        <v>4397</v>
      </c>
      <c r="Q57" s="184">
        <f t="shared" si="20"/>
        <v>1</v>
      </c>
      <c r="R57" s="47">
        <f t="shared" si="16"/>
        <v>75</v>
      </c>
      <c r="W57" s="183" t="s">
        <v>18</v>
      </c>
      <c r="X57" s="118">
        <v>0</v>
      </c>
      <c r="Y57" s="46">
        <f t="shared" si="4"/>
        <v>0</v>
      </c>
      <c r="Z57" s="170">
        <f t="shared" si="7"/>
        <v>0</v>
      </c>
      <c r="AA57" s="169" t="s">
        <v>18</v>
      </c>
      <c r="AB57" s="118">
        <v>0</v>
      </c>
      <c r="AC57" s="46">
        <f t="shared" si="5"/>
        <v>0</v>
      </c>
      <c r="AD57" s="170">
        <f t="shared" si="8"/>
        <v>0</v>
      </c>
      <c r="AF57" s="129">
        <f t="shared" si="9"/>
        <v>3914</v>
      </c>
      <c r="AG57" s="129">
        <f t="shared" si="10"/>
        <v>3783</v>
      </c>
      <c r="AH57" s="129">
        <f t="shared" si="11"/>
        <v>3169</v>
      </c>
      <c r="AI57" s="129">
        <f t="shared" si="12"/>
        <v>4397</v>
      </c>
      <c r="AJ57" s="129">
        <f t="shared" si="21"/>
        <v>0</v>
      </c>
    </row>
    <row r="58" spans="1:36" ht="24.75" customHeight="1" x14ac:dyDescent="0.25">
      <c r="A58" s="177">
        <v>50</v>
      </c>
      <c r="B58" s="14" t="s">
        <v>50</v>
      </c>
      <c r="C58" s="183">
        <v>3</v>
      </c>
      <c r="D58" s="118">
        <v>3975</v>
      </c>
      <c r="E58" s="184">
        <f t="shared" si="17"/>
        <v>2</v>
      </c>
      <c r="F58" s="47">
        <f t="shared" si="13"/>
        <v>123</v>
      </c>
      <c r="G58" s="183">
        <v>1</v>
      </c>
      <c r="H58" s="118">
        <v>3129</v>
      </c>
      <c r="I58" s="184">
        <f t="shared" si="18"/>
        <v>4</v>
      </c>
      <c r="J58" s="47">
        <f t="shared" si="14"/>
        <v>136</v>
      </c>
      <c r="K58" s="183">
        <v>2</v>
      </c>
      <c r="L58" s="118">
        <v>3217</v>
      </c>
      <c r="M58" s="184">
        <f t="shared" si="19"/>
        <v>3</v>
      </c>
      <c r="N58" s="47">
        <f t="shared" si="15"/>
        <v>153</v>
      </c>
      <c r="O58" s="183">
        <v>4</v>
      </c>
      <c r="P58" s="118">
        <v>4595</v>
      </c>
      <c r="Q58" s="184">
        <f t="shared" si="20"/>
        <v>1</v>
      </c>
      <c r="R58" s="47">
        <f t="shared" si="16"/>
        <v>76</v>
      </c>
      <c r="W58" s="183" t="s">
        <v>18</v>
      </c>
      <c r="X58" s="118">
        <v>0</v>
      </c>
      <c r="Y58" s="46">
        <f t="shared" si="4"/>
        <v>0</v>
      </c>
      <c r="Z58" s="170">
        <f t="shared" si="7"/>
        <v>0</v>
      </c>
      <c r="AA58" s="169" t="s">
        <v>18</v>
      </c>
      <c r="AB58" s="118">
        <v>0</v>
      </c>
      <c r="AC58" s="46">
        <f t="shared" si="5"/>
        <v>0</v>
      </c>
      <c r="AD58" s="170">
        <f t="shared" si="8"/>
        <v>0</v>
      </c>
      <c r="AF58" s="129">
        <f t="shared" si="9"/>
        <v>3975</v>
      </c>
      <c r="AG58" s="129">
        <f t="shared" si="10"/>
        <v>3129</v>
      </c>
      <c r="AH58" s="129">
        <f t="shared" si="11"/>
        <v>3217</v>
      </c>
      <c r="AI58" s="129">
        <f t="shared" si="12"/>
        <v>4595</v>
      </c>
      <c r="AJ58" s="129">
        <f t="shared" si="21"/>
        <v>0</v>
      </c>
    </row>
    <row r="59" spans="1:36" ht="24.75" customHeight="1" x14ac:dyDescent="0.25">
      <c r="A59" s="177">
        <v>51</v>
      </c>
      <c r="B59" s="14" t="s">
        <v>51</v>
      </c>
      <c r="C59" s="183">
        <v>3</v>
      </c>
      <c r="D59" s="118">
        <v>4598</v>
      </c>
      <c r="E59" s="184">
        <f t="shared" si="17"/>
        <v>2</v>
      </c>
      <c r="F59" s="47">
        <f t="shared" si="13"/>
        <v>125</v>
      </c>
      <c r="G59" s="183">
        <v>1</v>
      </c>
      <c r="H59" s="118">
        <v>4146</v>
      </c>
      <c r="I59" s="184">
        <f t="shared" si="18"/>
        <v>4</v>
      </c>
      <c r="J59" s="47">
        <f t="shared" si="14"/>
        <v>140</v>
      </c>
      <c r="K59" s="183">
        <v>2</v>
      </c>
      <c r="L59" s="118">
        <v>4432</v>
      </c>
      <c r="M59" s="184">
        <f t="shared" si="19"/>
        <v>3</v>
      </c>
      <c r="N59" s="47">
        <f t="shared" si="15"/>
        <v>156</v>
      </c>
      <c r="O59" s="183">
        <v>4</v>
      </c>
      <c r="P59" s="118">
        <v>5226</v>
      </c>
      <c r="Q59" s="184">
        <f t="shared" si="20"/>
        <v>1</v>
      </c>
      <c r="R59" s="47">
        <f t="shared" si="16"/>
        <v>77</v>
      </c>
      <c r="W59" s="183" t="s">
        <v>18</v>
      </c>
      <c r="X59" s="118">
        <v>0</v>
      </c>
      <c r="Y59" s="46">
        <f t="shared" si="4"/>
        <v>0</v>
      </c>
      <c r="Z59" s="170">
        <f t="shared" si="7"/>
        <v>0</v>
      </c>
      <c r="AA59" s="169" t="s">
        <v>18</v>
      </c>
      <c r="AB59" s="118">
        <v>0</v>
      </c>
      <c r="AC59" s="46">
        <f t="shared" si="5"/>
        <v>0</v>
      </c>
      <c r="AD59" s="170">
        <f t="shared" si="8"/>
        <v>0</v>
      </c>
      <c r="AF59" s="129">
        <f t="shared" si="9"/>
        <v>4598</v>
      </c>
      <c r="AG59" s="129">
        <f t="shared" si="10"/>
        <v>4146</v>
      </c>
      <c r="AH59" s="129">
        <f t="shared" si="11"/>
        <v>4432</v>
      </c>
      <c r="AI59" s="129">
        <f t="shared" si="12"/>
        <v>5226</v>
      </c>
      <c r="AJ59" s="129">
        <f t="shared" si="21"/>
        <v>0</v>
      </c>
    </row>
    <row r="60" spans="1:36" ht="24.75" customHeight="1" x14ac:dyDescent="0.25">
      <c r="A60" s="177">
        <v>52</v>
      </c>
      <c r="B60" s="14" t="s">
        <v>52</v>
      </c>
      <c r="C60" s="183">
        <v>2</v>
      </c>
      <c r="D60" s="118">
        <v>4004</v>
      </c>
      <c r="E60" s="184">
        <f t="shared" si="17"/>
        <v>3</v>
      </c>
      <c r="F60" s="47">
        <f t="shared" si="13"/>
        <v>128</v>
      </c>
      <c r="G60" s="183">
        <v>3</v>
      </c>
      <c r="H60" s="118">
        <v>4069</v>
      </c>
      <c r="I60" s="184">
        <f t="shared" si="18"/>
        <v>2</v>
      </c>
      <c r="J60" s="47">
        <f t="shared" si="14"/>
        <v>142</v>
      </c>
      <c r="K60" s="183">
        <v>1</v>
      </c>
      <c r="L60" s="118">
        <v>3974</v>
      </c>
      <c r="M60" s="184">
        <f t="shared" si="19"/>
        <v>4</v>
      </c>
      <c r="N60" s="47">
        <f t="shared" si="15"/>
        <v>160</v>
      </c>
      <c r="O60" s="183">
        <v>4</v>
      </c>
      <c r="P60" s="118">
        <v>5819</v>
      </c>
      <c r="Q60" s="184">
        <f t="shared" si="20"/>
        <v>1</v>
      </c>
      <c r="R60" s="47">
        <f t="shared" si="16"/>
        <v>78</v>
      </c>
      <c r="W60" s="183" t="s">
        <v>18</v>
      </c>
      <c r="X60" s="118">
        <v>0</v>
      </c>
      <c r="Y60" s="46">
        <f t="shared" si="4"/>
        <v>0</v>
      </c>
      <c r="Z60" s="170">
        <f t="shared" si="7"/>
        <v>0</v>
      </c>
      <c r="AA60" s="169" t="s">
        <v>18</v>
      </c>
      <c r="AB60" s="118">
        <v>0</v>
      </c>
      <c r="AC60" s="46">
        <f t="shared" si="5"/>
        <v>0</v>
      </c>
      <c r="AD60" s="170">
        <f t="shared" si="8"/>
        <v>0</v>
      </c>
      <c r="AF60" s="129">
        <f t="shared" si="9"/>
        <v>4004</v>
      </c>
      <c r="AG60" s="129">
        <f t="shared" si="10"/>
        <v>4069</v>
      </c>
      <c r="AH60" s="129">
        <f t="shared" si="11"/>
        <v>3974</v>
      </c>
      <c r="AI60" s="129">
        <f t="shared" si="12"/>
        <v>5819</v>
      </c>
      <c r="AJ60" s="129">
        <f t="shared" si="21"/>
        <v>0</v>
      </c>
    </row>
    <row r="61" spans="1:36" ht="24.75" customHeight="1" x14ac:dyDescent="0.25">
      <c r="A61" s="177">
        <v>53</v>
      </c>
      <c r="B61" s="14" t="s">
        <v>53</v>
      </c>
      <c r="C61" s="183">
        <v>4</v>
      </c>
      <c r="D61" s="118">
        <v>2999</v>
      </c>
      <c r="E61" s="184">
        <f t="shared" si="17"/>
        <v>1</v>
      </c>
      <c r="F61" s="47">
        <f t="shared" si="13"/>
        <v>129</v>
      </c>
      <c r="G61" s="183">
        <v>2</v>
      </c>
      <c r="H61" s="118">
        <v>2947</v>
      </c>
      <c r="I61" s="184">
        <f t="shared" si="18"/>
        <v>3</v>
      </c>
      <c r="J61" s="47">
        <f t="shared" si="14"/>
        <v>145</v>
      </c>
      <c r="K61" s="183">
        <v>1</v>
      </c>
      <c r="L61" s="118">
        <v>2917</v>
      </c>
      <c r="M61" s="184">
        <f t="shared" si="19"/>
        <v>4</v>
      </c>
      <c r="N61" s="47">
        <f t="shared" si="15"/>
        <v>164</v>
      </c>
      <c r="O61" s="183">
        <v>3</v>
      </c>
      <c r="P61" s="118">
        <v>2951</v>
      </c>
      <c r="Q61" s="184">
        <f t="shared" si="20"/>
        <v>2</v>
      </c>
      <c r="R61" s="47">
        <f t="shared" si="16"/>
        <v>80</v>
      </c>
      <c r="W61" s="183" t="s">
        <v>18</v>
      </c>
      <c r="X61" s="118">
        <v>0</v>
      </c>
      <c r="Y61" s="46">
        <f t="shared" si="4"/>
        <v>0</v>
      </c>
      <c r="Z61" s="170">
        <f t="shared" si="7"/>
        <v>0</v>
      </c>
      <c r="AA61" s="169" t="s">
        <v>18</v>
      </c>
      <c r="AB61" s="118">
        <v>0</v>
      </c>
      <c r="AC61" s="46">
        <f t="shared" si="5"/>
        <v>0</v>
      </c>
      <c r="AD61" s="170">
        <f t="shared" si="8"/>
        <v>0</v>
      </c>
      <c r="AF61" s="129">
        <f t="shared" si="9"/>
        <v>2999</v>
      </c>
      <c r="AG61" s="129">
        <f t="shared" si="10"/>
        <v>2947</v>
      </c>
      <c r="AH61" s="129">
        <f t="shared" si="11"/>
        <v>2917</v>
      </c>
      <c r="AI61" s="129">
        <f t="shared" si="12"/>
        <v>2951</v>
      </c>
      <c r="AJ61" s="129">
        <f t="shared" ref="AJ61:AJ69" si="22">X61</f>
        <v>0</v>
      </c>
    </row>
    <row r="62" spans="1:36" ht="24.75" customHeight="1" x14ac:dyDescent="0.25">
      <c r="A62" s="177">
        <v>54</v>
      </c>
      <c r="B62" s="14" t="s">
        <v>54</v>
      </c>
      <c r="C62" s="183">
        <v>2</v>
      </c>
      <c r="D62" s="118">
        <v>2560</v>
      </c>
      <c r="E62" s="184">
        <f t="shared" si="17"/>
        <v>3</v>
      </c>
      <c r="F62" s="47">
        <f t="shared" si="13"/>
        <v>132</v>
      </c>
      <c r="G62" s="183">
        <v>1</v>
      </c>
      <c r="H62" s="118">
        <v>2495</v>
      </c>
      <c r="I62" s="184">
        <f t="shared" si="18"/>
        <v>4</v>
      </c>
      <c r="J62" s="47">
        <f t="shared" si="14"/>
        <v>149</v>
      </c>
      <c r="K62" s="183">
        <v>3</v>
      </c>
      <c r="L62" s="118">
        <v>2667</v>
      </c>
      <c r="M62" s="184">
        <f t="shared" si="19"/>
        <v>2</v>
      </c>
      <c r="N62" s="47">
        <f t="shared" si="15"/>
        <v>166</v>
      </c>
      <c r="O62" s="183">
        <v>4</v>
      </c>
      <c r="P62" s="118">
        <v>3035</v>
      </c>
      <c r="Q62" s="184">
        <f t="shared" si="20"/>
        <v>1</v>
      </c>
      <c r="R62" s="47">
        <f t="shared" si="16"/>
        <v>81</v>
      </c>
      <c r="W62" s="183" t="s">
        <v>18</v>
      </c>
      <c r="X62" s="118">
        <v>0</v>
      </c>
      <c r="Y62" s="46">
        <f t="shared" si="4"/>
        <v>0</v>
      </c>
      <c r="Z62" s="170">
        <f t="shared" si="7"/>
        <v>0</v>
      </c>
      <c r="AA62" s="169" t="s">
        <v>18</v>
      </c>
      <c r="AB62" s="118">
        <v>0</v>
      </c>
      <c r="AC62" s="46">
        <f t="shared" si="5"/>
        <v>0</v>
      </c>
      <c r="AD62" s="170">
        <f t="shared" si="8"/>
        <v>0</v>
      </c>
      <c r="AF62" s="129">
        <f t="shared" si="9"/>
        <v>2560</v>
      </c>
      <c r="AG62" s="129">
        <f t="shared" si="10"/>
        <v>2495</v>
      </c>
      <c r="AH62" s="129">
        <f t="shared" si="11"/>
        <v>2667</v>
      </c>
      <c r="AI62" s="129">
        <f t="shared" si="12"/>
        <v>3035</v>
      </c>
      <c r="AJ62" s="129">
        <f t="shared" si="22"/>
        <v>0</v>
      </c>
    </row>
    <row r="63" spans="1:36" ht="24.75" customHeight="1" x14ac:dyDescent="0.25">
      <c r="A63" s="177">
        <v>55</v>
      </c>
      <c r="B63" s="14" t="s">
        <v>133</v>
      </c>
      <c r="C63" s="183">
        <v>3</v>
      </c>
      <c r="D63" s="118">
        <v>21046</v>
      </c>
      <c r="E63" s="184">
        <f t="shared" si="17"/>
        <v>2</v>
      </c>
      <c r="F63" s="47">
        <f t="shared" si="13"/>
        <v>134</v>
      </c>
      <c r="G63" s="183">
        <v>2</v>
      </c>
      <c r="H63" s="118">
        <v>20869</v>
      </c>
      <c r="I63" s="184">
        <f t="shared" si="18"/>
        <v>3</v>
      </c>
      <c r="J63" s="47">
        <f t="shared" si="14"/>
        <v>152</v>
      </c>
      <c r="K63" s="183">
        <v>1</v>
      </c>
      <c r="L63" s="118">
        <v>20843</v>
      </c>
      <c r="M63" s="184">
        <f t="shared" si="19"/>
        <v>4</v>
      </c>
      <c r="N63" s="47">
        <f t="shared" si="15"/>
        <v>170</v>
      </c>
      <c r="O63" s="183">
        <v>4</v>
      </c>
      <c r="P63" s="118">
        <v>24162</v>
      </c>
      <c r="Q63" s="184">
        <f t="shared" si="20"/>
        <v>1</v>
      </c>
      <c r="R63" s="47">
        <f t="shared" si="16"/>
        <v>82</v>
      </c>
      <c r="W63" s="183" t="s">
        <v>18</v>
      </c>
      <c r="X63" s="118">
        <v>0</v>
      </c>
      <c r="Y63" s="46">
        <f t="shared" si="4"/>
        <v>0</v>
      </c>
      <c r="Z63" s="170">
        <f t="shared" si="7"/>
        <v>0</v>
      </c>
      <c r="AA63" s="169" t="s">
        <v>18</v>
      </c>
      <c r="AB63" s="118">
        <v>0</v>
      </c>
      <c r="AC63" s="46">
        <f t="shared" si="5"/>
        <v>0</v>
      </c>
      <c r="AD63" s="170">
        <f t="shared" si="8"/>
        <v>0</v>
      </c>
      <c r="AF63" s="129">
        <f t="shared" si="9"/>
        <v>21046</v>
      </c>
      <c r="AG63" s="129">
        <f t="shared" si="10"/>
        <v>20869</v>
      </c>
      <c r="AH63" s="129">
        <f t="shared" si="11"/>
        <v>20843</v>
      </c>
      <c r="AI63" s="129">
        <f t="shared" si="12"/>
        <v>24162</v>
      </c>
      <c r="AJ63" s="129">
        <f t="shared" si="22"/>
        <v>0</v>
      </c>
    </row>
    <row r="64" spans="1:36" ht="24.75" customHeight="1" x14ac:dyDescent="0.25">
      <c r="A64" s="177">
        <v>56</v>
      </c>
      <c r="B64" s="14" t="s">
        <v>134</v>
      </c>
      <c r="C64" s="183">
        <v>3</v>
      </c>
      <c r="D64" s="118">
        <v>21640</v>
      </c>
      <c r="E64" s="184">
        <f t="shared" si="17"/>
        <v>2</v>
      </c>
      <c r="F64" s="47">
        <f t="shared" si="13"/>
        <v>136</v>
      </c>
      <c r="G64" s="183">
        <v>2</v>
      </c>
      <c r="H64" s="118">
        <v>20648</v>
      </c>
      <c r="I64" s="184">
        <f t="shared" si="18"/>
        <v>3</v>
      </c>
      <c r="J64" s="47">
        <f t="shared" si="14"/>
        <v>155</v>
      </c>
      <c r="K64" s="183">
        <v>1</v>
      </c>
      <c r="L64" s="118">
        <v>20057</v>
      </c>
      <c r="M64" s="184">
        <f t="shared" si="19"/>
        <v>4</v>
      </c>
      <c r="N64" s="47">
        <f t="shared" si="15"/>
        <v>174</v>
      </c>
      <c r="O64" s="183">
        <v>4</v>
      </c>
      <c r="P64" s="118">
        <v>22167</v>
      </c>
      <c r="Q64" s="184">
        <f t="shared" si="20"/>
        <v>1</v>
      </c>
      <c r="R64" s="47">
        <f t="shared" si="16"/>
        <v>83</v>
      </c>
      <c r="W64" s="183" t="s">
        <v>18</v>
      </c>
      <c r="X64" s="118">
        <v>0</v>
      </c>
      <c r="Y64" s="46">
        <f t="shared" si="4"/>
        <v>0</v>
      </c>
      <c r="Z64" s="170">
        <f t="shared" si="7"/>
        <v>0</v>
      </c>
      <c r="AA64" s="169" t="s">
        <v>18</v>
      </c>
      <c r="AB64" s="118">
        <v>0</v>
      </c>
      <c r="AC64" s="46">
        <f t="shared" si="5"/>
        <v>0</v>
      </c>
      <c r="AD64" s="170">
        <f t="shared" si="8"/>
        <v>0</v>
      </c>
      <c r="AF64" s="129">
        <f t="shared" si="9"/>
        <v>21640</v>
      </c>
      <c r="AG64" s="129">
        <f t="shared" si="10"/>
        <v>20648</v>
      </c>
      <c r="AH64" s="129">
        <f t="shared" si="11"/>
        <v>20057</v>
      </c>
      <c r="AI64" s="129">
        <f t="shared" si="12"/>
        <v>22167</v>
      </c>
      <c r="AJ64" s="129">
        <f t="shared" si="22"/>
        <v>0</v>
      </c>
    </row>
    <row r="65" spans="1:36" ht="24.75" customHeight="1" x14ac:dyDescent="0.25">
      <c r="A65" s="177">
        <v>57</v>
      </c>
      <c r="B65" s="14" t="s">
        <v>55</v>
      </c>
      <c r="C65" s="183" t="s">
        <v>25</v>
      </c>
      <c r="D65" s="118" t="s">
        <v>25</v>
      </c>
      <c r="E65" s="184">
        <f t="shared" si="17"/>
        <v>0</v>
      </c>
      <c r="F65" s="47">
        <f t="shared" si="13"/>
        <v>136</v>
      </c>
      <c r="G65" s="183">
        <v>1</v>
      </c>
      <c r="H65" s="118">
        <v>13055</v>
      </c>
      <c r="I65" s="184">
        <f t="shared" si="18"/>
        <v>4</v>
      </c>
      <c r="J65" s="47">
        <f t="shared" si="14"/>
        <v>159</v>
      </c>
      <c r="K65" s="183">
        <v>2</v>
      </c>
      <c r="L65" s="118">
        <v>13464</v>
      </c>
      <c r="M65" s="184">
        <f t="shared" si="19"/>
        <v>3</v>
      </c>
      <c r="N65" s="47">
        <f t="shared" si="15"/>
        <v>177</v>
      </c>
      <c r="O65" s="183">
        <v>3</v>
      </c>
      <c r="P65" s="118">
        <v>14097</v>
      </c>
      <c r="Q65" s="184">
        <f t="shared" si="20"/>
        <v>2</v>
      </c>
      <c r="R65" s="47">
        <f t="shared" si="16"/>
        <v>85</v>
      </c>
      <c r="W65" s="183" t="s">
        <v>18</v>
      </c>
      <c r="X65" s="118">
        <v>0</v>
      </c>
      <c r="Y65" s="46">
        <f t="shared" si="4"/>
        <v>0</v>
      </c>
      <c r="Z65" s="170">
        <f t="shared" si="7"/>
        <v>0</v>
      </c>
      <c r="AA65" s="169" t="s">
        <v>18</v>
      </c>
      <c r="AB65" s="118">
        <v>0</v>
      </c>
      <c r="AC65" s="46">
        <f t="shared" si="5"/>
        <v>0</v>
      </c>
      <c r="AD65" s="170">
        <f t="shared" si="8"/>
        <v>0</v>
      </c>
      <c r="AF65" s="129" t="str">
        <f t="shared" si="9"/>
        <v>DSQ</v>
      </c>
      <c r="AG65" s="129">
        <f t="shared" si="10"/>
        <v>13055</v>
      </c>
      <c r="AH65" s="129">
        <f t="shared" si="11"/>
        <v>13464</v>
      </c>
      <c r="AI65" s="129">
        <f t="shared" si="12"/>
        <v>14097</v>
      </c>
      <c r="AJ65" s="129">
        <f t="shared" si="22"/>
        <v>0</v>
      </c>
    </row>
    <row r="66" spans="1:36" ht="24.75" customHeight="1" x14ac:dyDescent="0.25">
      <c r="A66" s="177">
        <v>58</v>
      </c>
      <c r="B66" s="14" t="s">
        <v>56</v>
      </c>
      <c r="C66" s="183">
        <v>2</v>
      </c>
      <c r="D66" s="118">
        <v>14132</v>
      </c>
      <c r="E66" s="184">
        <f t="shared" si="17"/>
        <v>3</v>
      </c>
      <c r="F66" s="47">
        <f t="shared" si="13"/>
        <v>139</v>
      </c>
      <c r="G66" s="183" t="s">
        <v>26</v>
      </c>
      <c r="H66" s="118">
        <v>13771</v>
      </c>
      <c r="I66" s="184">
        <f t="shared" si="18"/>
        <v>0</v>
      </c>
      <c r="J66" s="47">
        <f t="shared" si="14"/>
        <v>159</v>
      </c>
      <c r="K66" s="183">
        <v>1</v>
      </c>
      <c r="L66" s="118">
        <v>12789</v>
      </c>
      <c r="M66" s="184">
        <f t="shared" si="19"/>
        <v>4</v>
      </c>
      <c r="N66" s="47">
        <f t="shared" si="15"/>
        <v>181</v>
      </c>
      <c r="O66" s="183">
        <v>3</v>
      </c>
      <c r="P66" s="118">
        <v>14491</v>
      </c>
      <c r="Q66" s="184">
        <f t="shared" si="20"/>
        <v>2</v>
      </c>
      <c r="R66" s="47">
        <f t="shared" si="16"/>
        <v>87</v>
      </c>
      <c r="W66" s="183" t="s">
        <v>18</v>
      </c>
      <c r="X66" s="118">
        <v>0</v>
      </c>
      <c r="Y66" s="46">
        <f t="shared" si="4"/>
        <v>0</v>
      </c>
      <c r="Z66" s="170">
        <f t="shared" si="7"/>
        <v>0</v>
      </c>
      <c r="AA66" s="169" t="s">
        <v>18</v>
      </c>
      <c r="AB66" s="118">
        <v>0</v>
      </c>
      <c r="AC66" s="46">
        <f t="shared" si="5"/>
        <v>0</v>
      </c>
      <c r="AD66" s="170">
        <f t="shared" si="8"/>
        <v>0</v>
      </c>
      <c r="AF66" s="129">
        <f t="shared" si="9"/>
        <v>14132</v>
      </c>
      <c r="AG66" s="129">
        <f t="shared" si="10"/>
        <v>13771</v>
      </c>
      <c r="AH66" s="129">
        <f t="shared" si="11"/>
        <v>12789</v>
      </c>
      <c r="AI66" s="129">
        <f t="shared" si="12"/>
        <v>14491</v>
      </c>
      <c r="AJ66" s="129">
        <f t="shared" si="22"/>
        <v>0</v>
      </c>
    </row>
    <row r="67" spans="1:36" ht="24.75" customHeight="1" x14ac:dyDescent="0.25">
      <c r="A67" s="177">
        <v>59</v>
      </c>
      <c r="B67" s="14" t="s">
        <v>136</v>
      </c>
      <c r="C67" s="183">
        <v>2</v>
      </c>
      <c r="D67" s="118">
        <v>21229</v>
      </c>
      <c r="E67" s="184">
        <f t="shared" si="17"/>
        <v>3</v>
      </c>
      <c r="F67" s="47">
        <f t="shared" si="13"/>
        <v>142</v>
      </c>
      <c r="G67" s="183">
        <v>3</v>
      </c>
      <c r="H67" s="118">
        <v>21511</v>
      </c>
      <c r="I67" s="184">
        <f t="shared" si="18"/>
        <v>2</v>
      </c>
      <c r="J67" s="47">
        <f t="shared" si="14"/>
        <v>161</v>
      </c>
      <c r="K67" s="183">
        <v>1</v>
      </c>
      <c r="L67" s="118">
        <v>20304</v>
      </c>
      <c r="M67" s="184">
        <f t="shared" si="19"/>
        <v>4</v>
      </c>
      <c r="N67" s="47">
        <f t="shared" si="15"/>
        <v>185</v>
      </c>
      <c r="O67" s="183" t="s">
        <v>23</v>
      </c>
      <c r="P67" s="118" t="s">
        <v>23</v>
      </c>
      <c r="Q67" s="184">
        <f t="shared" si="20"/>
        <v>0</v>
      </c>
      <c r="R67" s="47">
        <f t="shared" si="16"/>
        <v>87</v>
      </c>
      <c r="W67" s="183" t="s">
        <v>18</v>
      </c>
      <c r="X67" s="118">
        <v>0</v>
      </c>
      <c r="Y67" s="46">
        <f t="shared" si="4"/>
        <v>0</v>
      </c>
      <c r="Z67" s="170">
        <f t="shared" si="7"/>
        <v>0</v>
      </c>
      <c r="AA67" s="169" t="s">
        <v>18</v>
      </c>
      <c r="AB67" s="118">
        <v>0</v>
      </c>
      <c r="AC67" s="46">
        <f t="shared" si="5"/>
        <v>0</v>
      </c>
      <c r="AD67" s="170">
        <f t="shared" si="8"/>
        <v>0</v>
      </c>
      <c r="AF67" s="129">
        <f t="shared" si="9"/>
        <v>21229</v>
      </c>
      <c r="AG67" s="129">
        <f t="shared" si="10"/>
        <v>21511</v>
      </c>
      <c r="AH67" s="129">
        <f t="shared" si="11"/>
        <v>20304</v>
      </c>
      <c r="AI67" s="129" t="str">
        <f t="shared" si="12"/>
        <v>DNS</v>
      </c>
      <c r="AJ67" s="129">
        <f t="shared" si="22"/>
        <v>0</v>
      </c>
    </row>
    <row r="68" spans="1:36" ht="24.75" customHeight="1" x14ac:dyDescent="0.25">
      <c r="A68" s="177">
        <v>60</v>
      </c>
      <c r="B68" s="14" t="s">
        <v>135</v>
      </c>
      <c r="C68" s="183">
        <v>4</v>
      </c>
      <c r="D68" s="118">
        <v>20820</v>
      </c>
      <c r="E68" s="184">
        <f t="shared" si="17"/>
        <v>1</v>
      </c>
      <c r="F68" s="47">
        <f t="shared" si="13"/>
        <v>143</v>
      </c>
      <c r="G68" s="183">
        <v>1</v>
      </c>
      <c r="H68" s="118">
        <v>15331</v>
      </c>
      <c r="I68" s="184">
        <f t="shared" si="18"/>
        <v>4</v>
      </c>
      <c r="J68" s="47">
        <f t="shared" si="14"/>
        <v>165</v>
      </c>
      <c r="K68" s="183">
        <v>2</v>
      </c>
      <c r="L68" s="118">
        <v>15870</v>
      </c>
      <c r="M68" s="184">
        <f t="shared" si="19"/>
        <v>3</v>
      </c>
      <c r="N68" s="47">
        <f t="shared" si="15"/>
        <v>188</v>
      </c>
      <c r="O68" s="183">
        <v>3</v>
      </c>
      <c r="P68" s="118">
        <v>20457</v>
      </c>
      <c r="Q68" s="184">
        <f t="shared" si="20"/>
        <v>2</v>
      </c>
      <c r="R68" s="47">
        <f t="shared" si="16"/>
        <v>89</v>
      </c>
      <c r="W68" s="183" t="s">
        <v>18</v>
      </c>
      <c r="X68" s="118">
        <v>0</v>
      </c>
      <c r="Y68" s="46">
        <f t="shared" si="4"/>
        <v>0</v>
      </c>
      <c r="Z68" s="170">
        <f t="shared" si="7"/>
        <v>0</v>
      </c>
      <c r="AA68" s="169" t="s">
        <v>18</v>
      </c>
      <c r="AB68" s="118">
        <v>0</v>
      </c>
      <c r="AC68" s="46">
        <f t="shared" si="5"/>
        <v>0</v>
      </c>
      <c r="AD68" s="170">
        <f t="shared" si="8"/>
        <v>0</v>
      </c>
      <c r="AF68" s="129">
        <f t="shared" si="9"/>
        <v>20820</v>
      </c>
      <c r="AG68" s="129">
        <f t="shared" si="10"/>
        <v>15331</v>
      </c>
      <c r="AH68" s="129">
        <f t="shared" si="11"/>
        <v>15870</v>
      </c>
      <c r="AI68" s="129">
        <f t="shared" si="12"/>
        <v>20457</v>
      </c>
      <c r="AJ68" s="129">
        <f t="shared" si="22"/>
        <v>0</v>
      </c>
    </row>
    <row r="69" spans="1:36" ht="24.75" customHeight="1" thickBot="1" x14ac:dyDescent="0.3">
      <c r="A69" s="178">
        <v>61</v>
      </c>
      <c r="B69" s="179" t="s">
        <v>137</v>
      </c>
      <c r="C69" s="183">
        <v>3</v>
      </c>
      <c r="D69" s="118">
        <v>43978</v>
      </c>
      <c r="E69" s="184">
        <f t="shared" si="17"/>
        <v>2</v>
      </c>
      <c r="F69" s="47">
        <f t="shared" si="13"/>
        <v>145</v>
      </c>
      <c r="G69" s="183">
        <v>1</v>
      </c>
      <c r="H69" s="118">
        <v>43278</v>
      </c>
      <c r="I69" s="184">
        <f t="shared" si="18"/>
        <v>4</v>
      </c>
      <c r="J69" s="47">
        <f t="shared" si="14"/>
        <v>169</v>
      </c>
      <c r="K69" s="183">
        <v>2</v>
      </c>
      <c r="L69" s="118">
        <v>43291</v>
      </c>
      <c r="M69" s="184">
        <f t="shared" si="19"/>
        <v>3</v>
      </c>
      <c r="N69" s="47">
        <f t="shared" si="15"/>
        <v>191</v>
      </c>
      <c r="O69" s="183">
        <v>4</v>
      </c>
      <c r="P69" s="118">
        <v>51172</v>
      </c>
      <c r="Q69" s="184">
        <f t="shared" si="20"/>
        <v>1</v>
      </c>
      <c r="R69" s="47">
        <f t="shared" si="16"/>
        <v>90</v>
      </c>
      <c r="W69" s="183" t="s">
        <v>18</v>
      </c>
      <c r="X69" s="118">
        <v>0</v>
      </c>
      <c r="Y69" s="173">
        <f t="shared" si="4"/>
        <v>0</v>
      </c>
      <c r="Z69" s="174">
        <f t="shared" si="7"/>
        <v>0</v>
      </c>
      <c r="AA69" s="171" t="s">
        <v>18</v>
      </c>
      <c r="AB69" s="172">
        <v>0</v>
      </c>
      <c r="AC69" s="173">
        <f t="shared" si="5"/>
        <v>0</v>
      </c>
      <c r="AD69" s="174">
        <f t="shared" si="8"/>
        <v>0</v>
      </c>
      <c r="AF69" s="129">
        <f t="shared" si="9"/>
        <v>43978</v>
      </c>
      <c r="AG69" s="129">
        <f t="shared" si="10"/>
        <v>43278</v>
      </c>
      <c r="AH69" s="129">
        <f t="shared" si="11"/>
        <v>43291</v>
      </c>
      <c r="AI69" s="129">
        <f t="shared" si="12"/>
        <v>51172</v>
      </c>
      <c r="AJ69" s="129">
        <f t="shared" si="22"/>
        <v>0</v>
      </c>
    </row>
    <row r="70" spans="1:36" ht="12.75" customHeight="1" thickBot="1" x14ac:dyDescent="0.3">
      <c r="A70" s="105"/>
      <c r="B70" s="180"/>
      <c r="C70" s="165"/>
      <c r="D70" s="166"/>
      <c r="E70" s="105"/>
      <c r="F70" s="165"/>
      <c r="G70" s="165"/>
      <c r="H70" s="105"/>
      <c r="I70" s="105"/>
      <c r="J70" s="165"/>
      <c r="K70" s="165"/>
      <c r="L70" s="166"/>
      <c r="M70" s="105"/>
      <c r="N70" s="165"/>
      <c r="O70" s="165"/>
      <c r="P70" s="166"/>
      <c r="Q70" s="105"/>
      <c r="R70" s="165"/>
      <c r="W70" s="165"/>
      <c r="X70" s="166"/>
      <c r="Y70" s="105"/>
      <c r="Z70" s="165"/>
      <c r="AA70" s="165"/>
      <c r="AB70" s="166"/>
      <c r="AC70" s="105"/>
      <c r="AD70" s="165"/>
    </row>
    <row r="71" spans="1:36" ht="20.100000000000001" customHeight="1" x14ac:dyDescent="0.25">
      <c r="A71" s="300" t="s">
        <v>57</v>
      </c>
      <c r="B71" s="301"/>
      <c r="C71" s="302">
        <f>F69</f>
        <v>145</v>
      </c>
      <c r="D71" s="303"/>
      <c r="E71" s="303"/>
      <c r="F71" s="304"/>
      <c r="G71" s="305">
        <f>J69</f>
        <v>169</v>
      </c>
      <c r="H71" s="303"/>
      <c r="I71" s="303"/>
      <c r="J71" s="306"/>
      <c r="K71" s="305">
        <f>N69</f>
        <v>191</v>
      </c>
      <c r="L71" s="303"/>
      <c r="M71" s="303"/>
      <c r="N71" s="306"/>
      <c r="O71" s="305">
        <f>R69</f>
        <v>90</v>
      </c>
      <c r="P71" s="303"/>
      <c r="Q71" s="303"/>
      <c r="R71" s="306"/>
    </row>
    <row r="72" spans="1:36" ht="20.100000000000001" customHeight="1" thickBot="1" x14ac:dyDescent="0.3">
      <c r="A72" s="316" t="s">
        <v>58</v>
      </c>
      <c r="B72" s="317"/>
      <c r="C72" s="318">
        <f>_xlfn.IFNA((VLOOKUP(C71,place,2,TRUE)),"")</f>
        <v>3</v>
      </c>
      <c r="D72" s="319"/>
      <c r="E72" s="319"/>
      <c r="F72" s="320"/>
      <c r="G72" s="321">
        <f>_xlfn.IFNA((VLOOKUP(G71,place,2,TRUE)),"")</f>
        <v>2</v>
      </c>
      <c r="H72" s="319"/>
      <c r="I72" s="319"/>
      <c r="J72" s="322"/>
      <c r="K72" s="321">
        <f>_xlfn.IFNA((VLOOKUP(K71,place,2,TRUE)),"")</f>
        <v>1</v>
      </c>
      <c r="L72" s="319"/>
      <c r="M72" s="319"/>
      <c r="N72" s="322"/>
      <c r="O72" s="321">
        <f>_xlfn.IFNA((VLOOKUP(O71,place,2,TRUE)),"")</f>
        <v>4</v>
      </c>
      <c r="P72" s="319"/>
      <c r="Q72" s="319"/>
      <c r="R72" s="322"/>
    </row>
    <row r="73" spans="1:36" ht="20.25" customHeight="1" x14ac:dyDescent="0.25">
      <c r="C73" s="314">
        <f>300-C71</f>
        <v>155</v>
      </c>
      <c r="D73" s="314"/>
      <c r="E73" s="314"/>
      <c r="F73" s="314"/>
      <c r="G73" s="314">
        <f>300-G71</f>
        <v>131</v>
      </c>
      <c r="H73" s="314"/>
      <c r="I73" s="314"/>
      <c r="J73" s="314"/>
      <c r="K73" s="314">
        <f>300-K71</f>
        <v>109</v>
      </c>
      <c r="L73" s="314"/>
      <c r="M73" s="314"/>
      <c r="N73" s="314"/>
      <c r="O73" s="314">
        <f>300-O71</f>
        <v>210</v>
      </c>
      <c r="P73" s="314"/>
      <c r="Q73" s="314"/>
      <c r="R73" s="314"/>
    </row>
    <row r="77" spans="1:36" x14ac:dyDescent="0.25">
      <c r="C77" s="129" t="s">
        <v>59</v>
      </c>
      <c r="D77" s="134">
        <f>COUNTIF(C9:C69,1)</f>
        <v>7</v>
      </c>
      <c r="G77" s="129" t="s">
        <v>59</v>
      </c>
      <c r="H77" s="134">
        <f>COUNTIF(G9:G69,1)</f>
        <v>23</v>
      </c>
      <c r="K77" s="129" t="s">
        <v>59</v>
      </c>
      <c r="L77" s="134">
        <f>COUNTIF(K9:K69,1)</f>
        <v>30</v>
      </c>
      <c r="O77" s="129" t="s">
        <v>59</v>
      </c>
      <c r="P77" s="134">
        <f>COUNTIF(O9:O69,1)</f>
        <v>1</v>
      </c>
      <c r="S77" s="129">
        <f t="shared" ref="S77:S83" si="23">D77+H77+L77+P77</f>
        <v>61</v>
      </c>
    </row>
    <row r="78" spans="1:36" x14ac:dyDescent="0.25">
      <c r="C78" s="129" t="s">
        <v>60</v>
      </c>
      <c r="D78" s="134">
        <f>COUNTIF(C9:C69,2)</f>
        <v>26</v>
      </c>
      <c r="G78" s="129" t="s">
        <v>60</v>
      </c>
      <c r="H78" s="134">
        <f>COUNTIF(G9:G69,2)</f>
        <v>12</v>
      </c>
      <c r="K78" s="129" t="s">
        <v>60</v>
      </c>
      <c r="L78" s="134">
        <f>COUNTIF(K9:K69,2)</f>
        <v>14</v>
      </c>
      <c r="O78" s="129" t="s">
        <v>60</v>
      </c>
      <c r="P78" s="134">
        <f>COUNTIF(O9:O69,2)</f>
        <v>9</v>
      </c>
      <c r="S78" s="129">
        <f t="shared" si="23"/>
        <v>61</v>
      </c>
    </row>
    <row r="79" spans="1:36" x14ac:dyDescent="0.25">
      <c r="C79" s="129" t="s">
        <v>61</v>
      </c>
      <c r="D79" s="134">
        <f>COUNTIF(C9:C69,3)</f>
        <v>15</v>
      </c>
      <c r="G79" s="129" t="s">
        <v>61</v>
      </c>
      <c r="H79" s="134">
        <f>COUNTIF(G9:G69,3)</f>
        <v>19</v>
      </c>
      <c r="K79" s="129" t="s">
        <v>61</v>
      </c>
      <c r="L79" s="134">
        <f>COUNTIF(K9:K69,3)</f>
        <v>14</v>
      </c>
      <c r="O79" s="129" t="s">
        <v>61</v>
      </c>
      <c r="P79" s="134">
        <f>COUNTIF(O9:O69,3)</f>
        <v>11</v>
      </c>
      <c r="S79" s="129">
        <f t="shared" si="23"/>
        <v>59</v>
      </c>
    </row>
    <row r="80" spans="1:36" x14ac:dyDescent="0.25">
      <c r="C80" s="129" t="s">
        <v>62</v>
      </c>
      <c r="D80" s="134">
        <f>COUNTIF(C9:C69,4)</f>
        <v>9</v>
      </c>
      <c r="G80" s="129" t="s">
        <v>62</v>
      </c>
      <c r="H80" s="134">
        <f>COUNTIF(G9:G69,4)</f>
        <v>3</v>
      </c>
      <c r="K80" s="129" t="s">
        <v>62</v>
      </c>
      <c r="L80" s="134">
        <f>COUNTIF(K9:K69,4)</f>
        <v>1</v>
      </c>
      <c r="O80" s="129" t="s">
        <v>62</v>
      </c>
      <c r="P80" s="134">
        <f>COUNTIF(O9:O69,4)</f>
        <v>37</v>
      </c>
      <c r="S80" s="129">
        <f t="shared" si="23"/>
        <v>50</v>
      </c>
    </row>
    <row r="81" spans="3:29" x14ac:dyDescent="0.25">
      <c r="C81" s="129" t="s">
        <v>25</v>
      </c>
      <c r="D81" s="129">
        <f>COUNTIF(C9:C69,"DSQ")</f>
        <v>4</v>
      </c>
      <c r="G81" s="129" t="s">
        <v>25</v>
      </c>
      <c r="H81" s="129">
        <f>COUNTIF(G9:G69,"DSQ")</f>
        <v>2</v>
      </c>
      <c r="K81" s="129" t="s">
        <v>25</v>
      </c>
      <c r="L81" s="129">
        <f>COUNTIF(K9:K69,"DSQ")</f>
        <v>2</v>
      </c>
      <c r="O81" s="129" t="s">
        <v>25</v>
      </c>
      <c r="P81" s="129">
        <f>COUNTIF(O9:O69,"DSQ")</f>
        <v>1</v>
      </c>
      <c r="S81" s="129">
        <f t="shared" si="23"/>
        <v>9</v>
      </c>
    </row>
    <row r="82" spans="3:29" x14ac:dyDescent="0.25">
      <c r="C82" s="129" t="s">
        <v>26</v>
      </c>
      <c r="D82" s="129">
        <f>COUNTIF(C9:C69,"T/O")</f>
        <v>0</v>
      </c>
      <c r="G82" s="129" t="s">
        <v>26</v>
      </c>
      <c r="H82" s="129">
        <f>COUNTIF(G9:G69,"T/O")</f>
        <v>2</v>
      </c>
      <c r="K82" s="129" t="s">
        <v>26</v>
      </c>
      <c r="L82" s="129">
        <f>COUNTIF(K9:K69,"T/O")</f>
        <v>0</v>
      </c>
      <c r="O82" s="129" t="s">
        <v>26</v>
      </c>
      <c r="P82" s="129">
        <f>COUNTIF(O9:O69,"T/O")</f>
        <v>0</v>
      </c>
      <c r="S82" s="129">
        <f t="shared" si="23"/>
        <v>2</v>
      </c>
    </row>
    <row r="83" spans="3:29" x14ac:dyDescent="0.25">
      <c r="C83" s="129" t="s">
        <v>23</v>
      </c>
      <c r="D83" s="129">
        <f>COUNTIF(C9:C69,"DNS")</f>
        <v>0</v>
      </c>
      <c r="G83" s="129" t="s">
        <v>23</v>
      </c>
      <c r="H83" s="129">
        <f>COUNTIF(G9:G69,"DNS")</f>
        <v>0</v>
      </c>
      <c r="K83" s="129" t="s">
        <v>23</v>
      </c>
      <c r="L83" s="129">
        <f>COUNTIF(K9:K69,"DNS")</f>
        <v>0</v>
      </c>
      <c r="O83" s="129" t="s">
        <v>23</v>
      </c>
      <c r="P83" s="129">
        <f>COUNTIF(O9:O69,"DNS")</f>
        <v>2</v>
      </c>
      <c r="S83" s="129">
        <f t="shared" si="23"/>
        <v>2</v>
      </c>
    </row>
    <row r="84" spans="3:29" x14ac:dyDescent="0.25">
      <c r="C84" s="129" t="s">
        <v>63</v>
      </c>
      <c r="D84" s="134">
        <f>SUM(D77:D83)</f>
        <v>61</v>
      </c>
      <c r="H84" s="134">
        <f>SUM(H77:H83)</f>
        <v>61</v>
      </c>
      <c r="L84" s="134">
        <f>SUM(L77:L83)</f>
        <v>61</v>
      </c>
      <c r="P84" s="134">
        <f>SUM(P77:P83)</f>
        <v>61</v>
      </c>
      <c r="S84" s="129">
        <f>SUM(S77:S83)</f>
        <v>244</v>
      </c>
    </row>
    <row r="85" spans="3:29" x14ac:dyDescent="0.25">
      <c r="T85" s="135" t="s">
        <v>64</v>
      </c>
    </row>
    <row r="86" spans="3:29" hidden="1" x14ac:dyDescent="0.25">
      <c r="U86" s="134" t="str">
        <f>C5</f>
        <v>Eston</v>
      </c>
      <c r="V86" s="129" t="str">
        <f>G5</f>
        <v>Thirsk WH</v>
      </c>
      <c r="W86" s="129" t="str">
        <f>K5</f>
        <v>Stokesley</v>
      </c>
      <c r="X86" s="129" t="str">
        <f>O5</f>
        <v>Thornaby</v>
      </c>
      <c r="Y86" s="129" t="s">
        <v>217</v>
      </c>
      <c r="AA86" s="129" t="str">
        <f>O5</f>
        <v>Thornaby</v>
      </c>
      <c r="AB86" s="129">
        <f>S5</f>
        <v>0</v>
      </c>
      <c r="AC86" s="129" t="s">
        <v>217</v>
      </c>
    </row>
    <row r="87" spans="3:29" hidden="1" x14ac:dyDescent="0.25">
      <c r="T87" s="129" t="s">
        <v>59</v>
      </c>
      <c r="U87" s="134">
        <f t="shared" ref="U87:U93" si="24">D77</f>
        <v>7</v>
      </c>
      <c r="V87" s="129">
        <f t="shared" ref="V87:V93" si="25">H77</f>
        <v>23</v>
      </c>
      <c r="W87" s="129">
        <f t="shared" ref="W87:W93" si="26">L77</f>
        <v>30</v>
      </c>
      <c r="X87" s="129">
        <f t="shared" ref="X87:X93" si="27">P77</f>
        <v>1</v>
      </c>
      <c r="AA87" s="129">
        <f t="shared" ref="AA87:AA93" si="28">P77</f>
        <v>1</v>
      </c>
      <c r="AB87" s="129">
        <f t="shared" ref="AB87:AB93" si="29">T77</f>
        <v>0</v>
      </c>
    </row>
    <row r="88" spans="3:29" hidden="1" x14ac:dyDescent="0.25">
      <c r="D88" s="151" t="s">
        <v>65</v>
      </c>
      <c r="E88" s="152"/>
      <c r="F88" s="153"/>
      <c r="T88" s="129" t="s">
        <v>60</v>
      </c>
      <c r="U88" s="134">
        <f t="shared" si="24"/>
        <v>26</v>
      </c>
      <c r="V88" s="129">
        <f t="shared" si="25"/>
        <v>12</v>
      </c>
      <c r="W88" s="129">
        <f t="shared" si="26"/>
        <v>14</v>
      </c>
      <c r="X88" s="129">
        <f t="shared" si="27"/>
        <v>9</v>
      </c>
      <c r="AA88" s="129">
        <f t="shared" si="28"/>
        <v>9</v>
      </c>
      <c r="AB88" s="129">
        <f t="shared" si="29"/>
        <v>0</v>
      </c>
    </row>
    <row r="89" spans="3:29" hidden="1" x14ac:dyDescent="0.25">
      <c r="D89" s="154">
        <f>LARGE(C71:R71,4)</f>
        <v>90</v>
      </c>
      <c r="E89" s="129">
        <v>4</v>
      </c>
      <c r="F89" s="155"/>
      <c r="T89" s="129" t="s">
        <v>61</v>
      </c>
      <c r="U89" s="134">
        <f t="shared" si="24"/>
        <v>15</v>
      </c>
      <c r="V89" s="129">
        <f t="shared" si="25"/>
        <v>19</v>
      </c>
      <c r="W89" s="129">
        <f t="shared" si="26"/>
        <v>14</v>
      </c>
      <c r="X89" s="129">
        <f t="shared" si="27"/>
        <v>11</v>
      </c>
      <c r="AA89" s="129">
        <f t="shared" si="28"/>
        <v>11</v>
      </c>
      <c r="AB89" s="129">
        <f t="shared" si="29"/>
        <v>0</v>
      </c>
    </row>
    <row r="90" spans="3:29" hidden="1" x14ac:dyDescent="0.25">
      <c r="D90" s="154">
        <f>LARGE(C71:R71,3)</f>
        <v>145</v>
      </c>
      <c r="E90" s="129">
        <v>3</v>
      </c>
      <c r="F90" s="155"/>
      <c r="T90" s="129" t="s">
        <v>62</v>
      </c>
      <c r="U90" s="134">
        <f t="shared" si="24"/>
        <v>9</v>
      </c>
      <c r="V90" s="129">
        <f t="shared" si="25"/>
        <v>3</v>
      </c>
      <c r="W90" s="129">
        <f t="shared" si="26"/>
        <v>1</v>
      </c>
      <c r="X90" s="129">
        <f t="shared" si="27"/>
        <v>37</v>
      </c>
      <c r="AA90" s="129">
        <f t="shared" si="28"/>
        <v>37</v>
      </c>
      <c r="AB90" s="129">
        <f t="shared" si="29"/>
        <v>0</v>
      </c>
    </row>
    <row r="91" spans="3:29" hidden="1" x14ac:dyDescent="0.25">
      <c r="D91" s="154">
        <f>LARGE(C71:R71,2)</f>
        <v>169</v>
      </c>
      <c r="E91" s="129">
        <v>2</v>
      </c>
      <c r="F91" s="155"/>
      <c r="T91" s="129" t="s">
        <v>25</v>
      </c>
      <c r="U91" s="134">
        <f t="shared" si="24"/>
        <v>4</v>
      </c>
      <c r="V91" s="129">
        <f t="shared" si="25"/>
        <v>2</v>
      </c>
      <c r="W91" s="129">
        <f t="shared" si="26"/>
        <v>2</v>
      </c>
      <c r="X91" s="129">
        <f t="shared" si="27"/>
        <v>1</v>
      </c>
      <c r="AA91" s="129">
        <f t="shared" si="28"/>
        <v>1</v>
      </c>
      <c r="AB91" s="129">
        <f t="shared" si="29"/>
        <v>0</v>
      </c>
    </row>
    <row r="92" spans="3:29" hidden="1" x14ac:dyDescent="0.25">
      <c r="D92" s="154">
        <f>LARGE(C71:R71,1)</f>
        <v>191</v>
      </c>
      <c r="E92" s="129">
        <v>1</v>
      </c>
      <c r="F92" s="155"/>
      <c r="T92" s="129" t="s">
        <v>26</v>
      </c>
      <c r="U92" s="134">
        <f t="shared" si="24"/>
        <v>0</v>
      </c>
      <c r="V92" s="129">
        <f t="shared" si="25"/>
        <v>2</v>
      </c>
      <c r="W92" s="129">
        <f t="shared" si="26"/>
        <v>0</v>
      </c>
      <c r="X92" s="129">
        <f t="shared" si="27"/>
        <v>0</v>
      </c>
      <c r="AA92" s="129">
        <f t="shared" si="28"/>
        <v>0</v>
      </c>
      <c r="AB92" s="129">
        <f t="shared" si="29"/>
        <v>0</v>
      </c>
    </row>
    <row r="93" spans="3:29" ht="12.6" hidden="1" thickBot="1" x14ac:dyDescent="0.3">
      <c r="D93" s="156"/>
      <c r="E93" s="157"/>
      <c r="F93" s="158"/>
      <c r="T93" s="129" t="s">
        <v>23</v>
      </c>
      <c r="U93" s="134">
        <f t="shared" si="24"/>
        <v>0</v>
      </c>
      <c r="V93" s="129">
        <f t="shared" si="25"/>
        <v>0</v>
      </c>
      <c r="W93" s="129">
        <f t="shared" si="26"/>
        <v>0</v>
      </c>
      <c r="X93" s="129">
        <f t="shared" si="27"/>
        <v>2</v>
      </c>
      <c r="AA93" s="129">
        <f t="shared" si="28"/>
        <v>2</v>
      </c>
      <c r="AB93" s="129">
        <f t="shared" si="29"/>
        <v>0</v>
      </c>
    </row>
    <row r="94" spans="3:29" hidden="1" x14ac:dyDescent="0.25"/>
    <row r="95" spans="3:29" hidden="1" x14ac:dyDescent="0.25"/>
    <row r="96" spans="3:29" hidden="1" x14ac:dyDescent="0.25"/>
  </sheetData>
  <mergeCells count="29">
    <mergeCell ref="A72:B72"/>
    <mergeCell ref="C72:F72"/>
    <mergeCell ref="G72:J72"/>
    <mergeCell ref="K72:N72"/>
    <mergeCell ref="O72:R72"/>
    <mergeCell ref="C73:F73"/>
    <mergeCell ref="G73:J73"/>
    <mergeCell ref="K73:N73"/>
    <mergeCell ref="O73:R73"/>
    <mergeCell ref="C6:F6"/>
    <mergeCell ref="G6:J6"/>
    <mergeCell ref="K6:N6"/>
    <mergeCell ref="O6:R6"/>
    <mergeCell ref="A1:R1"/>
    <mergeCell ref="J3:K3"/>
    <mergeCell ref="A5:B5"/>
    <mergeCell ref="C5:F5"/>
    <mergeCell ref="G5:J5"/>
    <mergeCell ref="K5:N5"/>
    <mergeCell ref="O5:R5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A65:B65 A66:B66 A67:B67 A68:B68 A9:B9 F9 A10:B14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ColWidth="8.88671875" defaultRowHeight="13.2" x14ac:dyDescent="0.25"/>
  <sheetData>
    <row r="1" spans="1:1" x14ac:dyDescent="0.25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26" workbookViewId="0">
      <selection activeCell="G6" sqref="G6"/>
    </sheetView>
  </sheetViews>
  <sheetFormatPr defaultColWidth="8.88671875" defaultRowHeight="13.2" x14ac:dyDescent="0.25"/>
  <sheetData>
    <row r="1" spans="1:8" s="27" customFormat="1" x14ac:dyDescent="0.25">
      <c r="A1" s="27" t="s">
        <v>397</v>
      </c>
      <c r="F1" s="27" t="s">
        <v>398</v>
      </c>
      <c r="G1" s="27" t="s">
        <v>399</v>
      </c>
      <c r="H1" s="27" t="s">
        <v>400</v>
      </c>
    </row>
    <row r="2" spans="1:8" x14ac:dyDescent="0.25">
      <c r="A2" t="e">
        <f>'Lane 1 Team Sheet'!AI6</f>
        <v>#REF!</v>
      </c>
      <c r="F2" t="e">
        <f>FIND(",X,",A2)</f>
        <v>#REF!</v>
      </c>
      <c r="G2" t="e">
        <f>FIND(",DQ,",A2)</f>
        <v>#REF!</v>
      </c>
      <c r="H2" t="e">
        <f>FIND(",DNS,",A2)</f>
        <v>#REF!</v>
      </c>
    </row>
    <row r="3" spans="1:8" x14ac:dyDescent="0.25">
      <c r="A3" t="e">
        <f>'Lane 1 Team Sheet'!AI7</f>
        <v>#REF!</v>
      </c>
      <c r="F3" t="e">
        <f t="shared" ref="F3:F66" si="0">FIND(",X,",A3)</f>
        <v>#REF!</v>
      </c>
      <c r="G3" t="e">
        <f t="shared" ref="G3:G66" si="1">FIND(",DQ,",A3)</f>
        <v>#REF!</v>
      </c>
      <c r="H3" t="e">
        <f t="shared" ref="H3:H66" si="2">FIND(",DNS,",A3)</f>
        <v>#REF!</v>
      </c>
    </row>
    <row r="4" spans="1:8" x14ac:dyDescent="0.25">
      <c r="A4" t="e">
        <f>'Lane 1 Team Sheet'!AI8</f>
        <v>#REF!</v>
      </c>
      <c r="F4" t="e">
        <f t="shared" si="0"/>
        <v>#REF!</v>
      </c>
      <c r="G4" t="e">
        <f t="shared" si="1"/>
        <v>#REF!</v>
      </c>
      <c r="H4" t="e">
        <f t="shared" si="2"/>
        <v>#REF!</v>
      </c>
    </row>
    <row r="5" spans="1:8" x14ac:dyDescent="0.25">
      <c r="A5" t="e">
        <f>'Lane 1 Team Sheet'!AI9</f>
        <v>#REF!</v>
      </c>
      <c r="F5" t="e">
        <f t="shared" si="0"/>
        <v>#REF!</v>
      </c>
      <c r="G5" t="e">
        <f t="shared" si="1"/>
        <v>#REF!</v>
      </c>
      <c r="H5" t="e">
        <f t="shared" si="2"/>
        <v>#REF!</v>
      </c>
    </row>
    <row r="6" spans="1:8" x14ac:dyDescent="0.25">
      <c r="A6" t="e">
        <f>'Lane 1 Team Sheet'!AI10</f>
        <v>#REF!</v>
      </c>
      <c r="F6" t="e">
        <f t="shared" si="0"/>
        <v>#REF!</v>
      </c>
      <c r="G6" t="e">
        <f t="shared" si="1"/>
        <v>#REF!</v>
      </c>
      <c r="H6" t="e">
        <f t="shared" si="2"/>
        <v>#REF!</v>
      </c>
    </row>
    <row r="7" spans="1:8" x14ac:dyDescent="0.25">
      <c r="A7" t="e">
        <f>'Lane 1 Team Sheet'!AI11</f>
        <v>#REF!</v>
      </c>
      <c r="F7" t="e">
        <f t="shared" si="0"/>
        <v>#REF!</v>
      </c>
      <c r="G7" t="e">
        <f t="shared" si="1"/>
        <v>#REF!</v>
      </c>
      <c r="H7" t="e">
        <f t="shared" si="2"/>
        <v>#REF!</v>
      </c>
    </row>
    <row r="8" spans="1:8" x14ac:dyDescent="0.25">
      <c r="A8" t="e">
        <f>'Lane 1 Team Sheet'!AI12</f>
        <v>#REF!</v>
      </c>
      <c r="F8" t="e">
        <f t="shared" si="0"/>
        <v>#REF!</v>
      </c>
      <c r="G8" t="e">
        <f t="shared" si="1"/>
        <v>#REF!</v>
      </c>
      <c r="H8" t="e">
        <f t="shared" si="2"/>
        <v>#REF!</v>
      </c>
    </row>
    <row r="9" spans="1:8" x14ac:dyDescent="0.25">
      <c r="A9" t="e">
        <f>'Lane 1 Team Sheet'!AI13</f>
        <v>#REF!</v>
      </c>
      <c r="F9" t="e">
        <f t="shared" si="0"/>
        <v>#REF!</v>
      </c>
      <c r="G9" t="e">
        <f t="shared" si="1"/>
        <v>#REF!</v>
      </c>
      <c r="H9" t="e">
        <f t="shared" si="2"/>
        <v>#REF!</v>
      </c>
    </row>
    <row r="10" spans="1:8" x14ac:dyDescent="0.25">
      <c r="A10" t="e">
        <f>'Lane 1 Team Sheet'!AI14</f>
        <v>#REF!</v>
      </c>
      <c r="F10" t="e">
        <f t="shared" si="0"/>
        <v>#REF!</v>
      </c>
      <c r="G10" t="e">
        <f t="shared" si="1"/>
        <v>#REF!</v>
      </c>
      <c r="H10" t="e">
        <f t="shared" si="2"/>
        <v>#REF!</v>
      </c>
    </row>
    <row r="11" spans="1:8" x14ac:dyDescent="0.25">
      <c r="A11" t="e">
        <f>'Lane 1 Team Sheet'!AI15</f>
        <v>#REF!</v>
      </c>
      <c r="F11" t="e">
        <f t="shared" si="0"/>
        <v>#REF!</v>
      </c>
      <c r="G11" t="e">
        <f t="shared" si="1"/>
        <v>#REF!</v>
      </c>
      <c r="H11" t="e">
        <f t="shared" si="2"/>
        <v>#REF!</v>
      </c>
    </row>
    <row r="12" spans="1:8" x14ac:dyDescent="0.25">
      <c r="A12" t="e">
        <f>'Lane 1 Team Sheet'!AI16</f>
        <v>#REF!</v>
      </c>
      <c r="F12" t="e">
        <f t="shared" si="0"/>
        <v>#REF!</v>
      </c>
      <c r="G12" t="e">
        <f t="shared" si="1"/>
        <v>#REF!</v>
      </c>
      <c r="H12" t="e">
        <f t="shared" si="2"/>
        <v>#REF!</v>
      </c>
    </row>
    <row r="13" spans="1:8" x14ac:dyDescent="0.25">
      <c r="A13" t="e">
        <f>'Lane 1 Team Sheet'!AI17</f>
        <v>#REF!</v>
      </c>
      <c r="F13" t="e">
        <f t="shared" si="0"/>
        <v>#REF!</v>
      </c>
      <c r="G13" t="e">
        <f t="shared" si="1"/>
        <v>#REF!</v>
      </c>
      <c r="H13" t="e">
        <f t="shared" si="2"/>
        <v>#REF!</v>
      </c>
    </row>
    <row r="14" spans="1:8" x14ac:dyDescent="0.25">
      <c r="A14" t="e">
        <f>'Lane 1 Team Sheet'!AI18</f>
        <v>#REF!</v>
      </c>
      <c r="F14" t="e">
        <f t="shared" si="0"/>
        <v>#REF!</v>
      </c>
      <c r="G14" t="e">
        <f t="shared" si="1"/>
        <v>#REF!</v>
      </c>
      <c r="H14" t="e">
        <f t="shared" si="2"/>
        <v>#REF!</v>
      </c>
    </row>
    <row r="15" spans="1:8" x14ac:dyDescent="0.25">
      <c r="A15" t="e">
        <f>'Lane 1 Team Sheet'!AI19</f>
        <v>#REF!</v>
      </c>
      <c r="F15" t="e">
        <f t="shared" si="0"/>
        <v>#REF!</v>
      </c>
      <c r="G15" t="e">
        <f t="shared" si="1"/>
        <v>#REF!</v>
      </c>
      <c r="H15" t="e">
        <f t="shared" si="2"/>
        <v>#REF!</v>
      </c>
    </row>
    <row r="16" spans="1:8" x14ac:dyDescent="0.25">
      <c r="A16" t="e">
        <f>'Lane 1 Team Sheet'!AI20</f>
        <v>#REF!</v>
      </c>
      <c r="F16" t="e">
        <f t="shared" si="0"/>
        <v>#REF!</v>
      </c>
      <c r="G16" t="e">
        <f t="shared" si="1"/>
        <v>#REF!</v>
      </c>
      <c r="H16" t="e">
        <f t="shared" si="2"/>
        <v>#REF!</v>
      </c>
    </row>
    <row r="17" spans="1:8" x14ac:dyDescent="0.25">
      <c r="A17" t="e">
        <f>'Lane 1 Team Sheet'!AI21</f>
        <v>#REF!</v>
      </c>
      <c r="F17" t="e">
        <f t="shared" si="0"/>
        <v>#REF!</v>
      </c>
      <c r="G17" t="e">
        <f t="shared" si="1"/>
        <v>#REF!</v>
      </c>
      <c r="H17" t="e">
        <f t="shared" si="2"/>
        <v>#REF!</v>
      </c>
    </row>
    <row r="18" spans="1:8" x14ac:dyDescent="0.25">
      <c r="A18" t="e">
        <f>'Lane 1 Team Sheet'!AI22</f>
        <v>#REF!</v>
      </c>
      <c r="F18" t="e">
        <f t="shared" si="0"/>
        <v>#REF!</v>
      </c>
      <c r="G18" t="e">
        <f t="shared" si="1"/>
        <v>#REF!</v>
      </c>
      <c r="H18" t="e">
        <f t="shared" si="2"/>
        <v>#REF!</v>
      </c>
    </row>
    <row r="19" spans="1:8" x14ac:dyDescent="0.25">
      <c r="A19" t="e">
        <f>'Lane 1 Team Sheet'!AI23</f>
        <v>#REF!</v>
      </c>
      <c r="F19" t="e">
        <f t="shared" si="0"/>
        <v>#REF!</v>
      </c>
      <c r="G19" t="e">
        <f t="shared" si="1"/>
        <v>#REF!</v>
      </c>
      <c r="H19" t="e">
        <f t="shared" si="2"/>
        <v>#REF!</v>
      </c>
    </row>
    <row r="20" spans="1:8" x14ac:dyDescent="0.25">
      <c r="A20" t="e">
        <f>'Lane 1 Team Sheet'!AI24</f>
        <v>#REF!</v>
      </c>
      <c r="F20" t="e">
        <f t="shared" si="0"/>
        <v>#REF!</v>
      </c>
      <c r="G20" t="e">
        <f t="shared" si="1"/>
        <v>#REF!</v>
      </c>
      <c r="H20" t="e">
        <f t="shared" si="2"/>
        <v>#REF!</v>
      </c>
    </row>
    <row r="21" spans="1:8" x14ac:dyDescent="0.25">
      <c r="A21" t="e">
        <f>'Lane 1 Team Sheet'!AI25</f>
        <v>#REF!</v>
      </c>
      <c r="F21" t="e">
        <f t="shared" si="0"/>
        <v>#REF!</v>
      </c>
      <c r="G21" t="e">
        <f t="shared" si="1"/>
        <v>#REF!</v>
      </c>
      <c r="H21" t="e">
        <f t="shared" si="2"/>
        <v>#REF!</v>
      </c>
    </row>
    <row r="22" spans="1:8" x14ac:dyDescent="0.25">
      <c r="A22" t="e">
        <f>'Lane 1 Team Sheet'!AI26</f>
        <v>#REF!</v>
      </c>
      <c r="F22" t="e">
        <f t="shared" si="0"/>
        <v>#REF!</v>
      </c>
      <c r="G22" t="e">
        <f t="shared" si="1"/>
        <v>#REF!</v>
      </c>
      <c r="H22" t="e">
        <f t="shared" si="2"/>
        <v>#REF!</v>
      </c>
    </row>
    <row r="23" spans="1:8" x14ac:dyDescent="0.25">
      <c r="A23" t="e">
        <f>'Lane 1 Team Sheet'!AI27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</row>
    <row r="24" spans="1:8" x14ac:dyDescent="0.25">
      <c r="A24" t="e">
        <f>'Lane 1 Team Sheet'!AI28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</row>
    <row r="25" spans="1:8" x14ac:dyDescent="0.25">
      <c r="A25" t="e">
        <f>'Lane 1 Team Sheet'!AI29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</row>
    <row r="26" spans="1:8" x14ac:dyDescent="0.25">
      <c r="A26" t="e">
        <f>'Lane 1 Team Sheet'!AI30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</row>
    <row r="27" spans="1:8" x14ac:dyDescent="0.25">
      <c r="A27" t="e">
        <f>'Lane 1 Team Sheet'!AI31</f>
        <v>#REF!</v>
      </c>
      <c r="F27" t="e">
        <f t="shared" si="0"/>
        <v>#REF!</v>
      </c>
      <c r="G27" t="e">
        <f t="shared" si="1"/>
        <v>#REF!</v>
      </c>
      <c r="H27" t="e">
        <f t="shared" si="2"/>
        <v>#REF!</v>
      </c>
    </row>
    <row r="28" spans="1:8" x14ac:dyDescent="0.25">
      <c r="A28" t="e">
        <f>'Lane 1 Team Sheet'!AI32</f>
        <v>#REF!</v>
      </c>
      <c r="F28" t="e">
        <f t="shared" si="0"/>
        <v>#REF!</v>
      </c>
      <c r="G28" t="e">
        <f t="shared" si="1"/>
        <v>#REF!</v>
      </c>
      <c r="H28" t="e">
        <f t="shared" si="2"/>
        <v>#REF!</v>
      </c>
    </row>
    <row r="29" spans="1:8" x14ac:dyDescent="0.25">
      <c r="A29" t="e">
        <f>'Lane 1 Team Sheet'!AI33</f>
        <v>#REF!</v>
      </c>
      <c r="F29" t="e">
        <f t="shared" si="0"/>
        <v>#REF!</v>
      </c>
      <c r="G29" t="e">
        <f t="shared" si="1"/>
        <v>#REF!</v>
      </c>
      <c r="H29" t="e">
        <f t="shared" si="2"/>
        <v>#REF!</v>
      </c>
    </row>
    <row r="30" spans="1:8" x14ac:dyDescent="0.25">
      <c r="A30" t="e">
        <f>'Lane 1 Team Sheet'!AI34</f>
        <v>#REF!</v>
      </c>
      <c r="F30" t="e">
        <f t="shared" si="0"/>
        <v>#REF!</v>
      </c>
      <c r="G30" t="e">
        <f t="shared" si="1"/>
        <v>#REF!</v>
      </c>
      <c r="H30" t="e">
        <f t="shared" si="2"/>
        <v>#REF!</v>
      </c>
    </row>
    <row r="31" spans="1:8" x14ac:dyDescent="0.25">
      <c r="A31" t="e">
        <f>'Lane 1 Team Sheet'!AI35</f>
        <v>#REF!</v>
      </c>
      <c r="F31" t="e">
        <f t="shared" si="0"/>
        <v>#REF!</v>
      </c>
      <c r="G31" t="e">
        <f t="shared" si="1"/>
        <v>#REF!</v>
      </c>
      <c r="H31" t="e">
        <f t="shared" si="2"/>
        <v>#REF!</v>
      </c>
    </row>
    <row r="32" spans="1:8" x14ac:dyDescent="0.25">
      <c r="A32" t="e">
        <f>'Lane 1 Team Sheet'!AI36</f>
        <v>#REF!</v>
      </c>
      <c r="F32" t="e">
        <f t="shared" si="0"/>
        <v>#REF!</v>
      </c>
      <c r="G32" t="e">
        <f t="shared" si="1"/>
        <v>#REF!</v>
      </c>
      <c r="H32" t="e">
        <f t="shared" si="2"/>
        <v>#REF!</v>
      </c>
    </row>
    <row r="33" spans="1:8" x14ac:dyDescent="0.25">
      <c r="A33" t="e">
        <f>'Lane 1 Team Sheet'!AI37</f>
        <v>#REF!</v>
      </c>
      <c r="F33" t="e">
        <f t="shared" si="0"/>
        <v>#REF!</v>
      </c>
      <c r="G33" t="e">
        <f t="shared" si="1"/>
        <v>#REF!</v>
      </c>
      <c r="H33" t="e">
        <f t="shared" si="2"/>
        <v>#REF!</v>
      </c>
    </row>
    <row r="34" spans="1:8" x14ac:dyDescent="0.25">
      <c r="A34" t="e">
        <f>'Lane 2 Team Sheet'!AI6</f>
        <v>#REF!</v>
      </c>
      <c r="F34" t="e">
        <f t="shared" si="0"/>
        <v>#REF!</v>
      </c>
      <c r="G34" t="e">
        <f t="shared" si="1"/>
        <v>#REF!</v>
      </c>
      <c r="H34" t="e">
        <f t="shared" si="2"/>
        <v>#REF!</v>
      </c>
    </row>
    <row r="35" spans="1:8" x14ac:dyDescent="0.25">
      <c r="A35" t="e">
        <f>'Lane 2 Team Sheet'!AI7</f>
        <v>#REF!</v>
      </c>
      <c r="F35" t="e">
        <f t="shared" si="0"/>
        <v>#REF!</v>
      </c>
      <c r="G35" t="e">
        <f t="shared" si="1"/>
        <v>#REF!</v>
      </c>
      <c r="H35" t="e">
        <f t="shared" si="2"/>
        <v>#REF!</v>
      </c>
    </row>
    <row r="36" spans="1:8" x14ac:dyDescent="0.25">
      <c r="A36" t="e">
        <f>'Lane 2 Team Sheet'!AI8</f>
        <v>#REF!</v>
      </c>
      <c r="F36" t="e">
        <f t="shared" si="0"/>
        <v>#REF!</v>
      </c>
      <c r="G36" t="e">
        <f t="shared" si="1"/>
        <v>#REF!</v>
      </c>
      <c r="H36" t="e">
        <f t="shared" si="2"/>
        <v>#REF!</v>
      </c>
    </row>
    <row r="37" spans="1:8" hidden="1" x14ac:dyDescent="0.25">
      <c r="A37" t="e">
        <f>'Lane 2 Team Sheet'!AI9</f>
        <v>#REF!</v>
      </c>
      <c r="F37" t="e">
        <f t="shared" si="0"/>
        <v>#REF!</v>
      </c>
      <c r="G37" t="e">
        <f t="shared" si="1"/>
        <v>#REF!</v>
      </c>
      <c r="H37" t="e">
        <f t="shared" si="2"/>
        <v>#REF!</v>
      </c>
    </row>
    <row r="38" spans="1:8" x14ac:dyDescent="0.25">
      <c r="A38" t="e">
        <f>'Lane 2 Team Sheet'!AI10</f>
        <v>#REF!</v>
      </c>
      <c r="F38" t="e">
        <f t="shared" si="0"/>
        <v>#REF!</v>
      </c>
      <c r="G38" t="e">
        <f t="shared" si="1"/>
        <v>#REF!</v>
      </c>
      <c r="H38" t="e">
        <f t="shared" si="2"/>
        <v>#REF!</v>
      </c>
    </row>
    <row r="39" spans="1:8" x14ac:dyDescent="0.25">
      <c r="A39" t="e">
        <f>'Lane 2 Team Sheet'!AI11</f>
        <v>#REF!</v>
      </c>
      <c r="F39" t="e">
        <f t="shared" si="0"/>
        <v>#REF!</v>
      </c>
      <c r="G39" t="e">
        <f t="shared" si="1"/>
        <v>#REF!</v>
      </c>
      <c r="H39" t="e">
        <f t="shared" si="2"/>
        <v>#REF!</v>
      </c>
    </row>
    <row r="40" spans="1:8" x14ac:dyDescent="0.25">
      <c r="A40" t="e">
        <f>'Lane 2 Team Sheet'!AI12</f>
        <v>#REF!</v>
      </c>
      <c r="F40" t="e">
        <f t="shared" si="0"/>
        <v>#REF!</v>
      </c>
      <c r="G40" t="e">
        <f t="shared" si="1"/>
        <v>#REF!</v>
      </c>
      <c r="H40" t="e">
        <f t="shared" si="2"/>
        <v>#REF!</v>
      </c>
    </row>
    <row r="41" spans="1:8" x14ac:dyDescent="0.25">
      <c r="A41" t="e">
        <f>'Lane 2 Team Sheet'!AI13</f>
        <v>#REF!</v>
      </c>
      <c r="F41" t="e">
        <f t="shared" si="0"/>
        <v>#REF!</v>
      </c>
      <c r="G41" t="e">
        <f t="shared" si="1"/>
        <v>#REF!</v>
      </c>
      <c r="H41" t="e">
        <f t="shared" si="2"/>
        <v>#REF!</v>
      </c>
    </row>
    <row r="42" spans="1:8" x14ac:dyDescent="0.25">
      <c r="A42" t="e">
        <f>'Lane 2 Team Sheet'!AI14</f>
        <v>#REF!</v>
      </c>
      <c r="F42" t="e">
        <f t="shared" si="0"/>
        <v>#REF!</v>
      </c>
      <c r="G42" t="e">
        <f t="shared" si="1"/>
        <v>#REF!</v>
      </c>
      <c r="H42" t="e">
        <f t="shared" si="2"/>
        <v>#REF!</v>
      </c>
    </row>
    <row r="43" spans="1:8" x14ac:dyDescent="0.25">
      <c r="A43" t="e">
        <f>'Lane 2 Team Sheet'!AI15</f>
        <v>#REF!</v>
      </c>
      <c r="F43" t="e">
        <f t="shared" si="0"/>
        <v>#REF!</v>
      </c>
      <c r="G43" t="e">
        <f t="shared" si="1"/>
        <v>#REF!</v>
      </c>
      <c r="H43" t="e">
        <f t="shared" si="2"/>
        <v>#REF!</v>
      </c>
    </row>
    <row r="44" spans="1:8" x14ac:dyDescent="0.25">
      <c r="A44" t="e">
        <f>'Lane 2 Team Sheet'!AI16</f>
        <v>#REF!</v>
      </c>
      <c r="F44" t="e">
        <f t="shared" si="0"/>
        <v>#REF!</v>
      </c>
      <c r="G44" t="e">
        <f t="shared" si="1"/>
        <v>#REF!</v>
      </c>
      <c r="H44" t="e">
        <f t="shared" si="2"/>
        <v>#REF!</v>
      </c>
    </row>
    <row r="45" spans="1:8" x14ac:dyDescent="0.25">
      <c r="A45" t="e">
        <f>'Lane 2 Team Sheet'!AI17</f>
        <v>#REF!</v>
      </c>
      <c r="F45" t="e">
        <f t="shared" si="0"/>
        <v>#REF!</v>
      </c>
      <c r="G45" t="e">
        <f t="shared" si="1"/>
        <v>#REF!</v>
      </c>
      <c r="H45" t="e">
        <f t="shared" si="2"/>
        <v>#REF!</v>
      </c>
    </row>
    <row r="46" spans="1:8" x14ac:dyDescent="0.25">
      <c r="A46" t="e">
        <f>'Lane 2 Team Sheet'!AI18</f>
        <v>#REF!</v>
      </c>
      <c r="F46" t="e">
        <f t="shared" si="0"/>
        <v>#REF!</v>
      </c>
      <c r="G46" t="e">
        <f t="shared" si="1"/>
        <v>#REF!</v>
      </c>
      <c r="H46" t="e">
        <f t="shared" si="2"/>
        <v>#REF!</v>
      </c>
    </row>
    <row r="47" spans="1:8" x14ac:dyDescent="0.25">
      <c r="A47" t="e">
        <f>'Lane 2 Team Sheet'!AI19</f>
        <v>#REF!</v>
      </c>
      <c r="F47" t="e">
        <f t="shared" si="0"/>
        <v>#REF!</v>
      </c>
      <c r="G47" t="e">
        <f t="shared" si="1"/>
        <v>#REF!</v>
      </c>
      <c r="H47" t="e">
        <f t="shared" si="2"/>
        <v>#REF!</v>
      </c>
    </row>
    <row r="48" spans="1:8" x14ac:dyDescent="0.25">
      <c r="A48" t="e">
        <f>'Lane 2 Team Sheet'!AI20</f>
        <v>#REF!</v>
      </c>
      <c r="F48" t="e">
        <f t="shared" si="0"/>
        <v>#REF!</v>
      </c>
      <c r="G48" t="e">
        <f t="shared" si="1"/>
        <v>#REF!</v>
      </c>
      <c r="H48" t="e">
        <f t="shared" si="2"/>
        <v>#REF!</v>
      </c>
    </row>
    <row r="49" spans="1:8" x14ac:dyDescent="0.25">
      <c r="A49" t="e">
        <f>'Lane 2 Team Sheet'!AI21</f>
        <v>#REF!</v>
      </c>
      <c r="F49" t="e">
        <f t="shared" si="0"/>
        <v>#REF!</v>
      </c>
      <c r="G49" t="e">
        <f t="shared" si="1"/>
        <v>#REF!</v>
      </c>
      <c r="H49" t="e">
        <f t="shared" si="2"/>
        <v>#REF!</v>
      </c>
    </row>
    <row r="50" spans="1:8" x14ac:dyDescent="0.25">
      <c r="A50" t="e">
        <f>'Lane 2 Team Sheet'!AI22</f>
        <v>#REF!</v>
      </c>
      <c r="F50" t="e">
        <f t="shared" si="0"/>
        <v>#REF!</v>
      </c>
      <c r="G50" t="e">
        <f t="shared" si="1"/>
        <v>#REF!</v>
      </c>
      <c r="H50" t="e">
        <f t="shared" si="2"/>
        <v>#REF!</v>
      </c>
    </row>
    <row r="51" spans="1:8" x14ac:dyDescent="0.25">
      <c r="A51" t="e">
        <f>'Lane 2 Team Sheet'!AI23</f>
        <v>#REF!</v>
      </c>
      <c r="F51" t="e">
        <f t="shared" si="0"/>
        <v>#REF!</v>
      </c>
      <c r="G51" t="e">
        <f t="shared" si="1"/>
        <v>#REF!</v>
      </c>
      <c r="H51" t="e">
        <f t="shared" si="2"/>
        <v>#REF!</v>
      </c>
    </row>
    <row r="52" spans="1:8" x14ac:dyDescent="0.25">
      <c r="A52" t="e">
        <f>'Lane 2 Team Sheet'!AI24</f>
        <v>#REF!</v>
      </c>
      <c r="F52" t="e">
        <f t="shared" si="0"/>
        <v>#REF!</v>
      </c>
      <c r="G52" t="e">
        <f t="shared" si="1"/>
        <v>#REF!</v>
      </c>
      <c r="H52" t="e">
        <f t="shared" si="2"/>
        <v>#REF!</v>
      </c>
    </row>
    <row r="53" spans="1:8" x14ac:dyDescent="0.25">
      <c r="A53" t="e">
        <f>'Lane 2 Team Sheet'!AI25</f>
        <v>#REF!</v>
      </c>
      <c r="F53" t="e">
        <f t="shared" si="0"/>
        <v>#REF!</v>
      </c>
      <c r="G53" t="e">
        <f t="shared" si="1"/>
        <v>#REF!</v>
      </c>
      <c r="H53" t="e">
        <f t="shared" si="2"/>
        <v>#REF!</v>
      </c>
    </row>
    <row r="54" spans="1:8" x14ac:dyDescent="0.25">
      <c r="A54" t="e">
        <f>'Lane 2 Team Sheet'!AI26</f>
        <v>#REF!</v>
      </c>
      <c r="F54" t="e">
        <f t="shared" si="0"/>
        <v>#REF!</v>
      </c>
      <c r="G54" t="e">
        <f t="shared" si="1"/>
        <v>#REF!</v>
      </c>
      <c r="H54" t="e">
        <f t="shared" si="2"/>
        <v>#REF!</v>
      </c>
    </row>
    <row r="55" spans="1:8" x14ac:dyDescent="0.25">
      <c r="A55" t="e">
        <f>'Lane 2 Team Sheet'!AI27</f>
        <v>#REF!</v>
      </c>
      <c r="F55" t="e">
        <f t="shared" si="0"/>
        <v>#REF!</v>
      </c>
      <c r="G55" t="e">
        <f t="shared" si="1"/>
        <v>#REF!</v>
      </c>
      <c r="H55" t="e">
        <f t="shared" si="2"/>
        <v>#REF!</v>
      </c>
    </row>
    <row r="56" spans="1:8" x14ac:dyDescent="0.25">
      <c r="A56" t="e">
        <f>'Lane 2 Team Sheet'!AI28</f>
        <v>#REF!</v>
      </c>
      <c r="F56" t="e">
        <f t="shared" si="0"/>
        <v>#REF!</v>
      </c>
      <c r="G56" t="e">
        <f t="shared" si="1"/>
        <v>#REF!</v>
      </c>
      <c r="H56" t="e">
        <f t="shared" si="2"/>
        <v>#REF!</v>
      </c>
    </row>
    <row r="57" spans="1:8" x14ac:dyDescent="0.25">
      <c r="A57" t="e">
        <f>'Lane 2 Team Sheet'!AI29</f>
        <v>#REF!</v>
      </c>
      <c r="F57" t="e">
        <f t="shared" si="0"/>
        <v>#REF!</v>
      </c>
      <c r="G57" t="e">
        <f t="shared" si="1"/>
        <v>#REF!</v>
      </c>
      <c r="H57" t="e">
        <f t="shared" si="2"/>
        <v>#REF!</v>
      </c>
    </row>
    <row r="58" spans="1:8" x14ac:dyDescent="0.25">
      <c r="A58" t="e">
        <f>'Lane 2 Team Sheet'!AI30</f>
        <v>#REF!</v>
      </c>
      <c r="F58" t="e">
        <f t="shared" si="0"/>
        <v>#REF!</v>
      </c>
      <c r="G58" t="e">
        <f t="shared" si="1"/>
        <v>#REF!</v>
      </c>
      <c r="H58" t="e">
        <f t="shared" si="2"/>
        <v>#REF!</v>
      </c>
    </row>
    <row r="59" spans="1:8" x14ac:dyDescent="0.25">
      <c r="A59" t="e">
        <f>'Lane 2 Team Sheet'!AI31</f>
        <v>#REF!</v>
      </c>
      <c r="F59" t="e">
        <f t="shared" si="0"/>
        <v>#REF!</v>
      </c>
      <c r="G59" t="e">
        <f t="shared" si="1"/>
        <v>#REF!</v>
      </c>
      <c r="H59" t="e">
        <f t="shared" si="2"/>
        <v>#REF!</v>
      </c>
    </row>
    <row r="60" spans="1:8" x14ac:dyDescent="0.25">
      <c r="A60" t="e">
        <f>'Lane 2 Team Sheet'!AI32</f>
        <v>#REF!</v>
      </c>
      <c r="F60" t="e">
        <f t="shared" si="0"/>
        <v>#REF!</v>
      </c>
      <c r="G60" t="e">
        <f t="shared" si="1"/>
        <v>#REF!</v>
      </c>
      <c r="H60" t="e">
        <f t="shared" si="2"/>
        <v>#REF!</v>
      </c>
    </row>
    <row r="61" spans="1:8" x14ac:dyDescent="0.25">
      <c r="A61" t="e">
        <f>'Lane 2 Team Sheet'!AI33</f>
        <v>#REF!</v>
      </c>
      <c r="F61" t="e">
        <f t="shared" si="0"/>
        <v>#REF!</v>
      </c>
      <c r="G61" t="e">
        <f t="shared" si="1"/>
        <v>#REF!</v>
      </c>
      <c r="H61" t="e">
        <f t="shared" si="2"/>
        <v>#REF!</v>
      </c>
    </row>
    <row r="62" spans="1:8" x14ac:dyDescent="0.25">
      <c r="A62" t="e">
        <f>'Lane 2 Team Sheet'!AI34</f>
        <v>#REF!</v>
      </c>
      <c r="F62" t="e">
        <f t="shared" si="0"/>
        <v>#REF!</v>
      </c>
      <c r="G62" t="e">
        <f t="shared" si="1"/>
        <v>#REF!</v>
      </c>
      <c r="H62" t="e">
        <f t="shared" si="2"/>
        <v>#REF!</v>
      </c>
    </row>
    <row r="63" spans="1:8" x14ac:dyDescent="0.25">
      <c r="A63" t="e">
        <f>'Lane 2 Team Sheet'!AI35</f>
        <v>#REF!</v>
      </c>
      <c r="F63" t="e">
        <f t="shared" si="0"/>
        <v>#REF!</v>
      </c>
      <c r="G63" t="e">
        <f t="shared" si="1"/>
        <v>#REF!</v>
      </c>
      <c r="H63" t="e">
        <f t="shared" si="2"/>
        <v>#REF!</v>
      </c>
    </row>
    <row r="64" spans="1:8" x14ac:dyDescent="0.25">
      <c r="A64" t="e">
        <f>'Lane 2 Team Sheet'!AI36</f>
        <v>#REF!</v>
      </c>
      <c r="F64" t="e">
        <f t="shared" si="0"/>
        <v>#REF!</v>
      </c>
      <c r="G64" t="e">
        <f t="shared" si="1"/>
        <v>#REF!</v>
      </c>
      <c r="H64" t="e">
        <f t="shared" si="2"/>
        <v>#REF!</v>
      </c>
    </row>
    <row r="65" spans="1:8" x14ac:dyDescent="0.25">
      <c r="A65" t="e">
        <f>'Lane 2 Team Sheet'!AI37</f>
        <v>#REF!</v>
      </c>
      <c r="F65" t="e">
        <f t="shared" si="0"/>
        <v>#REF!</v>
      </c>
      <c r="G65" t="e">
        <f t="shared" si="1"/>
        <v>#REF!</v>
      </c>
      <c r="H65" t="e">
        <f t="shared" si="2"/>
        <v>#REF!</v>
      </c>
    </row>
    <row r="66" spans="1:8" x14ac:dyDescent="0.25">
      <c r="A66" t="e">
        <f>'Lane 3 Team Sheet'!AI6</f>
        <v>#REF!</v>
      </c>
      <c r="F66" t="e">
        <f t="shared" si="0"/>
        <v>#REF!</v>
      </c>
      <c r="G66" t="e">
        <f t="shared" si="1"/>
        <v>#REF!</v>
      </c>
      <c r="H66" t="e">
        <f t="shared" si="2"/>
        <v>#REF!</v>
      </c>
    </row>
    <row r="67" spans="1:8" x14ac:dyDescent="0.25">
      <c r="A67" t="e">
        <f>'Lane 3 Team Sheet'!AI7</f>
        <v>#REF!</v>
      </c>
      <c r="F67" t="e">
        <f t="shared" ref="F67:F130" si="3">FIND(",X,",A67)</f>
        <v>#REF!</v>
      </c>
      <c r="G67" t="e">
        <f t="shared" ref="G67:G130" si="4">FIND(",DQ,",A67)</f>
        <v>#REF!</v>
      </c>
      <c r="H67" t="e">
        <f t="shared" ref="H67:H130" si="5">FIND(",DNS,",A67)</f>
        <v>#REF!</v>
      </c>
    </row>
    <row r="68" spans="1:8" x14ac:dyDescent="0.25">
      <c r="A68" t="e">
        <f>'Lane 3 Team Sheet'!AI8</f>
        <v>#REF!</v>
      </c>
      <c r="F68" t="e">
        <f t="shared" si="3"/>
        <v>#REF!</v>
      </c>
      <c r="G68" t="e">
        <f t="shared" si="4"/>
        <v>#REF!</v>
      </c>
      <c r="H68" t="e">
        <f t="shared" si="5"/>
        <v>#REF!</v>
      </c>
    </row>
    <row r="69" spans="1:8" x14ac:dyDescent="0.25">
      <c r="A69" t="e">
        <f>'Lane 3 Team Sheet'!AI9</f>
        <v>#REF!</v>
      </c>
      <c r="F69" t="e">
        <f t="shared" si="3"/>
        <v>#REF!</v>
      </c>
      <c r="G69" t="e">
        <f t="shared" si="4"/>
        <v>#REF!</v>
      </c>
      <c r="H69" t="e">
        <f t="shared" si="5"/>
        <v>#REF!</v>
      </c>
    </row>
    <row r="70" spans="1:8" x14ac:dyDescent="0.25">
      <c r="A70" t="e">
        <f>'Lane 3 Team Sheet'!AI10</f>
        <v>#REF!</v>
      </c>
      <c r="F70" t="e">
        <f t="shared" si="3"/>
        <v>#REF!</v>
      </c>
      <c r="G70" t="e">
        <f t="shared" si="4"/>
        <v>#REF!</v>
      </c>
      <c r="H70" t="e">
        <f t="shared" si="5"/>
        <v>#REF!</v>
      </c>
    </row>
    <row r="71" spans="1:8" x14ac:dyDescent="0.25">
      <c r="A71" t="e">
        <f>'Lane 3 Team Sheet'!AI11</f>
        <v>#REF!</v>
      </c>
      <c r="F71" t="e">
        <f t="shared" si="3"/>
        <v>#REF!</v>
      </c>
      <c r="G71" t="e">
        <f t="shared" si="4"/>
        <v>#REF!</v>
      </c>
      <c r="H71" t="e">
        <f t="shared" si="5"/>
        <v>#REF!</v>
      </c>
    </row>
    <row r="72" spans="1:8" x14ac:dyDescent="0.25">
      <c r="A72" t="e">
        <f>'Lane 3 Team Sheet'!AI12</f>
        <v>#REF!</v>
      </c>
      <c r="F72" t="e">
        <f t="shared" si="3"/>
        <v>#REF!</v>
      </c>
      <c r="G72" t="e">
        <f t="shared" si="4"/>
        <v>#REF!</v>
      </c>
      <c r="H72" t="e">
        <f t="shared" si="5"/>
        <v>#REF!</v>
      </c>
    </row>
    <row r="73" spans="1:8" x14ac:dyDescent="0.25">
      <c r="A73" t="e">
        <f>'Lane 3 Team Sheet'!AI13</f>
        <v>#REF!</v>
      </c>
      <c r="F73" t="e">
        <f t="shared" si="3"/>
        <v>#REF!</v>
      </c>
      <c r="G73" t="e">
        <f t="shared" si="4"/>
        <v>#REF!</v>
      </c>
      <c r="H73" t="e">
        <f t="shared" si="5"/>
        <v>#REF!</v>
      </c>
    </row>
    <row r="74" spans="1:8" x14ac:dyDescent="0.25">
      <c r="A74" t="e">
        <f>'Lane 3 Team Sheet'!AI14</f>
        <v>#REF!</v>
      </c>
      <c r="F74" t="e">
        <f t="shared" si="3"/>
        <v>#REF!</v>
      </c>
      <c r="G74" t="e">
        <f t="shared" si="4"/>
        <v>#REF!</v>
      </c>
      <c r="H74" t="e">
        <f t="shared" si="5"/>
        <v>#REF!</v>
      </c>
    </row>
    <row r="75" spans="1:8" x14ac:dyDescent="0.25">
      <c r="A75" t="e">
        <f>'Lane 3 Team Sheet'!AI15</f>
        <v>#REF!</v>
      </c>
      <c r="F75" t="e">
        <f t="shared" si="3"/>
        <v>#REF!</v>
      </c>
      <c r="G75" t="e">
        <f t="shared" si="4"/>
        <v>#REF!</v>
      </c>
      <c r="H75" t="e">
        <f t="shared" si="5"/>
        <v>#REF!</v>
      </c>
    </row>
    <row r="76" spans="1:8" x14ac:dyDescent="0.25">
      <c r="A76" t="e">
        <f>'Lane 3 Team Sheet'!AI16</f>
        <v>#REF!</v>
      </c>
      <c r="F76" t="e">
        <f t="shared" si="3"/>
        <v>#REF!</v>
      </c>
      <c r="G76" t="e">
        <f t="shared" si="4"/>
        <v>#REF!</v>
      </c>
      <c r="H76" t="e">
        <f t="shared" si="5"/>
        <v>#REF!</v>
      </c>
    </row>
    <row r="77" spans="1:8" x14ac:dyDescent="0.25">
      <c r="A77" t="e">
        <f>'Lane 3 Team Sheet'!AI17</f>
        <v>#REF!</v>
      </c>
      <c r="F77" t="e">
        <f t="shared" si="3"/>
        <v>#REF!</v>
      </c>
      <c r="G77" t="e">
        <f t="shared" si="4"/>
        <v>#REF!</v>
      </c>
      <c r="H77" t="e">
        <f t="shared" si="5"/>
        <v>#REF!</v>
      </c>
    </row>
    <row r="78" spans="1:8" x14ac:dyDescent="0.25">
      <c r="A78" t="e">
        <f>'Lane 3 Team Sheet'!AI18</f>
        <v>#REF!</v>
      </c>
      <c r="F78" t="e">
        <f t="shared" si="3"/>
        <v>#REF!</v>
      </c>
      <c r="G78" t="e">
        <f t="shared" si="4"/>
        <v>#REF!</v>
      </c>
      <c r="H78" t="e">
        <f t="shared" si="5"/>
        <v>#REF!</v>
      </c>
    </row>
    <row r="79" spans="1:8" x14ac:dyDescent="0.25">
      <c r="A79" t="e">
        <f>'Lane 3 Team Sheet'!AI19</f>
        <v>#REF!</v>
      </c>
      <c r="F79" t="e">
        <f t="shared" si="3"/>
        <v>#REF!</v>
      </c>
      <c r="G79" t="e">
        <f t="shared" si="4"/>
        <v>#REF!</v>
      </c>
      <c r="H79" t="e">
        <f t="shared" si="5"/>
        <v>#REF!</v>
      </c>
    </row>
    <row r="80" spans="1:8" x14ac:dyDescent="0.25">
      <c r="A80" t="e">
        <f>'Lane 3 Team Sheet'!AI20</f>
        <v>#REF!</v>
      </c>
      <c r="F80" t="e">
        <f t="shared" si="3"/>
        <v>#REF!</v>
      </c>
      <c r="G80" t="e">
        <f t="shared" si="4"/>
        <v>#REF!</v>
      </c>
      <c r="H80" t="e">
        <f t="shared" si="5"/>
        <v>#REF!</v>
      </c>
    </row>
    <row r="81" spans="1:8" x14ac:dyDescent="0.25">
      <c r="A81" t="e">
        <f>'Lane 3 Team Sheet'!AI21</f>
        <v>#REF!</v>
      </c>
      <c r="F81" t="e">
        <f t="shared" si="3"/>
        <v>#REF!</v>
      </c>
      <c r="G81" t="e">
        <f t="shared" si="4"/>
        <v>#REF!</v>
      </c>
      <c r="H81" t="e">
        <f t="shared" si="5"/>
        <v>#REF!</v>
      </c>
    </row>
    <row r="82" spans="1:8" x14ac:dyDescent="0.25">
      <c r="A82" t="e">
        <f>'Lane 3 Team Sheet'!AI22</f>
        <v>#REF!</v>
      </c>
      <c r="F82" t="e">
        <f t="shared" si="3"/>
        <v>#REF!</v>
      </c>
      <c r="G82" t="e">
        <f t="shared" si="4"/>
        <v>#REF!</v>
      </c>
      <c r="H82" t="e">
        <f t="shared" si="5"/>
        <v>#REF!</v>
      </c>
    </row>
    <row r="83" spans="1:8" x14ac:dyDescent="0.25">
      <c r="A83" t="e">
        <f>'Lane 3 Team Sheet'!AI23</f>
        <v>#REF!</v>
      </c>
      <c r="F83" t="e">
        <f t="shared" si="3"/>
        <v>#REF!</v>
      </c>
      <c r="G83" t="e">
        <f t="shared" si="4"/>
        <v>#REF!</v>
      </c>
      <c r="H83" t="e">
        <f t="shared" si="5"/>
        <v>#REF!</v>
      </c>
    </row>
    <row r="84" spans="1:8" x14ac:dyDescent="0.25">
      <c r="A84" t="e">
        <f>'Lane 3 Team Sheet'!AI24</f>
        <v>#REF!</v>
      </c>
      <c r="F84" t="e">
        <f t="shared" si="3"/>
        <v>#REF!</v>
      </c>
      <c r="G84" t="e">
        <f t="shared" si="4"/>
        <v>#REF!</v>
      </c>
      <c r="H84" t="e">
        <f t="shared" si="5"/>
        <v>#REF!</v>
      </c>
    </row>
    <row r="85" spans="1:8" hidden="1" x14ac:dyDescent="0.25">
      <c r="A85" t="e">
        <f>'Lane 3 Team Sheet'!AI25</f>
        <v>#REF!</v>
      </c>
      <c r="F85" t="e">
        <f t="shared" si="3"/>
        <v>#REF!</v>
      </c>
      <c r="G85" t="e">
        <f t="shared" si="4"/>
        <v>#REF!</v>
      </c>
      <c r="H85" t="e">
        <f t="shared" si="5"/>
        <v>#REF!</v>
      </c>
    </row>
    <row r="86" spans="1:8" x14ac:dyDescent="0.25">
      <c r="A86" t="e">
        <f>'Lane 3 Team Sheet'!AI26</f>
        <v>#REF!</v>
      </c>
      <c r="F86" t="e">
        <f t="shared" si="3"/>
        <v>#REF!</v>
      </c>
      <c r="G86" t="e">
        <f t="shared" si="4"/>
        <v>#REF!</v>
      </c>
      <c r="H86" t="e">
        <f t="shared" si="5"/>
        <v>#REF!</v>
      </c>
    </row>
    <row r="87" spans="1:8" x14ac:dyDescent="0.25">
      <c r="A87" t="e">
        <f>'Lane 3 Team Sheet'!AI27</f>
        <v>#REF!</v>
      </c>
      <c r="F87" t="e">
        <f t="shared" si="3"/>
        <v>#REF!</v>
      </c>
      <c r="G87" t="e">
        <f t="shared" si="4"/>
        <v>#REF!</v>
      </c>
      <c r="H87" t="e">
        <f t="shared" si="5"/>
        <v>#REF!</v>
      </c>
    </row>
    <row r="88" spans="1:8" x14ac:dyDescent="0.25">
      <c r="A88" t="e">
        <f>'Lane 3 Team Sheet'!AI28</f>
        <v>#REF!</v>
      </c>
      <c r="F88" t="e">
        <f t="shared" si="3"/>
        <v>#REF!</v>
      </c>
      <c r="G88" t="e">
        <f t="shared" si="4"/>
        <v>#REF!</v>
      </c>
      <c r="H88" t="e">
        <f t="shared" si="5"/>
        <v>#REF!</v>
      </c>
    </row>
    <row r="89" spans="1:8" x14ac:dyDescent="0.25">
      <c r="A89" t="e">
        <f>'Lane 3 Team Sheet'!AI29</f>
        <v>#REF!</v>
      </c>
      <c r="F89" t="e">
        <f t="shared" si="3"/>
        <v>#REF!</v>
      </c>
      <c r="G89" t="e">
        <f t="shared" si="4"/>
        <v>#REF!</v>
      </c>
      <c r="H89" t="e">
        <f t="shared" si="5"/>
        <v>#REF!</v>
      </c>
    </row>
    <row r="90" spans="1:8" x14ac:dyDescent="0.25">
      <c r="A90" t="e">
        <f>'Lane 3 Team Sheet'!AI30</f>
        <v>#REF!</v>
      </c>
      <c r="F90" t="e">
        <f t="shared" si="3"/>
        <v>#REF!</v>
      </c>
      <c r="G90" t="e">
        <f t="shared" si="4"/>
        <v>#REF!</v>
      </c>
      <c r="H90" t="e">
        <f t="shared" si="5"/>
        <v>#REF!</v>
      </c>
    </row>
    <row r="91" spans="1:8" x14ac:dyDescent="0.25">
      <c r="A91" t="e">
        <f>'Lane 3 Team Sheet'!AI31</f>
        <v>#REF!</v>
      </c>
      <c r="F91" t="e">
        <f t="shared" si="3"/>
        <v>#REF!</v>
      </c>
      <c r="G91" t="e">
        <f t="shared" si="4"/>
        <v>#REF!</v>
      </c>
      <c r="H91" t="e">
        <f t="shared" si="5"/>
        <v>#REF!</v>
      </c>
    </row>
    <row r="92" spans="1:8" x14ac:dyDescent="0.25">
      <c r="A92" t="e">
        <f>'Lane 3 Team Sheet'!AI32</f>
        <v>#REF!</v>
      </c>
      <c r="F92" t="e">
        <f t="shared" si="3"/>
        <v>#REF!</v>
      </c>
      <c r="G92" t="e">
        <f t="shared" si="4"/>
        <v>#REF!</v>
      </c>
      <c r="H92" t="e">
        <f t="shared" si="5"/>
        <v>#REF!</v>
      </c>
    </row>
    <row r="93" spans="1:8" x14ac:dyDescent="0.25">
      <c r="A93" t="e">
        <f>'Lane 3 Team Sheet'!AI33</f>
        <v>#REF!</v>
      </c>
      <c r="F93" t="e">
        <f t="shared" si="3"/>
        <v>#REF!</v>
      </c>
      <c r="G93" t="e">
        <f t="shared" si="4"/>
        <v>#REF!</v>
      </c>
      <c r="H93" t="e">
        <f t="shared" si="5"/>
        <v>#REF!</v>
      </c>
    </row>
    <row r="94" spans="1:8" x14ac:dyDescent="0.25">
      <c r="A94" t="e">
        <f>'Lane 3 Team Sheet'!AI34</f>
        <v>#REF!</v>
      </c>
      <c r="F94" t="e">
        <f t="shared" si="3"/>
        <v>#REF!</v>
      </c>
      <c r="G94" t="e">
        <f t="shared" si="4"/>
        <v>#REF!</v>
      </c>
      <c r="H94" t="e">
        <f t="shared" si="5"/>
        <v>#REF!</v>
      </c>
    </row>
    <row r="95" spans="1:8" x14ac:dyDescent="0.25">
      <c r="A95" t="e">
        <f>'Lane 3 Team Sheet'!AI35</f>
        <v>#REF!</v>
      </c>
      <c r="F95" t="e">
        <f t="shared" si="3"/>
        <v>#REF!</v>
      </c>
      <c r="G95" t="e">
        <f t="shared" si="4"/>
        <v>#REF!</v>
      </c>
      <c r="H95" t="e">
        <f t="shared" si="5"/>
        <v>#REF!</v>
      </c>
    </row>
    <row r="96" spans="1:8" x14ac:dyDescent="0.25">
      <c r="A96" t="e">
        <f>'Lane 3 Team Sheet'!AI36</f>
        <v>#REF!</v>
      </c>
      <c r="F96" t="e">
        <f t="shared" si="3"/>
        <v>#REF!</v>
      </c>
      <c r="G96" t="e">
        <f t="shared" si="4"/>
        <v>#REF!</v>
      </c>
      <c r="H96" t="e">
        <f t="shared" si="5"/>
        <v>#REF!</v>
      </c>
    </row>
    <row r="97" spans="1:8" x14ac:dyDescent="0.25">
      <c r="A97" t="e">
        <f>'Lane 3 Team Sheet'!AI37</f>
        <v>#REF!</v>
      </c>
      <c r="F97" t="e">
        <f t="shared" si="3"/>
        <v>#REF!</v>
      </c>
      <c r="G97" t="e">
        <f t="shared" si="4"/>
        <v>#REF!</v>
      </c>
      <c r="H97" t="e">
        <f t="shared" si="5"/>
        <v>#REF!</v>
      </c>
    </row>
    <row r="98" spans="1:8" x14ac:dyDescent="0.25">
      <c r="A98" t="e">
        <f>'Lane 4 Team Sheet'!AI6</f>
        <v>#REF!</v>
      </c>
      <c r="F98" t="e">
        <f t="shared" si="3"/>
        <v>#REF!</v>
      </c>
      <c r="G98" t="e">
        <f t="shared" si="4"/>
        <v>#REF!</v>
      </c>
      <c r="H98" t="e">
        <f t="shared" si="5"/>
        <v>#REF!</v>
      </c>
    </row>
    <row r="99" spans="1:8" x14ac:dyDescent="0.25">
      <c r="A99" t="e">
        <f>'Lane 4 Team Sheet'!AI7</f>
        <v>#REF!</v>
      </c>
      <c r="F99" t="e">
        <f t="shared" si="3"/>
        <v>#REF!</v>
      </c>
      <c r="G99" t="e">
        <f t="shared" si="4"/>
        <v>#REF!</v>
      </c>
      <c r="H99" t="e">
        <f t="shared" si="5"/>
        <v>#REF!</v>
      </c>
    </row>
    <row r="100" spans="1:8" x14ac:dyDescent="0.25">
      <c r="A100" t="e">
        <f>'Lane 4 Team Sheet'!AI8</f>
        <v>#REF!</v>
      </c>
      <c r="F100" t="e">
        <f t="shared" si="3"/>
        <v>#REF!</v>
      </c>
      <c r="G100" t="e">
        <f t="shared" si="4"/>
        <v>#REF!</v>
      </c>
      <c r="H100" t="e">
        <f t="shared" si="5"/>
        <v>#REF!</v>
      </c>
    </row>
    <row r="101" spans="1:8" x14ac:dyDescent="0.25">
      <c r="A101" t="e">
        <f>'Lane 4 Team Sheet'!AI9</f>
        <v>#REF!</v>
      </c>
      <c r="F101" t="e">
        <f t="shared" si="3"/>
        <v>#REF!</v>
      </c>
      <c r="G101" t="e">
        <f t="shared" si="4"/>
        <v>#REF!</v>
      </c>
      <c r="H101" t="e">
        <f t="shared" si="5"/>
        <v>#REF!</v>
      </c>
    </row>
    <row r="102" spans="1:8" x14ac:dyDescent="0.25">
      <c r="A102" t="e">
        <f>'Lane 4 Team Sheet'!AI10</f>
        <v>#REF!</v>
      </c>
      <c r="F102" t="e">
        <f t="shared" si="3"/>
        <v>#REF!</v>
      </c>
      <c r="G102" t="e">
        <f t="shared" si="4"/>
        <v>#REF!</v>
      </c>
      <c r="H102" t="e">
        <f t="shared" si="5"/>
        <v>#REF!</v>
      </c>
    </row>
    <row r="103" spans="1:8" x14ac:dyDescent="0.25">
      <c r="A103" t="e">
        <f>'Lane 4 Team Sheet'!AI11</f>
        <v>#REF!</v>
      </c>
      <c r="F103" t="e">
        <f t="shared" si="3"/>
        <v>#REF!</v>
      </c>
      <c r="G103" t="e">
        <f t="shared" si="4"/>
        <v>#REF!</v>
      </c>
      <c r="H103" t="e">
        <f t="shared" si="5"/>
        <v>#REF!</v>
      </c>
    </row>
    <row r="104" spans="1:8" x14ac:dyDescent="0.25">
      <c r="A104" t="e">
        <f>'Lane 4 Team Sheet'!AI12</f>
        <v>#REF!</v>
      </c>
      <c r="F104" t="e">
        <f t="shared" si="3"/>
        <v>#REF!</v>
      </c>
      <c r="G104" t="e">
        <f t="shared" si="4"/>
        <v>#REF!</v>
      </c>
      <c r="H104" t="e">
        <f t="shared" si="5"/>
        <v>#REF!</v>
      </c>
    </row>
    <row r="105" spans="1:8" x14ac:dyDescent="0.25">
      <c r="A105" t="e">
        <f>'Lane 4 Team Sheet'!AI13</f>
        <v>#REF!</v>
      </c>
      <c r="F105" t="e">
        <f t="shared" si="3"/>
        <v>#REF!</v>
      </c>
      <c r="G105" t="e">
        <f t="shared" si="4"/>
        <v>#REF!</v>
      </c>
      <c r="H105" t="e">
        <f t="shared" si="5"/>
        <v>#REF!</v>
      </c>
    </row>
    <row r="106" spans="1:8" x14ac:dyDescent="0.25">
      <c r="A106" t="e">
        <f>'Lane 4 Team Sheet'!AI14</f>
        <v>#REF!</v>
      </c>
      <c r="F106" t="e">
        <f t="shared" si="3"/>
        <v>#REF!</v>
      </c>
      <c r="G106" t="e">
        <f t="shared" si="4"/>
        <v>#REF!</v>
      </c>
      <c r="H106" t="e">
        <f t="shared" si="5"/>
        <v>#REF!</v>
      </c>
    </row>
    <row r="107" spans="1:8" x14ac:dyDescent="0.25">
      <c r="A107" t="e">
        <f>'Lane 4 Team Sheet'!AI15</f>
        <v>#REF!</v>
      </c>
      <c r="F107" t="e">
        <f t="shared" si="3"/>
        <v>#REF!</v>
      </c>
      <c r="G107" t="e">
        <f t="shared" si="4"/>
        <v>#REF!</v>
      </c>
      <c r="H107" t="e">
        <f t="shared" si="5"/>
        <v>#REF!</v>
      </c>
    </row>
    <row r="108" spans="1:8" x14ac:dyDescent="0.25">
      <c r="A108" t="e">
        <f>'Lane 4 Team Sheet'!AI16</f>
        <v>#REF!</v>
      </c>
      <c r="F108" t="e">
        <f t="shared" si="3"/>
        <v>#REF!</v>
      </c>
      <c r="G108" t="e">
        <f t="shared" si="4"/>
        <v>#REF!</v>
      </c>
      <c r="H108" t="e">
        <f t="shared" si="5"/>
        <v>#REF!</v>
      </c>
    </row>
    <row r="109" spans="1:8" x14ac:dyDescent="0.25">
      <c r="A109" t="e">
        <f>'Lane 4 Team Sheet'!AI17</f>
        <v>#REF!</v>
      </c>
      <c r="F109" t="e">
        <f t="shared" si="3"/>
        <v>#REF!</v>
      </c>
      <c r="G109" t="e">
        <f t="shared" si="4"/>
        <v>#REF!</v>
      </c>
      <c r="H109" t="e">
        <f t="shared" si="5"/>
        <v>#REF!</v>
      </c>
    </row>
    <row r="110" spans="1:8" x14ac:dyDescent="0.25">
      <c r="A110" t="e">
        <f>'Lane 4 Team Sheet'!AI18</f>
        <v>#REF!</v>
      </c>
      <c r="F110" t="e">
        <f t="shared" si="3"/>
        <v>#REF!</v>
      </c>
      <c r="G110" t="e">
        <f t="shared" si="4"/>
        <v>#REF!</v>
      </c>
      <c r="H110" t="e">
        <f t="shared" si="5"/>
        <v>#REF!</v>
      </c>
    </row>
    <row r="111" spans="1:8" x14ac:dyDescent="0.25">
      <c r="A111" t="e">
        <f>'Lane 4 Team Sheet'!AI19</f>
        <v>#REF!</v>
      </c>
      <c r="F111" t="e">
        <f t="shared" si="3"/>
        <v>#REF!</v>
      </c>
      <c r="G111" t="e">
        <f t="shared" si="4"/>
        <v>#REF!</v>
      </c>
      <c r="H111" t="e">
        <f t="shared" si="5"/>
        <v>#REF!</v>
      </c>
    </row>
    <row r="112" spans="1:8" x14ac:dyDescent="0.25">
      <c r="A112" t="e">
        <f>'Lane 4 Team Sheet'!AI20</f>
        <v>#REF!</v>
      </c>
      <c r="F112" t="e">
        <f t="shared" si="3"/>
        <v>#REF!</v>
      </c>
      <c r="G112" t="e">
        <f t="shared" si="4"/>
        <v>#REF!</v>
      </c>
      <c r="H112" t="e">
        <f t="shared" si="5"/>
        <v>#REF!</v>
      </c>
    </row>
    <row r="113" spans="1:8" x14ac:dyDescent="0.25">
      <c r="A113" t="e">
        <f>'Lane 4 Team Sheet'!AI21</f>
        <v>#REF!</v>
      </c>
      <c r="F113" t="e">
        <f t="shared" si="3"/>
        <v>#REF!</v>
      </c>
      <c r="G113" t="e">
        <f t="shared" si="4"/>
        <v>#REF!</v>
      </c>
      <c r="H113" t="e">
        <f t="shared" si="5"/>
        <v>#REF!</v>
      </c>
    </row>
    <row r="114" spans="1:8" x14ac:dyDescent="0.25">
      <c r="A114" t="e">
        <f>'Lane 4 Team Sheet'!AI22</f>
        <v>#REF!</v>
      </c>
      <c r="F114" t="e">
        <f t="shared" si="3"/>
        <v>#REF!</v>
      </c>
      <c r="G114" t="e">
        <f t="shared" si="4"/>
        <v>#REF!</v>
      </c>
      <c r="H114" t="e">
        <f t="shared" si="5"/>
        <v>#REF!</v>
      </c>
    </row>
    <row r="115" spans="1:8" x14ac:dyDescent="0.25">
      <c r="A115" t="e">
        <f>'Lane 4 Team Sheet'!AI23</f>
        <v>#REF!</v>
      </c>
      <c r="F115" t="e">
        <f t="shared" si="3"/>
        <v>#REF!</v>
      </c>
      <c r="G115" t="e">
        <f t="shared" si="4"/>
        <v>#REF!</v>
      </c>
      <c r="H115" t="e">
        <f t="shared" si="5"/>
        <v>#REF!</v>
      </c>
    </row>
    <row r="116" spans="1:8" x14ac:dyDescent="0.25">
      <c r="A116" t="e">
        <f>'Lane 4 Team Sheet'!AI24</f>
        <v>#REF!</v>
      </c>
      <c r="F116" t="e">
        <f t="shared" si="3"/>
        <v>#REF!</v>
      </c>
      <c r="G116" t="e">
        <f t="shared" si="4"/>
        <v>#REF!</v>
      </c>
      <c r="H116" t="e">
        <f t="shared" si="5"/>
        <v>#REF!</v>
      </c>
    </row>
    <row r="117" spans="1:8" x14ac:dyDescent="0.25">
      <c r="A117" t="e">
        <f>'Lane 4 Team Sheet'!AI25</f>
        <v>#REF!</v>
      </c>
      <c r="F117" t="e">
        <f t="shared" si="3"/>
        <v>#REF!</v>
      </c>
      <c r="G117" t="e">
        <f t="shared" si="4"/>
        <v>#REF!</v>
      </c>
      <c r="H117" t="e">
        <f t="shared" si="5"/>
        <v>#REF!</v>
      </c>
    </row>
    <row r="118" spans="1:8" x14ac:dyDescent="0.25">
      <c r="A118" t="e">
        <f>'Lane 4 Team Sheet'!AI26</f>
        <v>#REF!</v>
      </c>
      <c r="F118" t="e">
        <f t="shared" si="3"/>
        <v>#REF!</v>
      </c>
      <c r="G118" t="e">
        <f t="shared" si="4"/>
        <v>#REF!</v>
      </c>
      <c r="H118" t="e">
        <f t="shared" si="5"/>
        <v>#REF!</v>
      </c>
    </row>
    <row r="119" spans="1:8" x14ac:dyDescent="0.25">
      <c r="A119" t="e">
        <f>'Lane 4 Team Sheet'!AI27</f>
        <v>#REF!</v>
      </c>
      <c r="F119" t="e">
        <f t="shared" si="3"/>
        <v>#REF!</v>
      </c>
      <c r="G119" t="e">
        <f t="shared" si="4"/>
        <v>#REF!</v>
      </c>
      <c r="H119" t="e">
        <f t="shared" si="5"/>
        <v>#REF!</v>
      </c>
    </row>
    <row r="120" spans="1:8" x14ac:dyDescent="0.25">
      <c r="A120" t="e">
        <f>'Lane 4 Team Sheet'!AI28</f>
        <v>#REF!</v>
      </c>
      <c r="F120" t="e">
        <f t="shared" si="3"/>
        <v>#REF!</v>
      </c>
      <c r="G120" t="e">
        <f t="shared" si="4"/>
        <v>#REF!</v>
      </c>
      <c r="H120" t="e">
        <f t="shared" si="5"/>
        <v>#REF!</v>
      </c>
    </row>
    <row r="121" spans="1:8" x14ac:dyDescent="0.25">
      <c r="A121" t="e">
        <f>'Lane 4 Team Sheet'!AI29</f>
        <v>#REF!</v>
      </c>
      <c r="F121" t="e">
        <f t="shared" si="3"/>
        <v>#REF!</v>
      </c>
      <c r="G121" t="e">
        <f t="shared" si="4"/>
        <v>#REF!</v>
      </c>
      <c r="H121" t="e">
        <f t="shared" si="5"/>
        <v>#REF!</v>
      </c>
    </row>
    <row r="122" spans="1:8" x14ac:dyDescent="0.25">
      <c r="A122" t="e">
        <f>'Lane 4 Team Sheet'!AI30</f>
        <v>#REF!</v>
      </c>
      <c r="F122" t="e">
        <f t="shared" si="3"/>
        <v>#REF!</v>
      </c>
      <c r="G122" t="e">
        <f t="shared" si="4"/>
        <v>#REF!</v>
      </c>
      <c r="H122" t="e">
        <f t="shared" si="5"/>
        <v>#REF!</v>
      </c>
    </row>
    <row r="123" spans="1:8" x14ac:dyDescent="0.25">
      <c r="A123" t="e">
        <f>'Lane 4 Team Sheet'!AI31</f>
        <v>#REF!</v>
      </c>
      <c r="F123" t="e">
        <f t="shared" si="3"/>
        <v>#REF!</v>
      </c>
      <c r="G123" t="e">
        <f t="shared" si="4"/>
        <v>#REF!</v>
      </c>
      <c r="H123" t="e">
        <f t="shared" si="5"/>
        <v>#REF!</v>
      </c>
    </row>
    <row r="124" spans="1:8" x14ac:dyDescent="0.25">
      <c r="A124" t="e">
        <f>'Lane 4 Team Sheet'!AI32</f>
        <v>#REF!</v>
      </c>
      <c r="F124" t="e">
        <f t="shared" si="3"/>
        <v>#REF!</v>
      </c>
      <c r="G124" t="e">
        <f t="shared" si="4"/>
        <v>#REF!</v>
      </c>
      <c r="H124" t="e">
        <f t="shared" si="5"/>
        <v>#REF!</v>
      </c>
    </row>
    <row r="125" spans="1:8" x14ac:dyDescent="0.25">
      <c r="A125" t="e">
        <f>'Lane 4 Team Sheet'!AI33</f>
        <v>#REF!</v>
      </c>
      <c r="F125" t="e">
        <f t="shared" si="3"/>
        <v>#REF!</v>
      </c>
      <c r="G125" t="e">
        <f t="shared" si="4"/>
        <v>#REF!</v>
      </c>
      <c r="H125" t="e">
        <f t="shared" si="5"/>
        <v>#REF!</v>
      </c>
    </row>
    <row r="126" spans="1:8" x14ac:dyDescent="0.25">
      <c r="A126" t="e">
        <f>'Lane 4 Team Sheet'!AI34</f>
        <v>#REF!</v>
      </c>
      <c r="F126" t="e">
        <f t="shared" si="3"/>
        <v>#REF!</v>
      </c>
      <c r="G126" t="e">
        <f t="shared" si="4"/>
        <v>#REF!</v>
      </c>
      <c r="H126" t="e">
        <f t="shared" si="5"/>
        <v>#REF!</v>
      </c>
    </row>
    <row r="127" spans="1:8" x14ac:dyDescent="0.25">
      <c r="A127" t="e">
        <f>'Lane 4 Team Sheet'!AI35</f>
        <v>#REF!</v>
      </c>
      <c r="F127" t="e">
        <f t="shared" si="3"/>
        <v>#REF!</v>
      </c>
      <c r="G127" t="e">
        <f t="shared" si="4"/>
        <v>#REF!</v>
      </c>
      <c r="H127" t="e">
        <f t="shared" si="5"/>
        <v>#REF!</v>
      </c>
    </row>
    <row r="128" spans="1:8" x14ac:dyDescent="0.25">
      <c r="A128" t="e">
        <f>'Lane 4 Team Sheet'!AI36</f>
        <v>#REF!</v>
      </c>
      <c r="F128" t="e">
        <f t="shared" si="3"/>
        <v>#REF!</v>
      </c>
      <c r="G128" t="e">
        <f t="shared" si="4"/>
        <v>#REF!</v>
      </c>
      <c r="H128" t="e">
        <f t="shared" si="5"/>
        <v>#REF!</v>
      </c>
    </row>
    <row r="129" spans="1:8" x14ac:dyDescent="0.25">
      <c r="A129" t="e">
        <f>'Lane 4 Team Sheet'!AI37</f>
        <v>#REF!</v>
      </c>
      <c r="F129" t="e">
        <f t="shared" si="3"/>
        <v>#REF!</v>
      </c>
      <c r="G129" t="e">
        <f t="shared" si="4"/>
        <v>#REF!</v>
      </c>
      <c r="H129" t="e">
        <f t="shared" si="5"/>
        <v>#REF!</v>
      </c>
    </row>
    <row r="130" spans="1:8" x14ac:dyDescent="0.25">
      <c r="A130" t="e">
        <f>#REF!</f>
        <v>#REF!</v>
      </c>
      <c r="F130" t="e">
        <f t="shared" si="3"/>
        <v>#REF!</v>
      </c>
      <c r="G130" t="e">
        <f t="shared" si="4"/>
        <v>#REF!</v>
      </c>
      <c r="H130" t="e">
        <f t="shared" si="5"/>
        <v>#REF!</v>
      </c>
    </row>
    <row r="131" spans="1:8" hidden="1" x14ac:dyDescent="0.25">
      <c r="A131" t="e">
        <f>#REF!</f>
        <v>#REF!</v>
      </c>
      <c r="F131" t="e">
        <f t="shared" ref="F131:F161" si="6">FIND(",X,",A131)</f>
        <v>#REF!</v>
      </c>
      <c r="G131" t="e">
        <f t="shared" ref="G131:G161" si="7">FIND(",DQ,",A131)</f>
        <v>#REF!</v>
      </c>
      <c r="H131" t="e">
        <f t="shared" ref="H131:H161" si="8">FIND(",DNS,",A131)</f>
        <v>#REF!</v>
      </c>
    </row>
    <row r="132" spans="1:8" x14ac:dyDescent="0.25">
      <c r="A132" t="e">
        <f>#REF!</f>
        <v>#REF!</v>
      </c>
      <c r="F132" t="e">
        <f t="shared" si="6"/>
        <v>#REF!</v>
      </c>
      <c r="G132" t="e">
        <f t="shared" si="7"/>
        <v>#REF!</v>
      </c>
      <c r="H132" t="e">
        <f t="shared" si="8"/>
        <v>#REF!</v>
      </c>
    </row>
    <row r="133" spans="1:8" x14ac:dyDescent="0.25">
      <c r="A133" t="e">
        <f>#REF!</f>
        <v>#REF!</v>
      </c>
      <c r="F133" t="e">
        <f t="shared" si="6"/>
        <v>#REF!</v>
      </c>
      <c r="G133" t="e">
        <f t="shared" si="7"/>
        <v>#REF!</v>
      </c>
      <c r="H133" t="e">
        <f t="shared" si="8"/>
        <v>#REF!</v>
      </c>
    </row>
    <row r="134" spans="1:8" hidden="1" x14ac:dyDescent="0.25">
      <c r="A134" t="e">
        <f>#REF!</f>
        <v>#REF!</v>
      </c>
      <c r="F134" t="e">
        <f t="shared" si="6"/>
        <v>#REF!</v>
      </c>
      <c r="G134" t="e">
        <f t="shared" si="7"/>
        <v>#REF!</v>
      </c>
      <c r="H134" t="e">
        <f t="shared" si="8"/>
        <v>#REF!</v>
      </c>
    </row>
    <row r="135" spans="1:8" hidden="1" x14ac:dyDescent="0.25">
      <c r="A135" t="e">
        <f>#REF!</f>
        <v>#REF!</v>
      </c>
      <c r="F135" t="e">
        <f t="shared" si="6"/>
        <v>#REF!</v>
      </c>
      <c r="G135" t="e">
        <f t="shared" si="7"/>
        <v>#REF!</v>
      </c>
      <c r="H135" t="e">
        <f t="shared" si="8"/>
        <v>#REF!</v>
      </c>
    </row>
    <row r="136" spans="1:8" x14ac:dyDescent="0.25">
      <c r="A136" t="e">
        <f>#REF!</f>
        <v>#REF!</v>
      </c>
      <c r="F136" t="e">
        <f t="shared" si="6"/>
        <v>#REF!</v>
      </c>
      <c r="G136" t="e">
        <f t="shared" si="7"/>
        <v>#REF!</v>
      </c>
      <c r="H136" t="e">
        <f t="shared" si="8"/>
        <v>#REF!</v>
      </c>
    </row>
    <row r="137" spans="1:8" hidden="1" x14ac:dyDescent="0.25">
      <c r="A137" t="e">
        <f>#REF!</f>
        <v>#REF!</v>
      </c>
      <c r="F137" t="e">
        <f t="shared" si="6"/>
        <v>#REF!</v>
      </c>
      <c r="G137" t="e">
        <f t="shared" si="7"/>
        <v>#REF!</v>
      </c>
      <c r="H137" t="e">
        <f t="shared" si="8"/>
        <v>#REF!</v>
      </c>
    </row>
    <row r="138" spans="1:8" x14ac:dyDescent="0.25">
      <c r="A138" t="e">
        <f>#REF!</f>
        <v>#REF!</v>
      </c>
      <c r="F138" t="e">
        <f t="shared" si="6"/>
        <v>#REF!</v>
      </c>
      <c r="G138" t="e">
        <f t="shared" si="7"/>
        <v>#REF!</v>
      </c>
      <c r="H138" t="e">
        <f t="shared" si="8"/>
        <v>#REF!</v>
      </c>
    </row>
    <row r="139" spans="1:8" x14ac:dyDescent="0.25">
      <c r="A139" t="e">
        <f>#REF!</f>
        <v>#REF!</v>
      </c>
      <c r="F139" t="e">
        <f t="shared" si="6"/>
        <v>#REF!</v>
      </c>
      <c r="G139" t="e">
        <f t="shared" si="7"/>
        <v>#REF!</v>
      </c>
      <c r="H139" t="e">
        <f t="shared" si="8"/>
        <v>#REF!</v>
      </c>
    </row>
    <row r="140" spans="1:8" hidden="1" x14ac:dyDescent="0.25">
      <c r="A140" t="e">
        <f>#REF!</f>
        <v>#REF!</v>
      </c>
      <c r="F140" t="e">
        <f t="shared" si="6"/>
        <v>#REF!</v>
      </c>
      <c r="G140" t="e">
        <f t="shared" si="7"/>
        <v>#REF!</v>
      </c>
      <c r="H140" t="e">
        <f t="shared" si="8"/>
        <v>#REF!</v>
      </c>
    </row>
    <row r="141" spans="1:8" hidden="1" x14ac:dyDescent="0.25">
      <c r="A141" t="e">
        <f>#REF!</f>
        <v>#REF!</v>
      </c>
      <c r="F141" t="e">
        <f t="shared" si="6"/>
        <v>#REF!</v>
      </c>
      <c r="G141" t="e">
        <f t="shared" si="7"/>
        <v>#REF!</v>
      </c>
      <c r="H141" t="e">
        <f t="shared" si="8"/>
        <v>#REF!</v>
      </c>
    </row>
    <row r="142" spans="1:8" x14ac:dyDescent="0.25">
      <c r="A142" t="e">
        <f>#REF!</f>
        <v>#REF!</v>
      </c>
      <c r="F142" t="e">
        <f t="shared" si="6"/>
        <v>#REF!</v>
      </c>
      <c r="G142" t="e">
        <f t="shared" si="7"/>
        <v>#REF!</v>
      </c>
      <c r="H142" t="e">
        <f t="shared" si="8"/>
        <v>#REF!</v>
      </c>
    </row>
    <row r="143" spans="1:8" x14ac:dyDescent="0.25">
      <c r="A143" t="e">
        <f>#REF!</f>
        <v>#REF!</v>
      </c>
      <c r="F143" t="e">
        <f t="shared" si="6"/>
        <v>#REF!</v>
      </c>
      <c r="G143" t="e">
        <f t="shared" si="7"/>
        <v>#REF!</v>
      </c>
      <c r="H143" t="e">
        <f t="shared" si="8"/>
        <v>#REF!</v>
      </c>
    </row>
    <row r="144" spans="1:8" hidden="1" x14ac:dyDescent="0.25">
      <c r="A144" t="e">
        <f>#REF!</f>
        <v>#REF!</v>
      </c>
      <c r="F144" t="e">
        <f t="shared" si="6"/>
        <v>#REF!</v>
      </c>
      <c r="G144" t="e">
        <f t="shared" si="7"/>
        <v>#REF!</v>
      </c>
      <c r="H144" t="e">
        <f t="shared" si="8"/>
        <v>#REF!</v>
      </c>
    </row>
    <row r="145" spans="1:8" hidden="1" x14ac:dyDescent="0.25">
      <c r="A145" t="e">
        <f>#REF!</f>
        <v>#REF!</v>
      </c>
      <c r="F145" t="e">
        <f t="shared" si="6"/>
        <v>#REF!</v>
      </c>
      <c r="G145" t="e">
        <f t="shared" si="7"/>
        <v>#REF!</v>
      </c>
      <c r="H145" t="e">
        <f t="shared" si="8"/>
        <v>#REF!</v>
      </c>
    </row>
    <row r="146" spans="1:8" x14ac:dyDescent="0.25">
      <c r="A146" t="e">
        <f>#REF!</f>
        <v>#REF!</v>
      </c>
      <c r="F146" t="e">
        <f t="shared" si="6"/>
        <v>#REF!</v>
      </c>
      <c r="G146" t="e">
        <f t="shared" si="7"/>
        <v>#REF!</v>
      </c>
      <c r="H146" t="e">
        <f t="shared" si="8"/>
        <v>#REF!</v>
      </c>
    </row>
    <row r="147" spans="1:8" hidden="1" x14ac:dyDescent="0.25">
      <c r="A147" t="e">
        <f>#REF!</f>
        <v>#REF!</v>
      </c>
      <c r="F147" t="e">
        <f t="shared" si="6"/>
        <v>#REF!</v>
      </c>
      <c r="G147" t="e">
        <f t="shared" si="7"/>
        <v>#REF!</v>
      </c>
      <c r="H147" t="e">
        <f t="shared" si="8"/>
        <v>#REF!</v>
      </c>
    </row>
    <row r="148" spans="1:8" x14ac:dyDescent="0.25">
      <c r="A148" t="e">
        <f>#REF!</f>
        <v>#REF!</v>
      </c>
      <c r="F148" t="e">
        <f t="shared" si="6"/>
        <v>#REF!</v>
      </c>
      <c r="G148" t="e">
        <f t="shared" si="7"/>
        <v>#REF!</v>
      </c>
      <c r="H148" t="e">
        <f t="shared" si="8"/>
        <v>#REF!</v>
      </c>
    </row>
    <row r="149" spans="1:8" x14ac:dyDescent="0.25">
      <c r="A149" t="e">
        <f>#REF!</f>
        <v>#REF!</v>
      </c>
      <c r="F149" t="e">
        <f t="shared" si="6"/>
        <v>#REF!</v>
      </c>
      <c r="G149" t="e">
        <f t="shared" si="7"/>
        <v>#REF!</v>
      </c>
      <c r="H149" t="e">
        <f t="shared" si="8"/>
        <v>#REF!</v>
      </c>
    </row>
    <row r="150" spans="1:8" hidden="1" x14ac:dyDescent="0.25">
      <c r="A150" t="e">
        <f>#REF!</f>
        <v>#REF!</v>
      </c>
      <c r="F150" t="e">
        <f t="shared" si="6"/>
        <v>#REF!</v>
      </c>
      <c r="G150" t="e">
        <f t="shared" si="7"/>
        <v>#REF!</v>
      </c>
      <c r="H150" t="e">
        <f t="shared" si="8"/>
        <v>#REF!</v>
      </c>
    </row>
    <row r="151" spans="1:8" hidden="1" x14ac:dyDescent="0.25">
      <c r="A151" t="e">
        <f>#REF!</f>
        <v>#REF!</v>
      </c>
      <c r="F151" t="e">
        <f t="shared" si="6"/>
        <v>#REF!</v>
      </c>
      <c r="G151" t="e">
        <f t="shared" si="7"/>
        <v>#REF!</v>
      </c>
      <c r="H151" t="e">
        <f t="shared" si="8"/>
        <v>#REF!</v>
      </c>
    </row>
    <row r="152" spans="1:8" hidden="1" x14ac:dyDescent="0.25">
      <c r="A152" t="e">
        <f>#REF!</f>
        <v>#REF!</v>
      </c>
      <c r="F152" t="e">
        <f t="shared" si="6"/>
        <v>#REF!</v>
      </c>
      <c r="G152" t="e">
        <f t="shared" si="7"/>
        <v>#REF!</v>
      </c>
      <c r="H152" t="e">
        <f t="shared" si="8"/>
        <v>#REF!</v>
      </c>
    </row>
    <row r="153" spans="1:8" hidden="1" x14ac:dyDescent="0.25">
      <c r="A153" t="e">
        <f>#REF!</f>
        <v>#REF!</v>
      </c>
      <c r="F153" t="e">
        <f t="shared" si="6"/>
        <v>#REF!</v>
      </c>
      <c r="G153" t="e">
        <f t="shared" si="7"/>
        <v>#REF!</v>
      </c>
      <c r="H153" t="e">
        <f t="shared" si="8"/>
        <v>#REF!</v>
      </c>
    </row>
    <row r="154" spans="1:8" hidden="1" x14ac:dyDescent="0.25">
      <c r="A154" t="e">
        <f>#REF!</f>
        <v>#REF!</v>
      </c>
      <c r="F154" t="e">
        <f t="shared" si="6"/>
        <v>#REF!</v>
      </c>
      <c r="G154" t="e">
        <f t="shared" si="7"/>
        <v>#REF!</v>
      </c>
      <c r="H154" t="e">
        <f t="shared" si="8"/>
        <v>#REF!</v>
      </c>
    </row>
    <row r="155" spans="1:8" hidden="1" x14ac:dyDescent="0.25">
      <c r="A155" t="e">
        <f>#REF!</f>
        <v>#REF!</v>
      </c>
      <c r="F155" t="e">
        <f t="shared" si="6"/>
        <v>#REF!</v>
      </c>
      <c r="G155" t="e">
        <f t="shared" si="7"/>
        <v>#REF!</v>
      </c>
      <c r="H155" t="e">
        <f t="shared" si="8"/>
        <v>#REF!</v>
      </c>
    </row>
    <row r="156" spans="1:8" hidden="1" x14ac:dyDescent="0.25">
      <c r="A156" t="e">
        <f>#REF!</f>
        <v>#REF!</v>
      </c>
      <c r="F156" t="e">
        <f t="shared" si="6"/>
        <v>#REF!</v>
      </c>
      <c r="G156" t="e">
        <f t="shared" si="7"/>
        <v>#REF!</v>
      </c>
      <c r="H156" t="e">
        <f t="shared" si="8"/>
        <v>#REF!</v>
      </c>
    </row>
    <row r="157" spans="1:8" hidden="1" x14ac:dyDescent="0.25">
      <c r="A157" t="e">
        <f>#REF!</f>
        <v>#REF!</v>
      </c>
      <c r="F157" t="e">
        <f t="shared" si="6"/>
        <v>#REF!</v>
      </c>
      <c r="G157" t="e">
        <f t="shared" si="7"/>
        <v>#REF!</v>
      </c>
      <c r="H157" t="e">
        <f t="shared" si="8"/>
        <v>#REF!</v>
      </c>
    </row>
    <row r="158" spans="1:8" x14ac:dyDescent="0.25">
      <c r="A158" t="e">
        <f>#REF!</f>
        <v>#REF!</v>
      </c>
      <c r="F158" t="e">
        <f t="shared" si="6"/>
        <v>#REF!</v>
      </c>
      <c r="G158" t="e">
        <f t="shared" si="7"/>
        <v>#REF!</v>
      </c>
      <c r="H158" t="e">
        <f t="shared" si="8"/>
        <v>#REF!</v>
      </c>
    </row>
    <row r="159" spans="1:8" x14ac:dyDescent="0.25">
      <c r="A159" t="e">
        <f>#REF!</f>
        <v>#REF!</v>
      </c>
      <c r="F159" t="e">
        <f t="shared" si="6"/>
        <v>#REF!</v>
      </c>
      <c r="G159" t="e">
        <f t="shared" si="7"/>
        <v>#REF!</v>
      </c>
      <c r="H159" t="e">
        <f t="shared" si="8"/>
        <v>#REF!</v>
      </c>
    </row>
    <row r="160" spans="1:8" x14ac:dyDescent="0.25">
      <c r="A160" t="e">
        <f>#REF!</f>
        <v>#REF!</v>
      </c>
      <c r="F160" t="e">
        <f t="shared" si="6"/>
        <v>#REF!</v>
      </c>
      <c r="G160" t="e">
        <f t="shared" si="7"/>
        <v>#REF!</v>
      </c>
      <c r="H160" t="e">
        <f t="shared" si="8"/>
        <v>#REF!</v>
      </c>
    </row>
    <row r="161" spans="1:8" x14ac:dyDescent="0.25">
      <c r="A161" t="e">
        <f>#REF!</f>
        <v>#REF!</v>
      </c>
      <c r="F161" t="e">
        <f t="shared" si="6"/>
        <v>#REF!</v>
      </c>
      <c r="G161" t="e">
        <f t="shared" si="7"/>
        <v>#REF!</v>
      </c>
      <c r="H161" t="e">
        <f t="shared" si="8"/>
        <v>#REF!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ColWidth="8.88671875" defaultRowHeight="13.2" x14ac:dyDescent="0.25"/>
  <cols>
    <col min="1" max="1" width="17.33203125" customWidth="1"/>
    <col min="2" max="2" width="9.109375" style="16"/>
    <col min="3" max="3" width="20.88671875" customWidth="1"/>
    <col min="4" max="4" width="39.88671875" customWidth="1"/>
  </cols>
  <sheetData>
    <row r="3" spans="1:3" ht="17.399999999999999" x14ac:dyDescent="0.3">
      <c r="A3" s="26" t="s">
        <v>118</v>
      </c>
      <c r="B3" s="28"/>
      <c r="C3" s="27"/>
    </row>
    <row r="4" spans="1:3" x14ac:dyDescent="0.25">
      <c r="A4" s="27"/>
      <c r="B4" s="28"/>
      <c r="C4" s="27"/>
    </row>
    <row r="5" spans="1:3" x14ac:dyDescent="0.25">
      <c r="A5" s="27" t="s">
        <v>119</v>
      </c>
      <c r="B5" s="28" t="s">
        <v>120</v>
      </c>
      <c r="C5" s="27" t="s">
        <v>121</v>
      </c>
    </row>
    <row r="7" spans="1:3" x14ac:dyDescent="0.25">
      <c r="A7" t="s">
        <v>105</v>
      </c>
    </row>
    <row r="8" spans="1:3" x14ac:dyDescent="0.25">
      <c r="C8" s="16"/>
    </row>
    <row r="9" spans="1:3" x14ac:dyDescent="0.25">
      <c r="A9" t="s">
        <v>215</v>
      </c>
      <c r="B9"/>
    </row>
    <row r="10" spans="1:3" ht="14.4" x14ac:dyDescent="0.25">
      <c r="B10" s="30"/>
    </row>
    <row r="11" spans="1:3" ht="14.4" x14ac:dyDescent="0.25">
      <c r="A11" t="s">
        <v>6</v>
      </c>
      <c r="B11" s="30"/>
    </row>
    <row r="12" spans="1:3" ht="14.4" x14ac:dyDescent="0.25">
      <c r="B12" s="30"/>
    </row>
    <row r="13" spans="1:3" ht="14.4" x14ac:dyDescent="0.25">
      <c r="A13" t="s">
        <v>221</v>
      </c>
      <c r="B13" s="32"/>
    </row>
    <row r="14" spans="1:3" ht="14.4" x14ac:dyDescent="0.25">
      <c r="B14" s="32"/>
    </row>
    <row r="15" spans="1:3" ht="14.4" x14ac:dyDescent="0.25">
      <c r="B15" s="32"/>
    </row>
    <row r="16" spans="1:3" ht="14.4" x14ac:dyDescent="0.25">
      <c r="B16" s="3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ColWidth="8.88671875" defaultRowHeight="13.2" x14ac:dyDescent="0.25"/>
  <cols>
    <col min="3" max="3" width="15.33203125" bestFit="1" customWidth="1"/>
  </cols>
  <sheetData>
    <row r="2" spans="1:5" x14ac:dyDescent="0.25">
      <c r="A2" t="s">
        <v>293</v>
      </c>
      <c r="B2" t="s">
        <v>289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25">
      <c r="A3" t="s">
        <v>293</v>
      </c>
      <c r="B3" t="s">
        <v>291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25">
      <c r="A4" t="s">
        <v>293</v>
      </c>
      <c r="B4" t="s">
        <v>290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25">
      <c r="A5" t="s">
        <v>293</v>
      </c>
      <c r="B5" t="s">
        <v>292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G8" sqref="G8:J8"/>
    </sheetView>
  </sheetViews>
  <sheetFormatPr defaultColWidth="8.88671875" defaultRowHeight="13.2" x14ac:dyDescent="0.25"/>
  <sheetData>
    <row r="1" spans="1:18" s="1" customFormat="1" ht="28.5" customHeight="1" x14ac:dyDescent="0.55000000000000004">
      <c r="A1" s="328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spans="1:18" s="1" customFormat="1" ht="28.5" customHeight="1" x14ac:dyDescent="0.6">
      <c r="A2" s="119"/>
      <c r="B2" s="120"/>
      <c r="C2" s="119"/>
      <c r="D2" s="119"/>
      <c r="E2" s="119"/>
      <c r="F2" s="121"/>
      <c r="G2" s="119"/>
      <c r="H2" s="119"/>
      <c r="I2" s="119"/>
      <c r="J2" s="121"/>
      <c r="K2" s="119"/>
      <c r="L2" s="119"/>
      <c r="M2" s="119"/>
      <c r="N2" s="121"/>
      <c r="O2" s="119"/>
      <c r="P2" s="119"/>
      <c r="Q2" s="119"/>
      <c r="R2" s="121"/>
    </row>
    <row r="3" spans="1:18" s="1" customFormat="1" ht="16.5" customHeight="1" x14ac:dyDescent="0.3">
      <c r="B3" s="5" t="s">
        <v>1</v>
      </c>
      <c r="C3" s="6" t="str">
        <f>'Moors League'!C3</f>
        <v>Bedale Leisure Centre (Host Eston)</v>
      </c>
      <c r="D3" s="3"/>
      <c r="F3" s="4"/>
      <c r="J3" s="329" t="s">
        <v>2</v>
      </c>
      <c r="K3" s="329"/>
      <c r="L3" s="6" t="str">
        <f>'Moors League'!L3</f>
        <v>10th January 2026</v>
      </c>
      <c r="N3" s="4"/>
      <c r="P3" s="3"/>
      <c r="R3" s="4"/>
    </row>
    <row r="4" spans="1:18" s="1" customFormat="1" ht="16.5" customHeight="1" x14ac:dyDescent="0.3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8" x14ac:dyDescent="0.25">
      <c r="A6" s="324" t="s">
        <v>3</v>
      </c>
      <c r="B6" s="324"/>
      <c r="C6" s="324" t="str">
        <f>'Moors League'!C5:F5</f>
        <v>Eston</v>
      </c>
      <c r="D6" s="324"/>
      <c r="E6" s="324"/>
      <c r="F6" s="324"/>
      <c r="G6" s="330" t="str">
        <f>'Moors League'!G5:J5</f>
        <v>Thirsk WH</v>
      </c>
      <c r="H6" s="330"/>
      <c r="I6" s="330"/>
      <c r="J6" s="330"/>
      <c r="K6" s="324" t="str">
        <f>'Moors League'!K5:N5</f>
        <v>Stokesley</v>
      </c>
      <c r="L6" s="324"/>
      <c r="M6" s="324"/>
      <c r="N6" s="324"/>
      <c r="O6" s="324" t="str">
        <f>'Moors League'!O5:R5</f>
        <v>Thornaby</v>
      </c>
      <c r="P6" s="324"/>
      <c r="Q6" s="324"/>
      <c r="R6" s="324"/>
    </row>
    <row r="7" spans="1:18" x14ac:dyDescent="0.25">
      <c r="A7" s="163"/>
      <c r="B7" s="164"/>
      <c r="C7" s="326" t="s">
        <v>7</v>
      </c>
      <c r="D7" s="326"/>
      <c r="E7" s="326"/>
      <c r="F7" s="326"/>
      <c r="G7" s="327" t="s">
        <v>8</v>
      </c>
      <c r="H7" s="327"/>
      <c r="I7" s="327"/>
      <c r="J7" s="327"/>
      <c r="K7" s="326" t="s">
        <v>9</v>
      </c>
      <c r="L7" s="326"/>
      <c r="M7" s="326"/>
      <c r="N7" s="326"/>
      <c r="O7" s="326" t="s">
        <v>10</v>
      </c>
      <c r="P7" s="326"/>
      <c r="Q7" s="326"/>
      <c r="R7" s="326"/>
    </row>
    <row r="8" spans="1:18" s="1" customFormat="1" ht="20.100000000000001" customHeight="1" x14ac:dyDescent="0.2">
      <c r="A8" s="325" t="s">
        <v>66</v>
      </c>
      <c r="B8" s="325"/>
      <c r="C8" s="323">
        <f>SUM('Moors League'!C71:F71)</f>
        <v>145</v>
      </c>
      <c r="D8" s="323"/>
      <c r="E8" s="323"/>
      <c r="F8" s="323"/>
      <c r="G8" s="323">
        <f>SUM('Moors League'!G71:J71)</f>
        <v>169</v>
      </c>
      <c r="H8" s="323"/>
      <c r="I8" s="323"/>
      <c r="J8" s="323"/>
      <c r="K8" s="323">
        <f>SUM('Moors League'!K71:N71)</f>
        <v>191</v>
      </c>
      <c r="L8" s="323"/>
      <c r="M8" s="323"/>
      <c r="N8" s="323"/>
      <c r="O8" s="323">
        <f>SUM('Moors League'!O71:R71)</f>
        <v>90</v>
      </c>
      <c r="P8" s="323"/>
      <c r="Q8" s="323"/>
      <c r="R8" s="323"/>
    </row>
    <row r="9" spans="1:18" s="1" customFormat="1" ht="20.100000000000001" customHeight="1" x14ac:dyDescent="0.2">
      <c r="A9" s="325" t="s">
        <v>58</v>
      </c>
      <c r="B9" s="325"/>
      <c r="C9" s="323">
        <f>SUM('Moors League'!C72:F72)</f>
        <v>3</v>
      </c>
      <c r="D9" s="323"/>
      <c r="E9" s="323"/>
      <c r="F9" s="323"/>
      <c r="G9" s="323">
        <f>SUM('Moors League'!G72:J72)</f>
        <v>2</v>
      </c>
      <c r="H9" s="323"/>
      <c r="I9" s="323"/>
      <c r="J9" s="323"/>
      <c r="K9" s="323">
        <f>SUM('Moors League'!K72:N72)</f>
        <v>1</v>
      </c>
      <c r="L9" s="323"/>
      <c r="M9" s="323"/>
      <c r="N9" s="323"/>
      <c r="O9" s="323">
        <f>SUM('Moors League'!O72:R72)</f>
        <v>4</v>
      </c>
      <c r="P9" s="323"/>
      <c r="Q9" s="323"/>
      <c r="R9" s="323"/>
    </row>
  </sheetData>
  <mergeCells count="21">
    <mergeCell ref="A1:R1"/>
    <mergeCell ref="J3:K3"/>
    <mergeCell ref="A6:B6"/>
    <mergeCell ref="C6:F6"/>
    <mergeCell ref="G6:J6"/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9"/>
  <sheetViews>
    <sheetView tabSelected="1" workbookViewId="0">
      <pane ySplit="5" topLeftCell="A72" activePane="bottomLeft" state="frozen"/>
      <selection pane="bottomLeft" activeCell="L79" sqref="L79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9" bestFit="1" customWidth="1"/>
    <col min="8" max="8" width="24.44140625" style="16" customWidth="1"/>
    <col min="9" max="9" width="4.33203125" style="17" customWidth="1"/>
    <col min="10" max="10" width="10.44140625" style="100" bestFit="1" customWidth="1"/>
    <col min="11" max="11" width="24.44140625" style="17" customWidth="1"/>
    <col min="12" max="13" width="8.44140625" style="50" customWidth="1"/>
    <col min="14" max="14" width="9.109375" style="100"/>
    <col min="15" max="15" width="9.109375" style="211"/>
    <col min="16" max="16" width="10.33203125" style="207" bestFit="1" customWidth="1"/>
    <col min="17" max="17" width="33.88671875" style="43" customWidth="1"/>
    <col min="18" max="34" width="9.109375" hidden="1" customWidth="1"/>
    <col min="35" max="35" width="41.109375" hidden="1" customWidth="1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6" t="s">
        <v>119</v>
      </c>
      <c r="L1" s="331" t="str">
        <f>'Moors League'!C5</f>
        <v>Eston</v>
      </c>
      <c r="M1" s="331"/>
      <c r="N1" s="331"/>
      <c r="O1" s="259"/>
    </row>
    <row r="2" spans="1:36" s="18" customFormat="1" ht="17.399999999999999" x14ac:dyDescent="0.3">
      <c r="A2" s="337" t="s">
        <v>1</v>
      </c>
      <c r="B2" s="337"/>
      <c r="C2" s="356" t="str">
        <f>'Moors League'!C3</f>
        <v>Bedale Leisure Centre (Host Eston)</v>
      </c>
      <c r="D2" s="356"/>
      <c r="E2" s="356"/>
      <c r="F2" s="356"/>
      <c r="G2" s="356"/>
      <c r="H2" s="356"/>
      <c r="J2" s="20"/>
      <c r="K2" s="116" t="s">
        <v>2</v>
      </c>
      <c r="L2" s="334" t="str">
        <f>'Moors League'!L3</f>
        <v>10th January 2026</v>
      </c>
      <c r="M2" s="334"/>
      <c r="N2" s="334"/>
      <c r="O2" s="260"/>
      <c r="P2" s="206"/>
      <c r="Q2" s="102"/>
      <c r="AA2" s="329" t="s">
        <v>326</v>
      </c>
      <c r="AB2" s="329"/>
      <c r="AC2" s="329"/>
      <c r="AD2" s="329"/>
      <c r="AE2" s="329"/>
      <c r="AF2" s="329"/>
      <c r="AG2" s="329"/>
      <c r="AH2" s="329"/>
    </row>
    <row r="3" spans="1:36" s="18" customFormat="1" ht="6" customHeight="1" x14ac:dyDescent="0.3">
      <c r="A3" s="70"/>
      <c r="B3" s="70"/>
      <c r="C3" s="70"/>
      <c r="D3" s="101"/>
      <c r="E3" s="101"/>
      <c r="F3" s="101"/>
      <c r="G3" s="218"/>
      <c r="H3" s="101"/>
      <c r="J3" s="20"/>
      <c r="L3" s="19"/>
      <c r="M3" s="19"/>
      <c r="N3" s="20"/>
      <c r="O3" s="210"/>
      <c r="P3" s="206"/>
      <c r="Q3" s="102"/>
    </row>
    <row r="4" spans="1:36" s="109" customFormat="1" ht="10.199999999999999" x14ac:dyDescent="0.2">
      <c r="A4" s="109" t="s">
        <v>314</v>
      </c>
      <c r="B4" s="109" t="s">
        <v>315</v>
      </c>
      <c r="C4" s="109" t="s">
        <v>316</v>
      </c>
      <c r="D4" s="109" t="s">
        <v>317</v>
      </c>
      <c r="E4" s="109" t="s">
        <v>318</v>
      </c>
      <c r="G4" s="112" t="s">
        <v>328</v>
      </c>
      <c r="H4" s="109" t="s">
        <v>495</v>
      </c>
      <c r="I4" s="110"/>
      <c r="J4" s="112" t="s">
        <v>328</v>
      </c>
      <c r="K4" s="109" t="s">
        <v>495</v>
      </c>
      <c r="L4" s="111" t="s">
        <v>15</v>
      </c>
      <c r="M4" s="111" t="s">
        <v>323</v>
      </c>
      <c r="N4" s="112" t="s">
        <v>16</v>
      </c>
      <c r="O4" s="113" t="s">
        <v>200</v>
      </c>
      <c r="P4" s="114" t="s">
        <v>202</v>
      </c>
      <c r="Q4" s="115" t="s">
        <v>201</v>
      </c>
      <c r="R4" s="109" t="s">
        <v>328</v>
      </c>
      <c r="S4" s="109" t="s">
        <v>312</v>
      </c>
      <c r="T4" s="109" t="s">
        <v>313</v>
      </c>
      <c r="U4" s="109" t="s">
        <v>339</v>
      </c>
      <c r="V4" s="109" t="s">
        <v>340</v>
      </c>
      <c r="W4" s="109" t="s">
        <v>341</v>
      </c>
      <c r="X4" s="109" t="s">
        <v>342</v>
      </c>
      <c r="Y4" s="109" t="s">
        <v>343</v>
      </c>
      <c r="Z4" s="109" t="s">
        <v>344</v>
      </c>
      <c r="AA4" s="109" t="s">
        <v>319</v>
      </c>
      <c r="AB4" s="109" t="s">
        <v>320</v>
      </c>
      <c r="AC4" s="109" t="s">
        <v>321</v>
      </c>
      <c r="AD4" s="109" t="s">
        <v>156</v>
      </c>
      <c r="AE4" s="109" t="s">
        <v>322</v>
      </c>
      <c r="AF4" s="109" t="s">
        <v>323</v>
      </c>
      <c r="AG4" s="109" t="s">
        <v>324</v>
      </c>
      <c r="AH4" s="109" t="s">
        <v>325</v>
      </c>
      <c r="AI4" s="109" t="s">
        <v>345</v>
      </c>
      <c r="AJ4" s="109" t="s">
        <v>323</v>
      </c>
    </row>
    <row r="5" spans="1:36" s="109" customFormat="1" ht="5.25" customHeight="1" x14ac:dyDescent="0.2">
      <c r="G5" s="112"/>
      <c r="I5" s="110"/>
      <c r="J5" s="112"/>
      <c r="K5" s="110"/>
      <c r="L5" s="111"/>
      <c r="M5" s="111"/>
      <c r="N5" s="112"/>
      <c r="O5" s="113"/>
      <c r="P5" s="114"/>
      <c r="Q5" s="115"/>
    </row>
    <row r="6" spans="1:36" ht="19.5" customHeight="1" x14ac:dyDescent="0.25">
      <c r="A6" s="55">
        <v>1</v>
      </c>
      <c r="B6" s="97" t="s">
        <v>284</v>
      </c>
      <c r="C6" s="97" t="s">
        <v>80</v>
      </c>
      <c r="D6" s="97" t="s">
        <v>293</v>
      </c>
      <c r="E6" s="98" t="s">
        <v>289</v>
      </c>
      <c r="F6" s="361"/>
      <c r="G6" s="269">
        <f>_xlfn.IFNA((VLOOKUP(H6,[2]OMS!$O$10:$P$305,2,FALSE)),"")</f>
        <v>1409788</v>
      </c>
      <c r="H6" s="400" t="s">
        <v>497</v>
      </c>
      <c r="I6" s="357"/>
      <c r="J6" s="358"/>
      <c r="K6" s="358"/>
      <c r="L6" s="88">
        <f>'Moors League'!C9</f>
        <v>4</v>
      </c>
      <c r="M6" s="89">
        <f>'Moors League'!D9</f>
        <v>3562</v>
      </c>
      <c r="N6" s="89">
        <f>'Moors League'!E9</f>
        <v>1</v>
      </c>
      <c r="O6" s="106"/>
      <c r="P6" s="205"/>
      <c r="Q6" s="108" t="str">
        <f>_xlfn.IFNA((VLOOKUP(O6,'DQ Lookup'!$A$2:$B$99,2,FALSE)),"")</f>
        <v/>
      </c>
      <c r="R6">
        <f t="shared" ref="R6:R11" si="0">G6</f>
        <v>1409788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003562</v>
      </c>
      <c r="AG6" t="str">
        <f>_xlfn.IFNA((VLOOKUP(Y6,'Swim England Lookup'!$C$2:$E$5,3,FALSE)),"")</f>
        <v>13</v>
      </c>
      <c r="AH6" t="s">
        <v>327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55">
        <v>2</v>
      </c>
      <c r="B7" s="97" t="s">
        <v>285</v>
      </c>
      <c r="C7" s="97" t="s">
        <v>80</v>
      </c>
      <c r="D7" s="97" t="s">
        <v>293</v>
      </c>
      <c r="E7" s="98" t="s">
        <v>289</v>
      </c>
      <c r="F7" s="361"/>
      <c r="G7" s="269">
        <f>_xlfn.IFNA((VLOOKUP(H7,[2]OMS!$O$10:$P$305,2,FALSE)),"")</f>
        <v>1267242</v>
      </c>
      <c r="H7" s="400" t="s">
        <v>496</v>
      </c>
      <c r="I7" s="357"/>
      <c r="J7" s="358"/>
      <c r="K7" s="358"/>
      <c r="L7" s="88">
        <f>'Moors League'!C10</f>
        <v>1</v>
      </c>
      <c r="M7" s="89">
        <f>'Moors League'!D10</f>
        <v>2854</v>
      </c>
      <c r="N7" s="89">
        <f>'Moors League'!E10</f>
        <v>4</v>
      </c>
      <c r="O7" s="106"/>
      <c r="P7" s="205"/>
      <c r="Q7" s="108" t="str">
        <f>_xlfn.IFNA((VLOOKUP(O7,'DQ Lookup'!$A$2:$B$99,2,FALSE)),"")</f>
        <v/>
      </c>
      <c r="R7">
        <f t="shared" si="0"/>
        <v>1267242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B11" si="5">S7</f>
        <v>#REF!</v>
      </c>
      <c r="AC7" t="e">
        <f t="shared" ref="AC7:AC11" si="6">T7</f>
        <v>#REF!</v>
      </c>
      <c r="AD7" t="str">
        <f t="shared" ref="AD7:AD34" si="7">RIGHT(LEFT($N$1,5),4)</f>
        <v/>
      </c>
      <c r="AE7" t="e">
        <f t="shared" ref="AE7:AE11" si="8">U7</f>
        <v>#REF!</v>
      </c>
      <c r="AF7" t="str">
        <f t="shared" ref="AF7:AF11" si="9">TEXT(M7,"000000")</f>
        <v>002854</v>
      </c>
      <c r="AG7" t="str">
        <f>_xlfn.IFNA((VLOOKUP(Y7,'Swim England Lookup'!$C$2:$E$5,3,FALSE)),"")</f>
        <v>13</v>
      </c>
      <c r="AH7" t="s">
        <v>327</v>
      </c>
      <c r="AI7" t="e">
        <f t="shared" ref="AI7:AI11" si="10">AA7&amp;","&amp;AB7&amp;","&amp;AC7&amp;","&amp;AD7&amp;","&amp;AE7&amp;","&amp;AF7&amp;","&amp;AG7&amp;","&amp;AH7</f>
        <v>#REF!</v>
      </c>
    </row>
    <row r="8" spans="1:36" ht="19.5" customHeight="1" x14ac:dyDescent="0.25">
      <c r="A8" s="55">
        <v>3</v>
      </c>
      <c r="B8" s="97" t="s">
        <v>284</v>
      </c>
      <c r="C8" s="99" t="s">
        <v>283</v>
      </c>
      <c r="D8" s="97" t="s">
        <v>293</v>
      </c>
      <c r="E8" s="98" t="s">
        <v>290</v>
      </c>
      <c r="F8" s="361"/>
      <c r="G8" s="269">
        <f>_xlfn.IFNA((VLOOKUP(H8,[2]OMS!$O$10:$P$305,2,FALSE)),"")</f>
        <v>1689521</v>
      </c>
      <c r="H8" s="400" t="s">
        <v>498</v>
      </c>
      <c r="I8" s="357"/>
      <c r="J8" s="358"/>
      <c r="K8" s="358"/>
      <c r="L8" s="88">
        <f>'Moors League'!C11</f>
        <v>3</v>
      </c>
      <c r="M8" s="89">
        <f>'Moors League'!D11</f>
        <v>3765</v>
      </c>
      <c r="N8" s="89">
        <f>'Moors League'!E11</f>
        <v>2</v>
      </c>
      <c r="O8" s="106"/>
      <c r="P8" s="205"/>
      <c r="Q8" s="108" t="str">
        <f>_xlfn.IFNA((VLOOKUP(O8,'DQ Lookup'!$A$2:$B$99,2,FALSE)),"")</f>
        <v/>
      </c>
      <c r="R8">
        <f t="shared" si="0"/>
        <v>1689521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6"/>
        <v>#REF!</v>
      </c>
      <c r="AD8" t="str">
        <f t="shared" si="7"/>
        <v/>
      </c>
      <c r="AE8" t="e">
        <f t="shared" si="8"/>
        <v>#REF!</v>
      </c>
      <c r="AF8" t="str">
        <f t="shared" si="9"/>
        <v>003765</v>
      </c>
      <c r="AG8" t="str">
        <f>_xlfn.IFNA((VLOOKUP(Y8,'Swim England Lookup'!$C$2:$E$5,3,FALSE)),"")</f>
        <v>10</v>
      </c>
      <c r="AH8" t="s">
        <v>327</v>
      </c>
      <c r="AI8" t="e">
        <f t="shared" si="10"/>
        <v>#REF!</v>
      </c>
    </row>
    <row r="9" spans="1:36" ht="19.5" customHeight="1" x14ac:dyDescent="0.25">
      <c r="A9" s="55">
        <v>4</v>
      </c>
      <c r="B9" s="97" t="s">
        <v>285</v>
      </c>
      <c r="C9" s="97" t="s">
        <v>283</v>
      </c>
      <c r="D9" s="97" t="s">
        <v>293</v>
      </c>
      <c r="E9" s="98" t="s">
        <v>290</v>
      </c>
      <c r="F9" s="361"/>
      <c r="G9" s="269">
        <f>_xlfn.IFNA((VLOOKUP(H9,[2]OMS!$O$10:$P$305,2,FALSE)),"")</f>
        <v>1442066</v>
      </c>
      <c r="H9" s="400" t="s">
        <v>499</v>
      </c>
      <c r="I9" s="357"/>
      <c r="J9" s="358"/>
      <c r="K9" s="358"/>
      <c r="L9" s="88">
        <f>'Moors League'!C12</f>
        <v>1</v>
      </c>
      <c r="M9" s="89">
        <f>'Moors League'!D12</f>
        <v>3397</v>
      </c>
      <c r="N9" s="89">
        <f>'Moors League'!E12</f>
        <v>4</v>
      </c>
      <c r="O9" s="106"/>
      <c r="P9" s="205"/>
      <c r="Q9" s="108" t="str">
        <f>_xlfn.IFNA((VLOOKUP(O9,'DQ Lookup'!$A$2:$B$99,2,FALSE)),"")</f>
        <v/>
      </c>
      <c r="R9">
        <f t="shared" si="0"/>
        <v>1442066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6"/>
        <v>#REF!</v>
      </c>
      <c r="AD9" t="str">
        <f t="shared" si="7"/>
        <v/>
      </c>
      <c r="AE9" t="e">
        <f t="shared" si="8"/>
        <v>#REF!</v>
      </c>
      <c r="AF9" t="str">
        <f t="shared" si="9"/>
        <v>003397</v>
      </c>
      <c r="AG9" t="str">
        <f>_xlfn.IFNA((VLOOKUP(Y9,'Swim England Lookup'!$C$2:$E$5,3,FALSE)),"")</f>
        <v>10</v>
      </c>
      <c r="AH9" t="s">
        <v>327</v>
      </c>
      <c r="AI9" t="e">
        <f t="shared" si="10"/>
        <v>#REF!</v>
      </c>
    </row>
    <row r="10" spans="1:36" ht="19.5" customHeight="1" x14ac:dyDescent="0.25">
      <c r="A10" s="55">
        <v>5</v>
      </c>
      <c r="B10" s="97" t="s">
        <v>284</v>
      </c>
      <c r="C10" s="97" t="s">
        <v>286</v>
      </c>
      <c r="D10" s="97" t="s">
        <v>293</v>
      </c>
      <c r="E10" s="98" t="s">
        <v>291</v>
      </c>
      <c r="F10" s="361"/>
      <c r="G10" s="269">
        <f>_xlfn.IFNA((VLOOKUP(H10,[2]OMS!$O$10:$P$305,2,FALSE)),"")</f>
        <v>1507985</v>
      </c>
      <c r="H10" s="400" t="s">
        <v>500</v>
      </c>
      <c r="I10" s="357"/>
      <c r="J10" s="358"/>
      <c r="K10" s="358"/>
      <c r="L10" s="88">
        <f>'Moors League'!C13</f>
        <v>2</v>
      </c>
      <c r="M10" s="89">
        <f>'Moors League'!D13</f>
        <v>3867</v>
      </c>
      <c r="N10" s="89">
        <f>'Moors League'!E13</f>
        <v>3</v>
      </c>
      <c r="O10" s="106"/>
      <c r="P10" s="205"/>
      <c r="Q10" s="108" t="str">
        <f>_xlfn.IFNA((VLOOKUP(O10,'DQ Lookup'!$A$2:$B$99,2,FALSE)),"")</f>
        <v/>
      </c>
      <c r="R10">
        <f t="shared" si="0"/>
        <v>1507985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6"/>
        <v>#REF!</v>
      </c>
      <c r="AD10" t="str">
        <f t="shared" si="7"/>
        <v/>
      </c>
      <c r="AE10" t="e">
        <f t="shared" si="8"/>
        <v>#REF!</v>
      </c>
      <c r="AF10" t="str">
        <f t="shared" si="9"/>
        <v>003867</v>
      </c>
      <c r="AG10" t="str">
        <f>_xlfn.IFNA((VLOOKUP(Y10,'Swim England Lookup'!$C$2:$E$5,3,FALSE)),"")</f>
        <v>07</v>
      </c>
      <c r="AH10" t="s">
        <v>327</v>
      </c>
      <c r="AI10" t="e">
        <f t="shared" si="10"/>
        <v>#REF!</v>
      </c>
    </row>
    <row r="11" spans="1:36" ht="19.5" customHeight="1" x14ac:dyDescent="0.25">
      <c r="A11" s="55">
        <v>6</v>
      </c>
      <c r="B11" s="97" t="s">
        <v>285</v>
      </c>
      <c r="C11" s="97" t="s">
        <v>286</v>
      </c>
      <c r="D11" s="97" t="s">
        <v>293</v>
      </c>
      <c r="E11" s="98" t="s">
        <v>291</v>
      </c>
      <c r="F11" s="361"/>
      <c r="G11" s="269">
        <f>_xlfn.IFNA((VLOOKUP(H11,[2]OMS!$O$10:$P$305,2,FALSE)),"")</f>
        <v>1412240</v>
      </c>
      <c r="H11" s="400" t="s">
        <v>501</v>
      </c>
      <c r="I11" s="357"/>
      <c r="J11" s="358"/>
      <c r="K11" s="358"/>
      <c r="L11" s="88">
        <f>'Moors League'!C14</f>
        <v>2</v>
      </c>
      <c r="M11" s="89">
        <f>'Moors League'!D14</f>
        <v>3312</v>
      </c>
      <c r="N11" s="89">
        <f>'Moors League'!E14</f>
        <v>3</v>
      </c>
      <c r="O11" s="106"/>
      <c r="P11" s="205"/>
      <c r="Q11" s="108" t="str">
        <f>_xlfn.IFNA((VLOOKUP(O11,'DQ Lookup'!$A$2:$B$99,2,FALSE)),"")</f>
        <v/>
      </c>
      <c r="R11">
        <f t="shared" si="0"/>
        <v>1412240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6"/>
        <v>#REF!</v>
      </c>
      <c r="AD11" t="str">
        <f t="shared" si="7"/>
        <v/>
      </c>
      <c r="AE11" t="e">
        <f t="shared" si="8"/>
        <v>#REF!</v>
      </c>
      <c r="AF11" t="str">
        <f t="shared" si="9"/>
        <v>003312</v>
      </c>
      <c r="AG11" t="str">
        <f>_xlfn.IFNA((VLOOKUP(Y11,'Swim England Lookup'!$C$2:$E$5,3,FALSE)),"")</f>
        <v>07</v>
      </c>
      <c r="AH11" t="s">
        <v>327</v>
      </c>
      <c r="AI11" t="e">
        <f t="shared" si="10"/>
        <v>#REF!</v>
      </c>
    </row>
    <row r="12" spans="1:36" ht="19.5" customHeight="1" x14ac:dyDescent="0.25">
      <c r="A12" s="55">
        <v>7</v>
      </c>
      <c r="B12" s="97" t="s">
        <v>284</v>
      </c>
      <c r="C12" s="97" t="s">
        <v>288</v>
      </c>
      <c r="D12" s="97" t="s">
        <v>293</v>
      </c>
      <c r="E12" s="98" t="s">
        <v>292</v>
      </c>
      <c r="F12" s="361"/>
      <c r="G12" s="269">
        <f>_xlfn.IFNA((VLOOKUP(H12,[2]OMS!$O$10:$P$305,2,FALSE)),"")</f>
        <v>1800652</v>
      </c>
      <c r="H12" s="400" t="s">
        <v>502</v>
      </c>
      <c r="I12" s="357"/>
      <c r="J12" s="358"/>
      <c r="K12" s="358"/>
      <c r="L12" s="88">
        <f>'Moors League'!C15</f>
        <v>2</v>
      </c>
      <c r="M12" s="89">
        <f>'Moors League'!D15</f>
        <v>3760</v>
      </c>
      <c r="N12" s="89">
        <f>'Moors League'!E15</f>
        <v>3</v>
      </c>
      <c r="O12" s="106"/>
      <c r="P12" s="205"/>
      <c r="Q12" s="108" t="str">
        <f>_xlfn.IFNA((VLOOKUP(O12,'DQ Lookup'!$A$2:$B$99,2,FALSE)),"")</f>
        <v/>
      </c>
      <c r="R12">
        <f>G14</f>
        <v>1505992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1">W12&amp;X12</f>
        <v>50mBackstroke</v>
      </c>
      <c r="Z12">
        <f>A14</f>
        <v>9</v>
      </c>
      <c r="AA12" t="e">
        <f t="shared" ref="AA12:AA34" si="12">V12</f>
        <v>#REF!</v>
      </c>
      <c r="AB12" t="e">
        <f t="shared" ref="AB12:AB34" si="13">S12</f>
        <v>#REF!</v>
      </c>
      <c r="AC12" t="e">
        <f t="shared" ref="AC12:AC34" si="14">T12</f>
        <v>#REF!</v>
      </c>
      <c r="AD12" t="str">
        <f t="shared" si="7"/>
        <v/>
      </c>
      <c r="AE12" t="e">
        <f t="shared" ref="AE12:AE34" si="15">U12</f>
        <v>#REF!</v>
      </c>
      <c r="AF12" t="str">
        <f>TEXT(M14,"000000")</f>
        <v>003598</v>
      </c>
      <c r="AG12" t="str">
        <f>_xlfn.IFNA((VLOOKUP(Y12,'Swim England Lookup'!$C$2:$E$5,3,FALSE)),"")</f>
        <v>13</v>
      </c>
      <c r="AH12" t="s">
        <v>327</v>
      </c>
      <c r="AI12" t="e">
        <f t="shared" ref="AI12:AI34" si="16">AA12&amp;","&amp;AB12&amp;","&amp;AC12&amp;","&amp;AD12&amp;","&amp;AE12&amp;","&amp;AF12&amp;","&amp;AG12&amp;","&amp;AH12</f>
        <v>#REF!</v>
      </c>
    </row>
    <row r="13" spans="1:36" ht="19.5" customHeight="1" x14ac:dyDescent="0.25">
      <c r="A13" s="55">
        <v>8</v>
      </c>
      <c r="B13" s="97" t="s">
        <v>285</v>
      </c>
      <c r="C13" s="97" t="s">
        <v>288</v>
      </c>
      <c r="D13" s="97" t="s">
        <v>293</v>
      </c>
      <c r="E13" s="98" t="s">
        <v>292</v>
      </c>
      <c r="F13" s="361"/>
      <c r="G13" s="269">
        <f>_xlfn.IFNA((VLOOKUP(H13,[2]OMS!$O$10:$P$305,2,FALSE)),"")</f>
        <v>1724792</v>
      </c>
      <c r="H13" s="400" t="s">
        <v>503</v>
      </c>
      <c r="I13" s="357"/>
      <c r="J13" s="358"/>
      <c r="K13" s="358"/>
      <c r="L13" s="88">
        <f>'Moors League'!C16</f>
        <v>2</v>
      </c>
      <c r="M13" s="89">
        <f>'Moors League'!D16</f>
        <v>3773</v>
      </c>
      <c r="N13" s="89">
        <f>'Moors League'!E16</f>
        <v>3</v>
      </c>
      <c r="O13" s="106"/>
      <c r="P13" s="205"/>
      <c r="Q13" s="108" t="str">
        <f>_xlfn.IFNA((VLOOKUP(O13,'DQ Lookup'!$A$2:$B$99,2,FALSE)),"")</f>
        <v/>
      </c>
      <c r="R13">
        <f>G15</f>
        <v>1442066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1"/>
        <v>50mBackstroke</v>
      </c>
      <c r="Z13">
        <f>A15</f>
        <v>10</v>
      </c>
      <c r="AA13" t="e">
        <f t="shared" si="12"/>
        <v>#REF!</v>
      </c>
      <c r="AB13" t="e">
        <f t="shared" si="13"/>
        <v>#REF!</v>
      </c>
      <c r="AC13" t="e">
        <f t="shared" si="14"/>
        <v>#REF!</v>
      </c>
      <c r="AD13" t="str">
        <f t="shared" si="7"/>
        <v/>
      </c>
      <c r="AE13" t="e">
        <f t="shared" si="15"/>
        <v>#REF!</v>
      </c>
      <c r="AF13" t="str">
        <f>TEXT(M15,"000000")</f>
        <v>003738</v>
      </c>
      <c r="AG13" t="str">
        <f>_xlfn.IFNA((VLOOKUP(Y13,'Swim England Lookup'!$C$2:$E$5,3,FALSE)),"")</f>
        <v>13</v>
      </c>
      <c r="AH13" t="s">
        <v>327</v>
      </c>
      <c r="AI13" t="e">
        <f t="shared" si="16"/>
        <v>#REF!</v>
      </c>
    </row>
    <row r="14" spans="1:36" ht="19.5" customHeight="1" x14ac:dyDescent="0.25">
      <c r="A14" s="55">
        <v>9</v>
      </c>
      <c r="B14" s="97" t="s">
        <v>284</v>
      </c>
      <c r="C14" s="97" t="s">
        <v>287</v>
      </c>
      <c r="D14" s="97" t="s">
        <v>293</v>
      </c>
      <c r="E14" s="98" t="s">
        <v>289</v>
      </c>
      <c r="F14" s="361"/>
      <c r="G14" s="269">
        <f>_xlfn.IFNA((VLOOKUP(H14,[2]OMS!$O$10:$P$305,2,FALSE)),"")</f>
        <v>1505992</v>
      </c>
      <c r="H14" s="400" t="s">
        <v>504</v>
      </c>
      <c r="I14" s="357"/>
      <c r="J14" s="358"/>
      <c r="K14" s="358"/>
      <c r="L14" s="88">
        <f>'Moors League'!C17</f>
        <v>2</v>
      </c>
      <c r="M14" s="89">
        <f>'Moors League'!D17</f>
        <v>3598</v>
      </c>
      <c r="N14" s="89">
        <f>'Moors League'!E17</f>
        <v>3</v>
      </c>
      <c r="O14" s="106"/>
      <c r="P14" s="205"/>
      <c r="Q14" s="108" t="str">
        <f>_xlfn.IFNA((VLOOKUP(O14,'DQ Lookup'!$A$2:$B$99,2,FALSE)),"")</f>
        <v/>
      </c>
      <c r="R14">
        <f>G24</f>
        <v>1505992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1"/>
        <v>50mBreaststroke</v>
      </c>
      <c r="Z14">
        <f>A24</f>
        <v>15</v>
      </c>
      <c r="AA14" t="e">
        <f t="shared" si="12"/>
        <v>#REF!</v>
      </c>
      <c r="AB14" t="e">
        <f t="shared" si="13"/>
        <v>#REF!</v>
      </c>
      <c r="AC14" t="e">
        <f t="shared" si="14"/>
        <v>#REF!</v>
      </c>
      <c r="AD14" t="str">
        <f t="shared" si="7"/>
        <v/>
      </c>
      <c r="AE14" t="e">
        <f t="shared" si="15"/>
        <v>#REF!</v>
      </c>
      <c r="AF14" t="str">
        <f>TEXT(M24,"000000")</f>
        <v>004116</v>
      </c>
      <c r="AG14" t="str">
        <f>_xlfn.IFNA((VLOOKUP(Y14,'Swim England Lookup'!$C$2:$E$5,3,FALSE)),"")</f>
        <v>07</v>
      </c>
      <c r="AH14" t="s">
        <v>327</v>
      </c>
      <c r="AI14" t="e">
        <f t="shared" si="16"/>
        <v>#REF!</v>
      </c>
    </row>
    <row r="15" spans="1:36" ht="19.5" customHeight="1" x14ac:dyDescent="0.25">
      <c r="A15" s="55">
        <v>10</v>
      </c>
      <c r="B15" s="97" t="s">
        <v>285</v>
      </c>
      <c r="C15" s="97" t="s">
        <v>287</v>
      </c>
      <c r="D15" s="97" t="s">
        <v>293</v>
      </c>
      <c r="E15" s="98" t="s">
        <v>289</v>
      </c>
      <c r="F15" s="362"/>
      <c r="G15" s="269">
        <f>_xlfn.IFNA((VLOOKUP(H15,[2]OMS!$O$10:$P$305,2,FALSE)),"")</f>
        <v>1442066</v>
      </c>
      <c r="H15" s="400" t="s">
        <v>499</v>
      </c>
      <c r="I15" s="359"/>
      <c r="J15" s="360"/>
      <c r="K15" s="360"/>
      <c r="L15" s="88">
        <f>'Moors League'!C18</f>
        <v>3</v>
      </c>
      <c r="M15" s="89">
        <f>'Moors League'!D18</f>
        <v>3738</v>
      </c>
      <c r="N15" s="89">
        <f>'Moors League'!E18</f>
        <v>2</v>
      </c>
      <c r="O15" s="106"/>
      <c r="P15" s="205"/>
      <c r="Q15" s="108" t="str">
        <f>_xlfn.IFNA((VLOOKUP(O15,'DQ Lookup'!$A$2:$B$99,2,FALSE)),"")</f>
        <v/>
      </c>
      <c r="R15">
        <f>G25</f>
        <v>1442066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1"/>
        <v>50mBreaststroke</v>
      </c>
      <c r="Z15">
        <f>A25</f>
        <v>16</v>
      </c>
      <c r="AA15" t="e">
        <f t="shared" si="12"/>
        <v>#REF!</v>
      </c>
      <c r="AB15" t="e">
        <f t="shared" si="13"/>
        <v>#REF!</v>
      </c>
      <c r="AC15" t="e">
        <f t="shared" si="14"/>
        <v>#REF!</v>
      </c>
      <c r="AD15" t="str">
        <f t="shared" si="7"/>
        <v/>
      </c>
      <c r="AE15" t="e">
        <f t="shared" si="15"/>
        <v>#REF!</v>
      </c>
      <c r="AF15" t="str">
        <f>TEXT(M25,"000000")</f>
        <v>004129</v>
      </c>
      <c r="AG15" t="str">
        <f>_xlfn.IFNA((VLOOKUP(Y15,'Swim England Lookup'!$C$2:$E$5,3,FALSE)),"")</f>
        <v>07</v>
      </c>
      <c r="AH15" t="s">
        <v>327</v>
      </c>
      <c r="AI15" t="e">
        <f t="shared" si="16"/>
        <v>#REF!</v>
      </c>
    </row>
    <row r="16" spans="1:36" ht="19.5" customHeight="1" x14ac:dyDescent="0.25">
      <c r="A16" s="55">
        <v>11</v>
      </c>
      <c r="B16" s="97" t="s">
        <v>284</v>
      </c>
      <c r="C16" s="97" t="s">
        <v>80</v>
      </c>
      <c r="D16" s="97" t="s">
        <v>295</v>
      </c>
      <c r="E16" s="98" t="s">
        <v>98</v>
      </c>
      <c r="F16" s="201" t="s">
        <v>299</v>
      </c>
      <c r="G16" s="269">
        <f>_xlfn.IFNA((VLOOKUP(H16,[2]OMS!$O$10:$P$305,2,FALSE)),"")</f>
        <v>1409788</v>
      </c>
      <c r="H16" s="400" t="s">
        <v>497</v>
      </c>
      <c r="I16" s="270" t="s">
        <v>301</v>
      </c>
      <c r="J16" s="269">
        <f>_xlfn.IFNA((VLOOKUP(K16,[2]OMS!$O$10:$P$305,2,FALSE)),"")</f>
        <v>1507985</v>
      </c>
      <c r="K16" s="400" t="s">
        <v>500</v>
      </c>
      <c r="L16" s="332"/>
      <c r="M16" s="333"/>
      <c r="N16" s="333"/>
      <c r="O16" s="106"/>
      <c r="P16" s="205"/>
      <c r="Q16" s="108" t="str">
        <f>_xlfn.IFNA((VLOOKUP(O16,'DQ Lookup'!$A$2:$B$99,2,FALSE)),"")</f>
        <v/>
      </c>
      <c r="R16">
        <f t="shared" ref="R16:R21" si="17">G28</f>
        <v>1507985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8">D28</f>
        <v>50m</v>
      </c>
      <c r="X16" t="str">
        <f t="shared" si="18"/>
        <v>Butterfly</v>
      </c>
      <c r="Y16" t="str">
        <f t="shared" si="11"/>
        <v>50mButterfly</v>
      </c>
      <c r="Z16">
        <f t="shared" ref="Z16:Z21" si="19">A28</f>
        <v>19</v>
      </c>
      <c r="AA16" t="e">
        <f t="shared" si="12"/>
        <v>#REF!</v>
      </c>
      <c r="AB16" t="e">
        <f t="shared" si="13"/>
        <v>#REF!</v>
      </c>
      <c r="AC16" t="e">
        <f t="shared" si="14"/>
        <v>#REF!</v>
      </c>
      <c r="AD16" t="str">
        <f t="shared" si="7"/>
        <v/>
      </c>
      <c r="AE16" t="e">
        <f t="shared" si="15"/>
        <v>#REF!</v>
      </c>
      <c r="AF16" t="str">
        <f t="shared" ref="AF16:AF21" si="20">TEXT(M28,"000000")</f>
        <v>003331</v>
      </c>
      <c r="AG16" t="str">
        <f>_xlfn.IFNA((VLOOKUP(Y16,'Swim England Lookup'!$C$2:$E$5,3,FALSE)),"")</f>
        <v>10</v>
      </c>
      <c r="AH16" t="s">
        <v>327</v>
      </c>
      <c r="AI16" t="e">
        <f t="shared" si="16"/>
        <v>#REF!</v>
      </c>
    </row>
    <row r="17" spans="1:35" ht="19.5" customHeight="1" x14ac:dyDescent="0.25">
      <c r="A17" s="338"/>
      <c r="B17" s="339"/>
      <c r="C17" s="339"/>
      <c r="D17" s="339"/>
      <c r="E17" s="340"/>
      <c r="F17" s="201" t="s">
        <v>300</v>
      </c>
      <c r="G17" s="269">
        <f>_xlfn.IFNA((VLOOKUP(H17,[2]OMS!$O$10:$P$305,2,FALSE)),"")</f>
        <v>1258186</v>
      </c>
      <c r="H17" s="400" t="s">
        <v>505</v>
      </c>
      <c r="I17" s="270" t="s">
        <v>302</v>
      </c>
      <c r="J17" s="269">
        <f>_xlfn.IFNA((VLOOKUP(K17,[2]OMS!$O$10:$P$305,2,FALSE)),"")</f>
        <v>1204716</v>
      </c>
      <c r="K17" s="400" t="s">
        <v>506</v>
      </c>
      <c r="L17" s="88">
        <f>'Moors League'!C19</f>
        <v>2</v>
      </c>
      <c r="M17" s="117">
        <f>'Moors League'!D19</f>
        <v>22140</v>
      </c>
      <c r="N17" s="117">
        <f>'Moors League'!E19</f>
        <v>3</v>
      </c>
      <c r="O17" s="106"/>
      <c r="P17" s="205"/>
      <c r="Q17" s="108" t="str">
        <f>_xlfn.IFNA((VLOOKUP(O17,'DQ Lookup'!$A$2:$B$99,2,FALSE)),"")</f>
        <v/>
      </c>
      <c r="R17">
        <f t="shared" si="17"/>
        <v>1412240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8"/>
        <v>50m</v>
      </c>
      <c r="X17" t="str">
        <f t="shared" si="18"/>
        <v>Butterfly</v>
      </c>
      <c r="Y17" t="str">
        <f t="shared" si="11"/>
        <v>50mButterfly</v>
      </c>
      <c r="Z17">
        <f t="shared" si="19"/>
        <v>20</v>
      </c>
      <c r="AA17" t="e">
        <f t="shared" si="12"/>
        <v>#REF!</v>
      </c>
      <c r="AB17" t="e">
        <f t="shared" si="13"/>
        <v>#REF!</v>
      </c>
      <c r="AC17" t="e">
        <f t="shared" si="14"/>
        <v>#REF!</v>
      </c>
      <c r="AD17" t="str">
        <f t="shared" si="7"/>
        <v/>
      </c>
      <c r="AE17" t="e">
        <f t="shared" si="15"/>
        <v>#REF!</v>
      </c>
      <c r="AF17" t="str">
        <f t="shared" si="20"/>
        <v>003088</v>
      </c>
      <c r="AG17" t="str">
        <f>_xlfn.IFNA((VLOOKUP(Y17,'Swim England Lookup'!$C$2:$E$5,3,FALSE)),"")</f>
        <v>10</v>
      </c>
      <c r="AH17" t="s">
        <v>327</v>
      </c>
      <c r="AI17" t="e">
        <f t="shared" si="16"/>
        <v>#REF!</v>
      </c>
    </row>
    <row r="18" spans="1:35" ht="19.5" customHeight="1" x14ac:dyDescent="0.25">
      <c r="A18" s="55">
        <v>12</v>
      </c>
      <c r="B18" s="97" t="s">
        <v>285</v>
      </c>
      <c r="C18" s="97" t="s">
        <v>80</v>
      </c>
      <c r="D18" s="97" t="s">
        <v>295</v>
      </c>
      <c r="E18" s="98" t="s">
        <v>98</v>
      </c>
      <c r="F18" s="202" t="s">
        <v>299</v>
      </c>
      <c r="G18" s="269">
        <f>_xlfn.IFNA((VLOOKUP(H18,[2]OMS!$O$10:$P$305,2,FALSE)),"")</f>
        <v>1267242</v>
      </c>
      <c r="H18" s="400" t="s">
        <v>496</v>
      </c>
      <c r="I18" s="270" t="s">
        <v>301</v>
      </c>
      <c r="J18" s="269">
        <f>_xlfn.IFNA((VLOOKUP(K18,[2]OMS!$O$10:$P$305,2,FALSE)),"")</f>
        <v>1271952</v>
      </c>
      <c r="K18" s="400" t="s">
        <v>507</v>
      </c>
      <c r="L18" s="332"/>
      <c r="M18" s="333"/>
      <c r="N18" s="333"/>
      <c r="O18" s="106"/>
      <c r="P18" s="205"/>
      <c r="Q18" s="108" t="str">
        <f>_xlfn.IFNA((VLOOKUP(O18,'DQ Lookup'!$A$2:$B$99,2,FALSE)),"")</f>
        <v/>
      </c>
      <c r="R18">
        <f t="shared" si="17"/>
        <v>1689521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8"/>
        <v>50m</v>
      </c>
      <c r="X18" t="str">
        <f t="shared" si="18"/>
        <v>Freestyle</v>
      </c>
      <c r="Y18" t="str">
        <f t="shared" si="11"/>
        <v>50mFreestyle</v>
      </c>
      <c r="Z18">
        <f t="shared" si="19"/>
        <v>21</v>
      </c>
      <c r="AA18" t="e">
        <f t="shared" si="12"/>
        <v>#REF!</v>
      </c>
      <c r="AB18" t="e">
        <f t="shared" si="13"/>
        <v>#REF!</v>
      </c>
      <c r="AC18" t="e">
        <f t="shared" si="14"/>
        <v>#REF!</v>
      </c>
      <c r="AD18" t="str">
        <f t="shared" si="7"/>
        <v/>
      </c>
      <c r="AE18" t="e">
        <f t="shared" si="15"/>
        <v>#REF!</v>
      </c>
      <c r="AF18" t="str">
        <f t="shared" si="20"/>
        <v>003364</v>
      </c>
      <c r="AG18" t="str">
        <f>_xlfn.IFNA((VLOOKUP(Y18,'Swim England Lookup'!$C$2:$E$5,3,FALSE)),"")</f>
        <v>01</v>
      </c>
      <c r="AH18" t="s">
        <v>327</v>
      </c>
      <c r="AI18" t="e">
        <f t="shared" si="16"/>
        <v>#REF!</v>
      </c>
    </row>
    <row r="19" spans="1:35" ht="19.5" customHeight="1" x14ac:dyDescent="0.25">
      <c r="A19" s="338"/>
      <c r="B19" s="339"/>
      <c r="C19" s="339"/>
      <c r="D19" s="339"/>
      <c r="E19" s="340"/>
      <c r="F19" s="201" t="s">
        <v>300</v>
      </c>
      <c r="G19" s="269">
        <f>_xlfn.IFNA((VLOOKUP(H19,[2]OMS!$O$10:$P$305,2,FALSE)),"")</f>
        <v>1480052</v>
      </c>
      <c r="H19" s="400" t="s">
        <v>508</v>
      </c>
      <c r="I19" s="270" t="s">
        <v>302</v>
      </c>
      <c r="J19" s="269">
        <f>_xlfn.IFNA((VLOOKUP(K19,[2]OMS!$O$10:$P$305,2,FALSE)),"")</f>
        <v>1412240</v>
      </c>
      <c r="K19" s="400" t="s">
        <v>501</v>
      </c>
      <c r="L19" s="91">
        <f>'Moors League'!C20</f>
        <v>1</v>
      </c>
      <c r="M19" s="89">
        <f>'Moors League'!D20</f>
        <v>15533</v>
      </c>
      <c r="N19" s="89">
        <f>'Moors League'!E20</f>
        <v>4</v>
      </c>
      <c r="O19" s="106"/>
      <c r="P19" s="205"/>
      <c r="Q19" s="108" t="str">
        <f>_xlfn.IFNA((VLOOKUP(O19,'DQ Lookup'!$A$2:$B$99,2,FALSE)),"")</f>
        <v/>
      </c>
      <c r="R19">
        <f t="shared" si="17"/>
        <v>1608819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8"/>
        <v>50m</v>
      </c>
      <c r="X19" t="str">
        <f t="shared" si="18"/>
        <v>Freestyle</v>
      </c>
      <c r="Y19" t="str">
        <f t="shared" si="11"/>
        <v>50mFreestyle</v>
      </c>
      <c r="Z19">
        <f t="shared" si="19"/>
        <v>22</v>
      </c>
      <c r="AA19" t="e">
        <f t="shared" si="12"/>
        <v>#REF!</v>
      </c>
      <c r="AB19" t="e">
        <f t="shared" si="13"/>
        <v>#REF!</v>
      </c>
      <c r="AC19" t="e">
        <f t="shared" si="14"/>
        <v>#REF!</v>
      </c>
      <c r="AD19" t="str">
        <f t="shared" si="7"/>
        <v/>
      </c>
      <c r="AE19" t="e">
        <f t="shared" si="15"/>
        <v>#REF!</v>
      </c>
      <c r="AF19" t="str">
        <f t="shared" si="20"/>
        <v>003256</v>
      </c>
      <c r="AG19" t="str">
        <f>_xlfn.IFNA((VLOOKUP(Y19,'Swim England Lookup'!$C$2:$E$5,3,FALSE)),"")</f>
        <v>01</v>
      </c>
      <c r="AH19" t="s">
        <v>327</v>
      </c>
      <c r="AI19" t="e">
        <f t="shared" si="16"/>
        <v>#REF!</v>
      </c>
    </row>
    <row r="20" spans="1:35" ht="19.5" customHeight="1" x14ac:dyDescent="0.25">
      <c r="A20" s="55">
        <v>13</v>
      </c>
      <c r="B20" s="97" t="s">
        <v>284</v>
      </c>
      <c r="C20" s="97" t="s">
        <v>283</v>
      </c>
      <c r="D20" s="97" t="s">
        <v>295</v>
      </c>
      <c r="E20" s="98" t="s">
        <v>100</v>
      </c>
      <c r="F20" s="203">
        <v>1</v>
      </c>
      <c r="G20" s="269">
        <f>_xlfn.IFNA((VLOOKUP(H20,[2]OMS!$O$10:$P$305,2,FALSE)),"")</f>
        <v>1652845</v>
      </c>
      <c r="H20" s="400" t="s">
        <v>509</v>
      </c>
      <c r="I20" s="271">
        <v>2</v>
      </c>
      <c r="J20" s="269">
        <f>_xlfn.IFNA((VLOOKUP(K20,[2]OMS!$O$10:$P$305,2,FALSE)),"")</f>
        <v>1751213</v>
      </c>
      <c r="K20" s="400" t="s">
        <v>510</v>
      </c>
      <c r="L20" s="332"/>
      <c r="M20" s="333"/>
      <c r="N20" s="333"/>
      <c r="O20" s="106"/>
      <c r="P20" s="205"/>
      <c r="Q20" s="108" t="str">
        <f>_xlfn.IFNA((VLOOKUP(O20,'DQ Lookup'!$A$2:$B$99,2,FALSE)),"")</f>
        <v/>
      </c>
      <c r="R20">
        <f t="shared" si="17"/>
        <v>1258186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8"/>
        <v>50m</v>
      </c>
      <c r="X20" t="str">
        <f t="shared" si="18"/>
        <v>Breaststroke</v>
      </c>
      <c r="Y20" t="str">
        <f t="shared" si="11"/>
        <v>50mBreaststroke</v>
      </c>
      <c r="Z20">
        <f t="shared" si="19"/>
        <v>23</v>
      </c>
      <c r="AA20" t="e">
        <f t="shared" si="12"/>
        <v>#REF!</v>
      </c>
      <c r="AB20" t="e">
        <f t="shared" si="13"/>
        <v>#REF!</v>
      </c>
      <c r="AC20" t="e">
        <f t="shared" si="14"/>
        <v>#REF!</v>
      </c>
      <c r="AD20" t="str">
        <f t="shared" si="7"/>
        <v/>
      </c>
      <c r="AE20" t="e">
        <f t="shared" si="15"/>
        <v>#REF!</v>
      </c>
      <c r="AF20" t="str">
        <f t="shared" si="20"/>
        <v>004110</v>
      </c>
      <c r="AG20" t="str">
        <f>_xlfn.IFNA((VLOOKUP(Y20,'Swim England Lookup'!$C$2:$E$5,3,FALSE)),"")</f>
        <v>07</v>
      </c>
      <c r="AH20" t="s">
        <v>327</v>
      </c>
      <c r="AI20" t="e">
        <f t="shared" si="16"/>
        <v>#REF!</v>
      </c>
    </row>
    <row r="21" spans="1:35" ht="19.5" customHeight="1" x14ac:dyDescent="0.25">
      <c r="A21" s="338"/>
      <c r="B21" s="339"/>
      <c r="C21" s="339"/>
      <c r="D21" s="339"/>
      <c r="E21" s="340"/>
      <c r="F21" s="203">
        <v>3</v>
      </c>
      <c r="G21" s="269">
        <f>_xlfn.IFNA((VLOOKUP(H21,[2]OMS!$O$10:$P$305,2,FALSE)),"")</f>
        <v>1689521</v>
      </c>
      <c r="H21" s="400" t="s">
        <v>498</v>
      </c>
      <c r="I21" s="271">
        <v>4</v>
      </c>
      <c r="J21" s="269">
        <f>_xlfn.IFNA((VLOOKUP(K21,[2]OMS!$O$10:$P$305,2,FALSE)),"")</f>
        <v>1800652</v>
      </c>
      <c r="K21" s="400" t="s">
        <v>502</v>
      </c>
      <c r="L21" s="91">
        <f>'Moors League'!C21</f>
        <v>2</v>
      </c>
      <c r="M21" s="89">
        <f>'Moors League'!D21</f>
        <v>21922</v>
      </c>
      <c r="N21" s="89">
        <f>'Moors League'!E21</f>
        <v>3</v>
      </c>
      <c r="O21" s="106"/>
      <c r="P21" s="205"/>
      <c r="Q21" s="108" t="str">
        <f>_xlfn.IFNA((VLOOKUP(O21,'DQ Lookup'!$A$2:$B$99,2,FALSE)),"")</f>
        <v/>
      </c>
      <c r="R21">
        <f t="shared" si="17"/>
        <v>1271952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8"/>
        <v>50m</v>
      </c>
      <c r="X21" t="str">
        <f t="shared" si="18"/>
        <v>Breaststroke</v>
      </c>
      <c r="Y21" t="str">
        <f t="shared" si="11"/>
        <v>50mBreaststroke</v>
      </c>
      <c r="Z21">
        <f t="shared" si="19"/>
        <v>24</v>
      </c>
      <c r="AA21" t="e">
        <f t="shared" si="12"/>
        <v>#REF!</v>
      </c>
      <c r="AB21" t="e">
        <f t="shared" si="13"/>
        <v>#REF!</v>
      </c>
      <c r="AC21" t="e">
        <f t="shared" si="14"/>
        <v>#REF!</v>
      </c>
      <c r="AD21" t="str">
        <f t="shared" si="7"/>
        <v/>
      </c>
      <c r="AE21" t="e">
        <f t="shared" si="15"/>
        <v>#REF!</v>
      </c>
      <c r="AF21" t="str">
        <f t="shared" si="20"/>
        <v>003298</v>
      </c>
      <c r="AG21" t="str">
        <f>_xlfn.IFNA((VLOOKUP(Y21,'Swim England Lookup'!$C$2:$E$5,3,FALSE)),"")</f>
        <v>07</v>
      </c>
      <c r="AH21" t="s">
        <v>327</v>
      </c>
      <c r="AI21" t="e">
        <f t="shared" si="16"/>
        <v>#REF!</v>
      </c>
    </row>
    <row r="22" spans="1:35" ht="19.5" customHeight="1" x14ac:dyDescent="0.25">
      <c r="A22" s="55">
        <v>14</v>
      </c>
      <c r="B22" s="97" t="s">
        <v>285</v>
      </c>
      <c r="C22" s="97" t="s">
        <v>283</v>
      </c>
      <c r="D22" s="97" t="s">
        <v>295</v>
      </c>
      <c r="E22" s="98" t="s">
        <v>100</v>
      </c>
      <c r="F22" s="202">
        <v>1</v>
      </c>
      <c r="G22" s="269">
        <f>_xlfn.IFNA((VLOOKUP(H22,[2]OMS!$O$10:$P$305,2,FALSE)),"")</f>
        <v>1689520</v>
      </c>
      <c r="H22" s="400" t="s">
        <v>511</v>
      </c>
      <c r="I22" s="272">
        <v>2</v>
      </c>
      <c r="J22" s="269">
        <f>_xlfn.IFNA((VLOOKUP(K22,[2]OMS!$O$10:$P$305,2,FALSE)),"")</f>
        <v>1608819</v>
      </c>
      <c r="K22" s="400" t="s">
        <v>512</v>
      </c>
      <c r="L22" s="332"/>
      <c r="M22" s="333"/>
      <c r="N22" s="333"/>
      <c r="O22" s="106"/>
      <c r="P22" s="205"/>
      <c r="Q22" s="108" t="str">
        <f>_xlfn.IFNA((VLOOKUP(O22,'DQ Lookup'!$A$2:$B$99,2,FALSE)),"")</f>
        <v/>
      </c>
      <c r="R22">
        <f t="shared" ref="R22:R27" si="21">G46</f>
        <v>1409788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2">D46</f>
        <v>50m</v>
      </c>
      <c r="X22" t="str">
        <f t="shared" si="22"/>
        <v>Butterfly</v>
      </c>
      <c r="Y22" t="str">
        <f t="shared" si="11"/>
        <v>50mButterfly</v>
      </c>
      <c r="Z22">
        <f t="shared" ref="Z22:Z27" si="23">A46</f>
        <v>31</v>
      </c>
      <c r="AA22" t="e">
        <f t="shared" si="12"/>
        <v>#REF!</v>
      </c>
      <c r="AB22" t="e">
        <f t="shared" si="13"/>
        <v>#REF!</v>
      </c>
      <c r="AC22" t="e">
        <f t="shared" si="14"/>
        <v>#REF!</v>
      </c>
      <c r="AD22" t="str">
        <f t="shared" si="7"/>
        <v/>
      </c>
      <c r="AE22" t="e">
        <f t="shared" si="15"/>
        <v>#REF!</v>
      </c>
      <c r="AF22" t="str">
        <f t="shared" ref="AF22:AF27" si="24">TEXT(M46,"000000")</f>
        <v>003553</v>
      </c>
      <c r="AG22" t="str">
        <f>_xlfn.IFNA((VLOOKUP(Y22,'Swim England Lookup'!$C$2:$E$5,3,FALSE)),"")</f>
        <v>10</v>
      </c>
      <c r="AH22" t="s">
        <v>327</v>
      </c>
      <c r="AI22" t="e">
        <f t="shared" si="16"/>
        <v>#REF!</v>
      </c>
    </row>
    <row r="23" spans="1:35" ht="19.5" customHeight="1" x14ac:dyDescent="0.25">
      <c r="A23" s="338"/>
      <c r="B23" s="339"/>
      <c r="C23" s="339"/>
      <c r="D23" s="339"/>
      <c r="E23" s="340"/>
      <c r="F23" s="204">
        <v>3</v>
      </c>
      <c r="G23" s="269">
        <f>_xlfn.IFNA((VLOOKUP(H23,[2]OMS!$O$10:$P$305,2,FALSE)),"")</f>
        <v>1442066</v>
      </c>
      <c r="H23" s="400" t="s">
        <v>499</v>
      </c>
      <c r="I23" s="273">
        <v>4</v>
      </c>
      <c r="J23" s="269">
        <f>_xlfn.IFNA((VLOOKUP(K23,[2]OMS!$O$10:$P$305,2,FALSE)),"")</f>
        <v>1786368</v>
      </c>
      <c r="K23" s="400" t="s">
        <v>513</v>
      </c>
      <c r="L23" s="91">
        <f>'Moors League'!C22</f>
        <v>2</v>
      </c>
      <c r="M23" s="89">
        <f>'Moors League'!D22</f>
        <v>21054</v>
      </c>
      <c r="N23" s="89">
        <f>'Moors League'!E22</f>
        <v>3</v>
      </c>
      <c r="O23" s="106"/>
      <c r="P23" s="205"/>
      <c r="Q23" s="108" t="str">
        <f>_xlfn.IFNA((VLOOKUP(O23,'DQ Lookup'!$A$2:$B$99,2,FALSE)),"")</f>
        <v/>
      </c>
      <c r="R23">
        <f t="shared" si="21"/>
        <v>1480052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2"/>
        <v>50m</v>
      </c>
      <c r="X23" t="str">
        <f t="shared" si="22"/>
        <v>Butterfly</v>
      </c>
      <c r="Y23" t="str">
        <f t="shared" si="11"/>
        <v>50mButterfly</v>
      </c>
      <c r="Z23">
        <f t="shared" si="23"/>
        <v>32</v>
      </c>
      <c r="AA23" t="e">
        <f t="shared" si="12"/>
        <v>#REF!</v>
      </c>
      <c r="AB23" t="e">
        <f t="shared" si="13"/>
        <v>#REF!</v>
      </c>
      <c r="AC23" t="e">
        <f t="shared" si="14"/>
        <v>#REF!</v>
      </c>
      <c r="AD23" t="str">
        <f t="shared" si="7"/>
        <v/>
      </c>
      <c r="AE23" t="e">
        <f t="shared" si="15"/>
        <v>#REF!</v>
      </c>
      <c r="AF23" t="str">
        <f t="shared" si="24"/>
        <v>002748</v>
      </c>
      <c r="AG23" t="str">
        <f>_xlfn.IFNA((VLOOKUP(Y23,'Swim England Lookup'!$C$2:$E$5,3,FALSE)),"")</f>
        <v>10</v>
      </c>
      <c r="AH23" t="s">
        <v>327</v>
      </c>
      <c r="AI23" t="e">
        <f t="shared" si="16"/>
        <v>#REF!</v>
      </c>
    </row>
    <row r="24" spans="1:35" ht="19.5" customHeight="1" x14ac:dyDescent="0.25">
      <c r="A24" s="55">
        <v>15</v>
      </c>
      <c r="B24" s="97" t="s">
        <v>284</v>
      </c>
      <c r="C24" s="97" t="s">
        <v>287</v>
      </c>
      <c r="D24" s="97" t="s">
        <v>293</v>
      </c>
      <c r="E24" s="98" t="s">
        <v>291</v>
      </c>
      <c r="F24" s="361"/>
      <c r="G24" s="269">
        <f>_xlfn.IFNA((VLOOKUP(H24,[2]OMS!$O$10:$P$305,2,FALSE)),"")</f>
        <v>1505992</v>
      </c>
      <c r="H24" s="400" t="s">
        <v>504</v>
      </c>
      <c r="I24" s="357"/>
      <c r="J24" s="358"/>
      <c r="K24" s="358"/>
      <c r="L24" s="88">
        <f>'Moors League'!C23</f>
        <v>2</v>
      </c>
      <c r="M24" s="89">
        <f>'Moors League'!D23</f>
        <v>4116</v>
      </c>
      <c r="N24" s="89">
        <f>'Moors League'!E23</f>
        <v>3</v>
      </c>
      <c r="O24" s="106"/>
      <c r="P24" s="205"/>
      <c r="Q24" s="108" t="str">
        <f>_xlfn.IFNA((VLOOKUP(O24,'DQ Lookup'!$A$2:$B$99,2,FALSE)),"")</f>
        <v/>
      </c>
      <c r="R24">
        <f t="shared" si="21"/>
        <v>1689521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2"/>
        <v>50m</v>
      </c>
      <c r="X24" t="str">
        <f t="shared" si="22"/>
        <v>Backstroke</v>
      </c>
      <c r="Y24" t="str">
        <f t="shared" si="11"/>
        <v>50mBackstroke</v>
      </c>
      <c r="Z24">
        <f t="shared" si="23"/>
        <v>33</v>
      </c>
      <c r="AA24" t="e">
        <f t="shared" si="12"/>
        <v>#REF!</v>
      </c>
      <c r="AB24" t="e">
        <f t="shared" si="13"/>
        <v>#REF!</v>
      </c>
      <c r="AC24" t="e">
        <f t="shared" si="14"/>
        <v>#REF!</v>
      </c>
      <c r="AD24" t="str">
        <f t="shared" si="7"/>
        <v/>
      </c>
      <c r="AE24" t="e">
        <f t="shared" si="15"/>
        <v>#REF!</v>
      </c>
      <c r="AF24" t="str">
        <f t="shared" si="24"/>
        <v>003829</v>
      </c>
      <c r="AG24" t="str">
        <f>_xlfn.IFNA((VLOOKUP(Y24,'Swim England Lookup'!$C$2:$E$5,3,FALSE)),"")</f>
        <v>13</v>
      </c>
      <c r="AH24" t="s">
        <v>327</v>
      </c>
      <c r="AI24" t="e">
        <f t="shared" si="16"/>
        <v>#REF!</v>
      </c>
    </row>
    <row r="25" spans="1:35" ht="19.5" customHeight="1" x14ac:dyDescent="0.25">
      <c r="A25" s="55">
        <v>16</v>
      </c>
      <c r="B25" s="97" t="s">
        <v>285</v>
      </c>
      <c r="C25" s="97" t="s">
        <v>287</v>
      </c>
      <c r="D25" s="97" t="s">
        <v>293</v>
      </c>
      <c r="E25" s="98" t="s">
        <v>291</v>
      </c>
      <c r="F25" s="361"/>
      <c r="G25" s="269">
        <f>_xlfn.IFNA((VLOOKUP(H25,[2]OMS!$O$10:$P$305,2,FALSE)),"")</f>
        <v>1442066</v>
      </c>
      <c r="H25" s="400" t="s">
        <v>499</v>
      </c>
      <c r="I25" s="357"/>
      <c r="J25" s="358"/>
      <c r="K25" s="358"/>
      <c r="L25" s="88">
        <f>'Moors League'!C24</f>
        <v>4</v>
      </c>
      <c r="M25" s="89">
        <f>'Moors League'!D24</f>
        <v>4129</v>
      </c>
      <c r="N25" s="89">
        <f>'Moors League'!E24</f>
        <v>1</v>
      </c>
      <c r="O25" s="106"/>
      <c r="P25" s="205"/>
      <c r="Q25" s="108" t="str">
        <f>_xlfn.IFNA((VLOOKUP(O25,'DQ Lookup'!$A$2:$B$99,2,FALSE)),"")</f>
        <v/>
      </c>
      <c r="R25">
        <f t="shared" si="21"/>
        <v>1442066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2"/>
        <v>50m</v>
      </c>
      <c r="X25" t="str">
        <f t="shared" si="22"/>
        <v>Backstroke</v>
      </c>
      <c r="Y25" t="str">
        <f t="shared" si="11"/>
        <v>50mBackstroke</v>
      </c>
      <c r="Z25">
        <f t="shared" si="23"/>
        <v>34</v>
      </c>
      <c r="AA25" t="e">
        <f t="shared" si="12"/>
        <v>#REF!</v>
      </c>
      <c r="AB25" t="e">
        <f t="shared" si="13"/>
        <v>#REF!</v>
      </c>
      <c r="AC25" t="e">
        <f t="shared" si="14"/>
        <v>#REF!</v>
      </c>
      <c r="AD25" t="str">
        <f t="shared" si="7"/>
        <v/>
      </c>
      <c r="AE25" t="e">
        <f t="shared" si="15"/>
        <v>#REF!</v>
      </c>
      <c r="AF25" t="str">
        <f t="shared" si="24"/>
        <v>003843</v>
      </c>
      <c r="AG25" t="str">
        <f>_xlfn.IFNA((VLOOKUP(Y25,'Swim England Lookup'!$C$2:$E$5,3,FALSE)),"")</f>
        <v>13</v>
      </c>
      <c r="AH25" t="s">
        <v>327</v>
      </c>
      <c r="AI25" t="e">
        <f t="shared" si="16"/>
        <v>#REF!</v>
      </c>
    </row>
    <row r="26" spans="1:35" ht="19.5" customHeight="1" x14ac:dyDescent="0.25">
      <c r="A26" s="55">
        <v>17</v>
      </c>
      <c r="B26" s="97" t="s">
        <v>284</v>
      </c>
      <c r="C26" s="97" t="s">
        <v>288</v>
      </c>
      <c r="D26" s="97" t="s">
        <v>293</v>
      </c>
      <c r="E26" s="98" t="s">
        <v>289</v>
      </c>
      <c r="F26" s="361"/>
      <c r="G26" s="269">
        <f>_xlfn.IFNA((VLOOKUP(H26,[2]OMS!$O$10:$P$305,2,FALSE)),"")</f>
        <v>1739431</v>
      </c>
      <c r="H26" s="400" t="s">
        <v>514</v>
      </c>
      <c r="I26" s="357"/>
      <c r="J26" s="358"/>
      <c r="K26" s="358"/>
      <c r="L26" s="88">
        <f>'Moors League'!C25</f>
        <v>2</v>
      </c>
      <c r="M26" s="89">
        <f>'Moors League'!D25</f>
        <v>4369</v>
      </c>
      <c r="N26" s="89">
        <f>'Moors League'!E25</f>
        <v>3</v>
      </c>
      <c r="O26" s="106"/>
      <c r="P26" s="205"/>
      <c r="Q26" s="108" t="str">
        <f>_xlfn.IFNA((VLOOKUP(O26,'DQ Lookup'!$A$2:$B$99,2,FALSE)),"")</f>
        <v/>
      </c>
      <c r="R26">
        <f t="shared" si="21"/>
        <v>1507985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2"/>
        <v>50m</v>
      </c>
      <c r="X26" t="str">
        <f t="shared" si="22"/>
        <v>Freestyle</v>
      </c>
      <c r="Y26" t="str">
        <f t="shared" si="11"/>
        <v>50mFreestyle</v>
      </c>
      <c r="Z26">
        <f t="shared" si="23"/>
        <v>35</v>
      </c>
      <c r="AA26" t="e">
        <f t="shared" si="12"/>
        <v>#REF!</v>
      </c>
      <c r="AB26" t="e">
        <f t="shared" si="13"/>
        <v>#REF!</v>
      </c>
      <c r="AC26" t="e">
        <f t="shared" si="14"/>
        <v>#REF!</v>
      </c>
      <c r="AD26" t="str">
        <f t="shared" si="7"/>
        <v/>
      </c>
      <c r="AE26" t="e">
        <f t="shared" si="15"/>
        <v>#REF!</v>
      </c>
      <c r="AF26" t="str">
        <f t="shared" si="24"/>
        <v>003050</v>
      </c>
      <c r="AG26" t="str">
        <f>_xlfn.IFNA((VLOOKUP(Y26,'Swim England Lookup'!$C$2:$E$5,3,FALSE)),"")</f>
        <v>01</v>
      </c>
      <c r="AH26" t="s">
        <v>327</v>
      </c>
      <c r="AI26" t="e">
        <f t="shared" si="16"/>
        <v>#REF!</v>
      </c>
    </row>
    <row r="27" spans="1:35" ht="19.5" customHeight="1" x14ac:dyDescent="0.25">
      <c r="A27" s="55">
        <v>18</v>
      </c>
      <c r="B27" s="97" t="s">
        <v>285</v>
      </c>
      <c r="C27" s="97" t="s">
        <v>288</v>
      </c>
      <c r="D27" s="97" t="s">
        <v>293</v>
      </c>
      <c r="E27" s="98" t="s">
        <v>289</v>
      </c>
      <c r="F27" s="361"/>
      <c r="G27" s="269">
        <f>_xlfn.IFNA((VLOOKUP(H27,[2]OMS!$O$10:$P$305,2,FALSE)),"")</f>
        <v>1724792</v>
      </c>
      <c r="H27" s="400" t="s">
        <v>503</v>
      </c>
      <c r="I27" s="357"/>
      <c r="J27" s="358"/>
      <c r="K27" s="358"/>
      <c r="L27" s="88">
        <f>'Moors League'!C26</f>
        <v>1</v>
      </c>
      <c r="M27" s="89">
        <f>'Moors League'!D26</f>
        <v>4353</v>
      </c>
      <c r="N27" s="89">
        <f>'Moors League'!E26</f>
        <v>4</v>
      </c>
      <c r="O27" s="106"/>
      <c r="P27" s="205"/>
      <c r="Q27" s="108" t="str">
        <f>_xlfn.IFNA((VLOOKUP(O27,'DQ Lookup'!$A$2:$B$99,2,FALSE)),"")</f>
        <v/>
      </c>
      <c r="R27">
        <f t="shared" si="21"/>
        <v>1412240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2"/>
        <v>50m</v>
      </c>
      <c r="X27" t="str">
        <f t="shared" si="22"/>
        <v>Freestyle</v>
      </c>
      <c r="Y27" t="str">
        <f t="shared" si="11"/>
        <v>50mFreestyle</v>
      </c>
      <c r="Z27">
        <f t="shared" si="23"/>
        <v>36</v>
      </c>
      <c r="AA27" t="e">
        <f t="shared" si="12"/>
        <v>#REF!</v>
      </c>
      <c r="AB27" t="e">
        <f t="shared" si="13"/>
        <v>#REF!</v>
      </c>
      <c r="AC27" t="e">
        <f t="shared" si="14"/>
        <v>#REF!</v>
      </c>
      <c r="AD27" t="str">
        <f t="shared" si="7"/>
        <v/>
      </c>
      <c r="AE27" t="e">
        <f t="shared" si="15"/>
        <v>#REF!</v>
      </c>
      <c r="AF27" t="str">
        <f t="shared" si="24"/>
        <v>002770</v>
      </c>
      <c r="AG27" t="str">
        <f>_xlfn.IFNA((VLOOKUP(Y27,'Swim England Lookup'!$C$2:$E$5,3,FALSE)),"")</f>
        <v>01</v>
      </c>
      <c r="AH27" t="s">
        <v>327</v>
      </c>
      <c r="AI27" t="e">
        <f t="shared" si="16"/>
        <v>#REF!</v>
      </c>
    </row>
    <row r="28" spans="1:35" ht="19.5" customHeight="1" x14ac:dyDescent="0.25">
      <c r="A28" s="55">
        <v>19</v>
      </c>
      <c r="B28" s="97" t="s">
        <v>284</v>
      </c>
      <c r="C28" s="97" t="s">
        <v>286</v>
      </c>
      <c r="D28" s="97" t="s">
        <v>293</v>
      </c>
      <c r="E28" s="98" t="s">
        <v>290</v>
      </c>
      <c r="F28" s="361"/>
      <c r="G28" s="269">
        <f>_xlfn.IFNA((VLOOKUP(H28,[2]OMS!$O$10:$P$305,2,FALSE)),"")</f>
        <v>1507985</v>
      </c>
      <c r="H28" s="400" t="s">
        <v>500</v>
      </c>
      <c r="I28" s="357"/>
      <c r="J28" s="358"/>
      <c r="K28" s="358"/>
      <c r="L28" s="88">
        <f>'Moors League'!C27</f>
        <v>3</v>
      </c>
      <c r="M28" s="89">
        <f>'Moors League'!D27</f>
        <v>3331</v>
      </c>
      <c r="N28" s="89">
        <f>'Moors League'!E27</f>
        <v>2</v>
      </c>
      <c r="O28" s="106"/>
      <c r="P28" s="205"/>
      <c r="Q28" s="108" t="str">
        <f>_xlfn.IFNA((VLOOKUP(O28,'DQ Lookup'!$A$2:$B$99,2,FALSE)),"")</f>
        <v/>
      </c>
      <c r="R28">
        <f>G54</f>
        <v>1624360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1"/>
        <v>50mButterfly</v>
      </c>
      <c r="Z28">
        <f>A54</f>
        <v>39</v>
      </c>
      <c r="AA28" t="e">
        <f t="shared" si="12"/>
        <v>#REF!</v>
      </c>
      <c r="AB28" t="e">
        <f t="shared" si="13"/>
        <v>#REF!</v>
      </c>
      <c r="AC28" t="e">
        <f t="shared" si="14"/>
        <v>#REF!</v>
      </c>
      <c r="AD28" t="str">
        <f t="shared" si="7"/>
        <v/>
      </c>
      <c r="AE28" t="e">
        <f t="shared" si="15"/>
        <v>#REF!</v>
      </c>
      <c r="AF28" t="str">
        <f>TEXT(M54,"000000")</f>
        <v>003499</v>
      </c>
      <c r="AG28" t="str">
        <f>_xlfn.IFNA((VLOOKUP(Y28,'Swim England Lookup'!$C$2:$E$5,3,FALSE)),"")</f>
        <v>10</v>
      </c>
      <c r="AH28" t="s">
        <v>327</v>
      </c>
      <c r="AI28" t="e">
        <f t="shared" si="16"/>
        <v>#REF!</v>
      </c>
    </row>
    <row r="29" spans="1:35" ht="19.5" customHeight="1" x14ac:dyDescent="0.25">
      <c r="A29" s="55">
        <v>20</v>
      </c>
      <c r="B29" s="97" t="s">
        <v>285</v>
      </c>
      <c r="C29" s="97" t="s">
        <v>286</v>
      </c>
      <c r="D29" s="97" t="s">
        <v>293</v>
      </c>
      <c r="E29" s="98" t="s">
        <v>290</v>
      </c>
      <c r="F29" s="361"/>
      <c r="G29" s="269">
        <f>_xlfn.IFNA((VLOOKUP(H29,[2]OMS!$O$10:$P$305,2,FALSE)),"")</f>
        <v>1412240</v>
      </c>
      <c r="H29" s="400" t="s">
        <v>501</v>
      </c>
      <c r="I29" s="357"/>
      <c r="J29" s="358"/>
      <c r="K29" s="358"/>
      <c r="L29" s="88">
        <f>'Moors League'!C28</f>
        <v>3</v>
      </c>
      <c r="M29" s="89">
        <f>'Moors League'!D28</f>
        <v>3088</v>
      </c>
      <c r="N29" s="89">
        <f>'Moors League'!E28</f>
        <v>2</v>
      </c>
      <c r="O29" s="106"/>
      <c r="P29" s="205"/>
      <c r="Q29" s="108" t="str">
        <f>_xlfn.IFNA((VLOOKUP(O29,'DQ Lookup'!$A$2:$B$99,2,FALSE)),"")</f>
        <v/>
      </c>
      <c r="R29">
        <f>G55</f>
        <v>1442066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1"/>
        <v>50mButterfly</v>
      </c>
      <c r="Z29">
        <f>A55</f>
        <v>40</v>
      </c>
      <c r="AA29" t="e">
        <f t="shared" si="12"/>
        <v>#REF!</v>
      </c>
      <c r="AB29" t="e">
        <f t="shared" si="13"/>
        <v>#REF!</v>
      </c>
      <c r="AC29" t="e">
        <f t="shared" si="14"/>
        <v>#REF!</v>
      </c>
      <c r="AD29" t="str">
        <f t="shared" si="7"/>
        <v/>
      </c>
      <c r="AE29" t="e">
        <f t="shared" si="15"/>
        <v>#REF!</v>
      </c>
      <c r="AF29" t="str">
        <f>TEXT(M55,"000000")</f>
        <v>003553</v>
      </c>
      <c r="AG29" t="str">
        <f>_xlfn.IFNA((VLOOKUP(Y29,'Swim England Lookup'!$C$2:$E$5,3,FALSE)),"")</f>
        <v>10</v>
      </c>
      <c r="AH29" t="s">
        <v>327</v>
      </c>
      <c r="AI29" t="e">
        <f t="shared" si="16"/>
        <v>#REF!</v>
      </c>
    </row>
    <row r="30" spans="1:35" ht="19.5" customHeight="1" x14ac:dyDescent="0.25">
      <c r="A30" s="55">
        <v>21</v>
      </c>
      <c r="B30" s="97" t="s">
        <v>284</v>
      </c>
      <c r="C30" s="97" t="s">
        <v>283</v>
      </c>
      <c r="D30" s="97" t="s">
        <v>293</v>
      </c>
      <c r="E30" s="98" t="s">
        <v>292</v>
      </c>
      <c r="F30" s="361"/>
      <c r="G30" s="269">
        <f>_xlfn.IFNA((VLOOKUP(H30,[2]OMS!$O$10:$P$305,2,FALSE)),"")</f>
        <v>1689521</v>
      </c>
      <c r="H30" s="400" t="s">
        <v>498</v>
      </c>
      <c r="I30" s="357"/>
      <c r="J30" s="358"/>
      <c r="K30" s="358"/>
      <c r="L30" s="88">
        <f>'Moors League'!C29</f>
        <v>2</v>
      </c>
      <c r="M30" s="89">
        <f>'Moors League'!D29</f>
        <v>3364</v>
      </c>
      <c r="N30" s="89">
        <f>'Moors League'!E29</f>
        <v>3</v>
      </c>
      <c r="O30" s="106"/>
      <c r="P30" s="205"/>
      <c r="Q30" s="108" t="str">
        <f>_xlfn.IFNA((VLOOKUP(O30,'DQ Lookup'!$A$2:$B$99,2,FALSE)),"")</f>
        <v/>
      </c>
      <c r="R30">
        <f>G64</f>
        <v>1624360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1"/>
        <v>50mFreestyle</v>
      </c>
      <c r="Z30">
        <f>A64</f>
        <v>45</v>
      </c>
      <c r="AA30" t="e">
        <f t="shared" si="12"/>
        <v>#REF!</v>
      </c>
      <c r="AB30" t="e">
        <f t="shared" si="13"/>
        <v>#REF!</v>
      </c>
      <c r="AC30" t="e">
        <f t="shared" si="14"/>
        <v>#REF!</v>
      </c>
      <c r="AD30" t="str">
        <f t="shared" si="7"/>
        <v/>
      </c>
      <c r="AE30" t="e">
        <f t="shared" si="15"/>
        <v>#REF!</v>
      </c>
      <c r="AF30" t="str">
        <f>TEXT(M64,"000000")</f>
        <v>003146</v>
      </c>
      <c r="AG30" t="str">
        <f>_xlfn.IFNA((VLOOKUP(Y30,'Swim England Lookup'!$C$2:$E$5,3,FALSE)),"")</f>
        <v>01</v>
      </c>
      <c r="AH30" t="s">
        <v>327</v>
      </c>
      <c r="AI30" t="e">
        <f t="shared" si="16"/>
        <v>#REF!</v>
      </c>
    </row>
    <row r="31" spans="1:35" ht="19.5" customHeight="1" x14ac:dyDescent="0.25">
      <c r="A31" s="55">
        <v>22</v>
      </c>
      <c r="B31" s="97" t="s">
        <v>285</v>
      </c>
      <c r="C31" s="97" t="s">
        <v>283</v>
      </c>
      <c r="D31" s="97" t="s">
        <v>293</v>
      </c>
      <c r="E31" s="98" t="s">
        <v>292</v>
      </c>
      <c r="F31" s="361"/>
      <c r="G31" s="269">
        <v>1608819</v>
      </c>
      <c r="H31" s="400" t="s">
        <v>512</v>
      </c>
      <c r="I31" s="357"/>
      <c r="J31" s="358"/>
      <c r="K31" s="358"/>
      <c r="L31" s="88">
        <f>'Moors League'!C30</f>
        <v>3</v>
      </c>
      <c r="M31" s="89">
        <f>'Moors League'!D30</f>
        <v>3256</v>
      </c>
      <c r="N31" s="89">
        <f>'Moors League'!E30</f>
        <v>2</v>
      </c>
      <c r="O31" s="106"/>
      <c r="P31" s="205"/>
      <c r="Q31" s="108" t="str">
        <f>_xlfn.IFNA((VLOOKUP(O31,'DQ Lookup'!$A$2:$B$99,2,FALSE)),"")</f>
        <v/>
      </c>
      <c r="R31">
        <f>G65</f>
        <v>1689520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1"/>
        <v>50mFreestyle</v>
      </c>
      <c r="Z31">
        <f>A65</f>
        <v>46</v>
      </c>
      <c r="AA31" t="e">
        <f t="shared" si="12"/>
        <v>#REF!</v>
      </c>
      <c r="AB31" t="e">
        <f t="shared" si="13"/>
        <v>#REF!</v>
      </c>
      <c r="AC31" t="e">
        <f t="shared" si="14"/>
        <v>#REF!</v>
      </c>
      <c r="AD31" t="str">
        <f t="shared" si="7"/>
        <v/>
      </c>
      <c r="AE31" t="e">
        <f t="shared" si="15"/>
        <v>#REF!</v>
      </c>
      <c r="AF31" t="str">
        <f>TEXT(M65,"000000")</f>
        <v>003339</v>
      </c>
      <c r="AG31" t="str">
        <f>_xlfn.IFNA((VLOOKUP(Y31,'Swim England Lookup'!$C$2:$E$5,3,FALSE)),"")</f>
        <v>01</v>
      </c>
      <c r="AH31" t="s">
        <v>327</v>
      </c>
      <c r="AI31" t="e">
        <f t="shared" si="16"/>
        <v>#REF!</v>
      </c>
    </row>
    <row r="32" spans="1:35" ht="19.5" customHeight="1" x14ac:dyDescent="0.25">
      <c r="A32" s="55">
        <v>23</v>
      </c>
      <c r="B32" s="97" t="s">
        <v>284</v>
      </c>
      <c r="C32" s="97" t="s">
        <v>80</v>
      </c>
      <c r="D32" s="97" t="s">
        <v>293</v>
      </c>
      <c r="E32" s="98" t="s">
        <v>291</v>
      </c>
      <c r="F32" s="361"/>
      <c r="G32" s="269">
        <f>_xlfn.IFNA((VLOOKUP(H32,[2]OMS!$O$10:$P$305,2,FALSE)),"")</f>
        <v>1258186</v>
      </c>
      <c r="H32" s="400" t="s">
        <v>505</v>
      </c>
      <c r="I32" s="357"/>
      <c r="J32" s="358"/>
      <c r="K32" s="358"/>
      <c r="L32" s="88">
        <f>'Moors League'!C31</f>
        <v>3</v>
      </c>
      <c r="M32" s="89">
        <f>'Moors League'!D31</f>
        <v>4110</v>
      </c>
      <c r="N32" s="89">
        <f>'Moors League'!E31</f>
        <v>2</v>
      </c>
      <c r="O32" s="106"/>
      <c r="P32" s="205"/>
      <c r="Q32" s="108" t="str">
        <f>_xlfn.IFNA((VLOOKUP(O32,'DQ Lookup'!$A$2:$B$99,2,FALSE)),"")</f>
        <v/>
      </c>
      <c r="R32">
        <f t="shared" ref="R32:R37" si="25">G68</f>
        <v>1507985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6">D68</f>
        <v>50m</v>
      </c>
      <c r="X32" t="str">
        <f t="shared" si="26"/>
        <v>Backstroke</v>
      </c>
      <c r="Y32" t="str">
        <f t="shared" si="11"/>
        <v>50mBackstroke</v>
      </c>
      <c r="Z32">
        <f t="shared" ref="Z32:Z37" si="27">A68</f>
        <v>49</v>
      </c>
      <c r="AA32" t="e">
        <f t="shared" si="12"/>
        <v>#REF!</v>
      </c>
      <c r="AB32" t="e">
        <f t="shared" si="13"/>
        <v>#REF!</v>
      </c>
      <c r="AC32" t="e">
        <f t="shared" si="14"/>
        <v>#REF!</v>
      </c>
      <c r="AD32" t="str">
        <f t="shared" si="7"/>
        <v/>
      </c>
      <c r="AE32" t="e">
        <f t="shared" si="15"/>
        <v>#REF!</v>
      </c>
      <c r="AF32" t="str">
        <f t="shared" ref="AF32:AF37" si="28">TEXT(M68,"000000")</f>
        <v>003914</v>
      </c>
      <c r="AG32" t="str">
        <f>_xlfn.IFNA((VLOOKUP(Y32,'Swim England Lookup'!$C$2:$E$5,3,FALSE)),"")</f>
        <v>13</v>
      </c>
      <c r="AH32" t="s">
        <v>327</v>
      </c>
      <c r="AI32" t="e">
        <f t="shared" si="16"/>
        <v>#REF!</v>
      </c>
    </row>
    <row r="33" spans="1:36" ht="19.5" customHeight="1" x14ac:dyDescent="0.25">
      <c r="A33" s="55">
        <v>24</v>
      </c>
      <c r="B33" s="97" t="s">
        <v>285</v>
      </c>
      <c r="C33" s="97" t="s">
        <v>80</v>
      </c>
      <c r="D33" s="97" t="s">
        <v>293</v>
      </c>
      <c r="E33" s="98" t="s">
        <v>291</v>
      </c>
      <c r="F33" s="362"/>
      <c r="G33" s="269">
        <f>_xlfn.IFNA((VLOOKUP(H33,[2]OMS!$O$10:$P$305,2,FALSE)),"")</f>
        <v>1271952</v>
      </c>
      <c r="H33" s="400" t="s">
        <v>507</v>
      </c>
      <c r="I33" s="359"/>
      <c r="J33" s="360"/>
      <c r="K33" s="360"/>
      <c r="L33" s="88">
        <f>'Moors League'!C32</f>
        <v>2</v>
      </c>
      <c r="M33" s="89">
        <f>'Moors League'!D32</f>
        <v>3298</v>
      </c>
      <c r="N33" s="89">
        <f>'Moors League'!E32</f>
        <v>3</v>
      </c>
      <c r="O33" s="106"/>
      <c r="P33" s="205"/>
      <c r="Q33" s="108" t="str">
        <f>_xlfn.IFNA((VLOOKUP(O33,'DQ Lookup'!$A$2:$B$99,2,FALSE)),"")</f>
        <v/>
      </c>
      <c r="R33">
        <f t="shared" si="25"/>
        <v>1412240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6"/>
        <v>50m</v>
      </c>
      <c r="X33" t="str">
        <f t="shared" si="26"/>
        <v>Backstroke</v>
      </c>
      <c r="Y33" t="str">
        <f t="shared" si="11"/>
        <v>50mBackstroke</v>
      </c>
      <c r="Z33">
        <f t="shared" si="27"/>
        <v>50</v>
      </c>
      <c r="AA33" t="e">
        <f t="shared" si="12"/>
        <v>#REF!</v>
      </c>
      <c r="AB33" t="e">
        <f t="shared" si="13"/>
        <v>#REF!</v>
      </c>
      <c r="AC33" t="e">
        <f t="shared" si="14"/>
        <v>#REF!</v>
      </c>
      <c r="AD33" t="str">
        <f t="shared" si="7"/>
        <v/>
      </c>
      <c r="AE33" t="e">
        <f t="shared" si="15"/>
        <v>#REF!</v>
      </c>
      <c r="AF33" t="str">
        <f t="shared" si="28"/>
        <v>003975</v>
      </c>
      <c r="AG33" t="str">
        <f>_xlfn.IFNA((VLOOKUP(Y33,'Swim England Lookup'!$C$2:$E$5,3,FALSE)),"")</f>
        <v>13</v>
      </c>
      <c r="AH33" t="s">
        <v>327</v>
      </c>
      <c r="AI33" t="e">
        <f t="shared" si="16"/>
        <v>#REF!</v>
      </c>
    </row>
    <row r="34" spans="1:36" ht="19.5" customHeight="1" x14ac:dyDescent="0.25">
      <c r="A34" s="55">
        <v>25</v>
      </c>
      <c r="B34" s="97" t="s">
        <v>284</v>
      </c>
      <c r="C34" s="97" t="s">
        <v>287</v>
      </c>
      <c r="D34" s="97" t="s">
        <v>295</v>
      </c>
      <c r="E34" s="98" t="s">
        <v>98</v>
      </c>
      <c r="F34" s="201" t="s">
        <v>299</v>
      </c>
      <c r="G34" s="269">
        <f>_xlfn.IFNA((VLOOKUP(H34,[2]OMS!$O$10:$P$305,2,FALSE)),"")</f>
        <v>1689521</v>
      </c>
      <c r="H34" s="400" t="s">
        <v>498</v>
      </c>
      <c r="I34" s="270" t="s">
        <v>301</v>
      </c>
      <c r="J34" s="269">
        <f>_xlfn.IFNA((VLOOKUP(K34,[2]OMS!$O$10:$P$305,2,FALSE)),"")</f>
        <v>1624360</v>
      </c>
      <c r="K34" s="400" t="s">
        <v>516</v>
      </c>
      <c r="L34" s="332"/>
      <c r="M34" s="333"/>
      <c r="N34" s="333"/>
      <c r="O34" s="106"/>
      <c r="P34" s="205"/>
      <c r="Q34" s="108" t="str">
        <f>_xlfn.IFNA((VLOOKUP(O34,'DQ Lookup'!$A$2:$B$99,2,FALSE)),"")</f>
        <v/>
      </c>
      <c r="R34">
        <f t="shared" si="25"/>
        <v>1751213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6"/>
        <v>50m</v>
      </c>
      <c r="X34" t="str">
        <f t="shared" si="26"/>
        <v>Breaststroke</v>
      </c>
      <c r="Y34" t="str">
        <f t="shared" si="11"/>
        <v>50mBreaststroke</v>
      </c>
      <c r="Z34">
        <f t="shared" si="27"/>
        <v>51</v>
      </c>
      <c r="AA34" t="e">
        <f t="shared" si="12"/>
        <v>#REF!</v>
      </c>
      <c r="AB34" t="e">
        <f t="shared" si="13"/>
        <v>#REF!</v>
      </c>
      <c r="AC34" t="e">
        <f t="shared" si="14"/>
        <v>#REF!</v>
      </c>
      <c r="AD34" t="str">
        <f t="shared" si="7"/>
        <v/>
      </c>
      <c r="AE34" t="e">
        <f t="shared" si="15"/>
        <v>#REF!</v>
      </c>
      <c r="AF34" t="str">
        <f t="shared" si="28"/>
        <v>004598</v>
      </c>
      <c r="AG34" t="str">
        <f>_xlfn.IFNA((VLOOKUP(Y34,'Swim England Lookup'!$C$2:$E$5,3,FALSE)),"")</f>
        <v>07</v>
      </c>
      <c r="AH34" t="s">
        <v>327</v>
      </c>
      <c r="AI34" t="e">
        <f t="shared" si="16"/>
        <v>#REF!</v>
      </c>
    </row>
    <row r="35" spans="1:36" ht="19.5" customHeight="1" x14ac:dyDescent="0.25">
      <c r="A35" s="338"/>
      <c r="B35" s="339"/>
      <c r="C35" s="339"/>
      <c r="D35" s="339"/>
      <c r="E35" s="340"/>
      <c r="F35" s="201" t="s">
        <v>300</v>
      </c>
      <c r="G35" s="269">
        <f>_xlfn.IFNA((VLOOKUP(H35,[2]OMS!$O$10:$P$305,2,FALSE)),"")</f>
        <v>1505992</v>
      </c>
      <c r="H35" s="400" t="s">
        <v>504</v>
      </c>
      <c r="I35" s="270" t="s">
        <v>302</v>
      </c>
      <c r="J35" s="269">
        <f>_xlfn.IFNA((VLOOKUP(K35,[2]OMS!$O$10:$P$305,2,FALSE)),"")</f>
        <v>1496919</v>
      </c>
      <c r="K35" s="400" t="s">
        <v>515</v>
      </c>
      <c r="L35" s="91">
        <f>'Moors League'!C33</f>
        <v>2</v>
      </c>
      <c r="M35" s="89">
        <f>'Moors League'!D33</f>
        <v>22764</v>
      </c>
      <c r="N35" s="89">
        <f>'Moors League'!E33</f>
        <v>3</v>
      </c>
      <c r="O35" s="106"/>
      <c r="P35" s="205"/>
      <c r="Q35" s="108" t="str">
        <f>_xlfn.IFNA((VLOOKUP(O35,'DQ Lookup'!$A$2:$B$99,2,FALSE)),"")</f>
        <v/>
      </c>
      <c r="R35">
        <f t="shared" si="25"/>
        <v>1442066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6"/>
        <v>50m</v>
      </c>
      <c r="X35" t="str">
        <f t="shared" si="26"/>
        <v>Breaststroke</v>
      </c>
      <c r="Y35" t="str">
        <f t="shared" ref="Y35:Y37" si="29">W35&amp;X35</f>
        <v>50mBreaststroke</v>
      </c>
      <c r="Z35">
        <f t="shared" si="27"/>
        <v>52</v>
      </c>
      <c r="AA35" t="e">
        <f t="shared" ref="AA35:AA37" si="30">V35</f>
        <v>#REF!</v>
      </c>
      <c r="AB35" t="e">
        <f t="shared" ref="AB35:AB37" si="31">S35</f>
        <v>#REF!</v>
      </c>
      <c r="AC35" t="e">
        <f t="shared" ref="AC35:AC37" si="32">T35</f>
        <v>#REF!</v>
      </c>
      <c r="AD35" t="str">
        <f t="shared" ref="AD35:AD37" si="33">RIGHT(LEFT($N$1,5),4)</f>
        <v/>
      </c>
      <c r="AE35" t="e">
        <f t="shared" ref="AE35:AE37" si="34">U35</f>
        <v>#REF!</v>
      </c>
      <c r="AF35" t="str">
        <f t="shared" si="28"/>
        <v>004004</v>
      </c>
      <c r="AG35" t="str">
        <f>_xlfn.IFNA((VLOOKUP(Y35,'Swim England Lookup'!$C$2:$E$5,3,FALSE)),"")</f>
        <v>07</v>
      </c>
      <c r="AH35" t="s">
        <v>327</v>
      </c>
      <c r="AI35" t="e">
        <f t="shared" ref="AI35:AI37" si="35">AA35&amp;","&amp;AB35&amp;","&amp;AC35&amp;","&amp;AD35&amp;","&amp;AE35&amp;","&amp;AF35&amp;","&amp;AG35&amp;","&amp;AH35</f>
        <v>#REF!</v>
      </c>
    </row>
    <row r="36" spans="1:36" ht="19.5" customHeight="1" x14ac:dyDescent="0.25">
      <c r="A36" s="55">
        <v>26</v>
      </c>
      <c r="B36" s="97" t="s">
        <v>285</v>
      </c>
      <c r="C36" s="97" t="s">
        <v>287</v>
      </c>
      <c r="D36" s="97" t="s">
        <v>295</v>
      </c>
      <c r="E36" s="98" t="s">
        <v>98</v>
      </c>
      <c r="F36" s="202" t="s">
        <v>299</v>
      </c>
      <c r="G36" s="269">
        <f>_xlfn.IFNA((VLOOKUP(H36,[2]OMS!$O$10:$P$305,2,FALSE)),"")</f>
        <v>1406705</v>
      </c>
      <c r="H36" s="400" t="s">
        <v>517</v>
      </c>
      <c r="I36" s="270" t="s">
        <v>301</v>
      </c>
      <c r="J36" s="269">
        <f>_xlfn.IFNA((VLOOKUP(K36,[2]OMS!$O$10:$P$305,2,FALSE)),"")</f>
        <v>1689520</v>
      </c>
      <c r="K36" s="400" t="s">
        <v>511</v>
      </c>
      <c r="L36" s="332"/>
      <c r="M36" s="333"/>
      <c r="N36" s="333"/>
      <c r="O36" s="106"/>
      <c r="P36" s="205"/>
      <c r="Q36" s="108" t="str">
        <f>_xlfn.IFNA((VLOOKUP(O36,'DQ Lookup'!$A$2:$B$99,2,FALSE)),"")</f>
        <v/>
      </c>
      <c r="R36">
        <f t="shared" si="25"/>
        <v>1258186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6"/>
        <v>50m</v>
      </c>
      <c r="X36" t="str">
        <f t="shared" si="26"/>
        <v>Freestyle</v>
      </c>
      <c r="Y36" t="str">
        <f t="shared" si="29"/>
        <v>50mFreestyle</v>
      </c>
      <c r="Z36">
        <f t="shared" si="27"/>
        <v>53</v>
      </c>
      <c r="AA36" t="e">
        <f t="shared" si="30"/>
        <v>#REF!</v>
      </c>
      <c r="AB36" t="e">
        <f t="shared" si="31"/>
        <v>#REF!</v>
      </c>
      <c r="AC36" t="e">
        <f t="shared" si="32"/>
        <v>#REF!</v>
      </c>
      <c r="AD36" t="str">
        <f t="shared" si="33"/>
        <v/>
      </c>
      <c r="AE36" t="e">
        <f t="shared" si="34"/>
        <v>#REF!</v>
      </c>
      <c r="AF36" t="str">
        <f t="shared" si="28"/>
        <v>002999</v>
      </c>
      <c r="AG36" t="str">
        <f>_xlfn.IFNA((VLOOKUP(Y36,'Swim England Lookup'!$C$2:$E$5,3,FALSE)),"")</f>
        <v>01</v>
      </c>
      <c r="AH36" t="s">
        <v>327</v>
      </c>
      <c r="AI36" t="e">
        <f t="shared" si="35"/>
        <v>#REF!</v>
      </c>
    </row>
    <row r="37" spans="1:36" ht="19.5" customHeight="1" x14ac:dyDescent="0.25">
      <c r="A37" s="338"/>
      <c r="B37" s="339"/>
      <c r="C37" s="339"/>
      <c r="D37" s="339"/>
      <c r="E37" s="340"/>
      <c r="F37" s="201" t="s">
        <v>300</v>
      </c>
      <c r="G37" s="269">
        <f>_xlfn.IFNA((VLOOKUP(H37,[2]OMS!$O$10:$P$305,2,FALSE)),"")</f>
        <v>1442066</v>
      </c>
      <c r="H37" s="400" t="s">
        <v>499</v>
      </c>
      <c r="I37" s="270" t="s">
        <v>302</v>
      </c>
      <c r="J37" s="269">
        <f>_xlfn.IFNA((VLOOKUP(K37,[2]OMS!$O$10:$P$305,2,FALSE)),"")</f>
        <v>1507981</v>
      </c>
      <c r="K37" s="400" t="s">
        <v>518</v>
      </c>
      <c r="L37" s="91">
        <f>'Moors League'!C34</f>
        <v>4</v>
      </c>
      <c r="M37" s="89">
        <f>'Moors League'!D34</f>
        <v>23622</v>
      </c>
      <c r="N37" s="89">
        <f>'Moors League'!E34</f>
        <v>1</v>
      </c>
      <c r="O37" s="106"/>
      <c r="P37" s="205"/>
      <c r="Q37" s="108" t="str">
        <f>_xlfn.IFNA((VLOOKUP(O37,'DQ Lookup'!$A$2:$B$99,2,FALSE)),"")</f>
        <v/>
      </c>
      <c r="R37">
        <f t="shared" si="25"/>
        <v>1480052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6"/>
        <v>50m</v>
      </c>
      <c r="X37" t="str">
        <f t="shared" si="26"/>
        <v>Freestyle</v>
      </c>
      <c r="Y37" t="str">
        <f t="shared" si="29"/>
        <v>50mFreestyle</v>
      </c>
      <c r="Z37">
        <f t="shared" si="27"/>
        <v>54</v>
      </c>
      <c r="AA37" t="e">
        <f t="shared" si="30"/>
        <v>#REF!</v>
      </c>
      <c r="AB37" t="e">
        <f t="shared" si="31"/>
        <v>#REF!</v>
      </c>
      <c r="AC37" t="e">
        <f t="shared" si="32"/>
        <v>#REF!</v>
      </c>
      <c r="AD37" t="str">
        <f t="shared" si="33"/>
        <v/>
      </c>
      <c r="AE37" t="e">
        <f t="shared" si="34"/>
        <v>#REF!</v>
      </c>
      <c r="AF37" t="str">
        <f t="shared" si="28"/>
        <v>002560</v>
      </c>
      <c r="AG37" t="str">
        <f>_xlfn.IFNA((VLOOKUP(Y37,'Swim England Lookup'!$C$2:$E$5,3,FALSE)),"")</f>
        <v>01</v>
      </c>
      <c r="AH37" t="s">
        <v>327</v>
      </c>
      <c r="AI37" t="e">
        <f t="shared" si="35"/>
        <v>#REF!</v>
      </c>
    </row>
    <row r="38" spans="1:36" ht="19.5" customHeight="1" x14ac:dyDescent="0.25">
      <c r="A38" s="55">
        <v>27</v>
      </c>
      <c r="B38" s="97" t="s">
        <v>284</v>
      </c>
      <c r="C38" s="97" t="s">
        <v>288</v>
      </c>
      <c r="D38" s="97" t="s">
        <v>296</v>
      </c>
      <c r="E38" s="98" t="s">
        <v>100</v>
      </c>
      <c r="F38" s="203">
        <v>1</v>
      </c>
      <c r="G38" s="269">
        <f>_xlfn.IFNA((VLOOKUP(H38,[2]OMS!$O$10:$P$305,2,FALSE)),"")</f>
        <v>1800652</v>
      </c>
      <c r="H38" s="400" t="s">
        <v>502</v>
      </c>
      <c r="I38" s="271">
        <v>2</v>
      </c>
      <c r="J38" s="269">
        <f>_xlfn.IFNA((VLOOKUP(K38,[2]OMS!$O$10:$P$305,2,FALSE)),"")</f>
        <v>1656895</v>
      </c>
      <c r="K38" s="400" t="s">
        <v>519</v>
      </c>
      <c r="L38" s="332"/>
      <c r="M38" s="333"/>
      <c r="N38" s="333"/>
      <c r="O38" s="106"/>
      <c r="P38" s="205"/>
      <c r="Q38" s="108" t="str">
        <f>_xlfn.IFNA((VLOOKUP(O38,'DQ Lookup'!$A$2:$B$99,2,FALSE)),"")</f>
        <v/>
      </c>
    </row>
    <row r="39" spans="1:36" ht="19.5" customHeight="1" x14ac:dyDescent="0.25">
      <c r="A39" s="338"/>
      <c r="B39" s="339"/>
      <c r="C39" s="339"/>
      <c r="D39" s="339"/>
      <c r="E39" s="340"/>
      <c r="F39" s="203">
        <v>3</v>
      </c>
      <c r="G39" s="269">
        <f>_xlfn.IFNA((VLOOKUP(H39,[2]OMS!$O$10:$P$305,2,FALSE)),"")</f>
        <v>1739431</v>
      </c>
      <c r="H39" s="400" t="s">
        <v>514</v>
      </c>
      <c r="I39" s="271">
        <v>4</v>
      </c>
      <c r="J39" s="269">
        <f>_xlfn.IFNA((VLOOKUP(K39,[2]OMS!$O$10:$P$305,2,FALSE)),"")</f>
        <v>1836647</v>
      </c>
      <c r="K39" s="400" t="s">
        <v>520</v>
      </c>
      <c r="L39" s="91">
        <f>'Moors League'!C35</f>
        <v>2</v>
      </c>
      <c r="M39" s="89">
        <f>'Moors League'!D35</f>
        <v>11855</v>
      </c>
      <c r="N39" s="89">
        <f>'Moors League'!E35</f>
        <v>3</v>
      </c>
      <c r="O39" s="106"/>
      <c r="P39" s="205"/>
      <c r="Q39" s="108" t="str">
        <f>_xlfn.IFNA((VLOOKUP(O39,'DQ Lookup'!$A$2:$B$99,2,FALSE)),"")</f>
        <v/>
      </c>
    </row>
    <row r="40" spans="1:36" ht="19.5" customHeight="1" x14ac:dyDescent="0.25">
      <c r="A40" s="55">
        <v>28</v>
      </c>
      <c r="B40" s="97" t="s">
        <v>285</v>
      </c>
      <c r="C40" s="97" t="s">
        <v>288</v>
      </c>
      <c r="D40" s="97" t="s">
        <v>296</v>
      </c>
      <c r="E40" s="98" t="s">
        <v>100</v>
      </c>
      <c r="F40" s="202">
        <v>1</v>
      </c>
      <c r="G40" s="269">
        <f>_xlfn.IFNA((VLOOKUP(H40,[2]OMS!$O$10:$P$305,2,FALSE)),"")</f>
        <v>1724792</v>
      </c>
      <c r="H40" s="400" t="s">
        <v>503</v>
      </c>
      <c r="I40" s="272">
        <v>2</v>
      </c>
      <c r="J40" s="269">
        <f>_xlfn.IFNA((VLOOKUP(K40,[2]OMS!$O$10:$P$305,2,FALSE)),"")</f>
        <v>1715655</v>
      </c>
      <c r="K40" s="400" t="s">
        <v>521</v>
      </c>
      <c r="L40" s="332"/>
      <c r="M40" s="333"/>
      <c r="N40" s="333"/>
      <c r="O40" s="106"/>
      <c r="P40" s="205"/>
      <c r="Q40" s="108" t="str">
        <f>_xlfn.IFNA((VLOOKUP(O40,'DQ Lookup'!$A$2:$B$99,2,FALSE)),"")</f>
        <v/>
      </c>
    </row>
    <row r="41" spans="1:36" ht="19.5" customHeight="1" x14ac:dyDescent="0.25">
      <c r="A41" s="338"/>
      <c r="B41" s="339"/>
      <c r="C41" s="339"/>
      <c r="D41" s="339"/>
      <c r="E41" s="340"/>
      <c r="F41" s="204">
        <v>3</v>
      </c>
      <c r="G41" s="269">
        <f>_xlfn.IFNA((VLOOKUP(H41,[2]OMS!$O$10:$P$305,2,FALSE)),"")</f>
        <v>1800651</v>
      </c>
      <c r="H41" s="400" t="s">
        <v>522</v>
      </c>
      <c r="I41" s="273">
        <v>4</v>
      </c>
      <c r="J41" s="269">
        <f>_xlfn.IFNA((VLOOKUP(K41,[2]OMS!$O$10:$P$305,2,FALSE)),"")</f>
        <v>1819018</v>
      </c>
      <c r="K41" s="400" t="s">
        <v>523</v>
      </c>
      <c r="L41" s="91">
        <f>'Moors League'!C36</f>
        <v>1</v>
      </c>
      <c r="M41" s="89">
        <f>'Moors League'!D36</f>
        <v>12633</v>
      </c>
      <c r="N41" s="89">
        <f>'Moors League'!E36</f>
        <v>4</v>
      </c>
      <c r="O41" s="106"/>
      <c r="P41" s="205"/>
      <c r="Q41" s="108" t="str">
        <f>_xlfn.IFNA((VLOOKUP(O41,'DQ Lookup'!$A$2:$B$99,2,FALSE)),"")</f>
        <v/>
      </c>
    </row>
    <row r="42" spans="1:36" ht="19.5" customHeight="1" x14ac:dyDescent="0.25">
      <c r="A42" s="55">
        <v>29</v>
      </c>
      <c r="B42" s="97" t="s">
        <v>284</v>
      </c>
      <c r="C42" s="97" t="s">
        <v>286</v>
      </c>
      <c r="D42" s="97" t="s">
        <v>295</v>
      </c>
      <c r="E42" s="98" t="s">
        <v>98</v>
      </c>
      <c r="F42" s="201" t="s">
        <v>299</v>
      </c>
      <c r="G42" s="269">
        <f>_xlfn.IFNA((VLOOKUP(H42,[2]OMS!$O$10:$P$305,2,FALSE)),"")</f>
        <v>1507985</v>
      </c>
      <c r="H42" s="400" t="s">
        <v>500</v>
      </c>
      <c r="I42" s="270" t="s">
        <v>301</v>
      </c>
      <c r="J42" s="269">
        <f>_xlfn.IFNA((VLOOKUP(K42,[2]OMS!$O$10:$P$305,2,FALSE)),"")</f>
        <v>1447121</v>
      </c>
      <c r="K42" s="400" t="s">
        <v>524</v>
      </c>
      <c r="L42" s="332"/>
      <c r="M42" s="333"/>
      <c r="N42" s="333"/>
      <c r="O42" s="106"/>
      <c r="P42" s="205"/>
      <c r="Q42" s="108" t="str">
        <f>_xlfn.IFNA((VLOOKUP(O42,'DQ Lookup'!$A$2:$B$99,2,FALSE)),"")</f>
        <v/>
      </c>
    </row>
    <row r="43" spans="1:36" ht="19.5" customHeight="1" x14ac:dyDescent="0.25">
      <c r="A43" s="338"/>
      <c r="B43" s="339"/>
      <c r="C43" s="339"/>
      <c r="D43" s="339"/>
      <c r="E43" s="340"/>
      <c r="F43" s="201" t="s">
        <v>300</v>
      </c>
      <c r="G43" s="269">
        <f>_xlfn.IFNA((VLOOKUP(H43,[2]OMS!$O$10:$P$305,2,FALSE)),"")</f>
        <v>1315295</v>
      </c>
      <c r="H43" s="400" t="s">
        <v>525</v>
      </c>
      <c r="I43" s="270" t="s">
        <v>302</v>
      </c>
      <c r="J43" s="269">
        <f>_xlfn.IFNA((VLOOKUP(K43,[2]OMS!$O$10:$P$305,2,FALSE)),"")</f>
        <v>1597174</v>
      </c>
      <c r="K43" s="400" t="s">
        <v>526</v>
      </c>
      <c r="L43" s="91">
        <f>'Moors League'!C37</f>
        <v>3</v>
      </c>
      <c r="M43" s="89">
        <f>'Moors League'!D37</f>
        <v>22978</v>
      </c>
      <c r="N43" s="89">
        <f>'Moors League'!E37</f>
        <v>2</v>
      </c>
      <c r="O43" s="106"/>
      <c r="P43" s="205"/>
      <c r="Q43" s="108" t="str">
        <f>_xlfn.IFNA((VLOOKUP(O43,'DQ Lookup'!$A$2:$B$99,2,FALSE)),"")</f>
        <v/>
      </c>
    </row>
    <row r="44" spans="1:36" ht="19.5" customHeight="1" x14ac:dyDescent="0.25">
      <c r="A44" s="55">
        <v>30</v>
      </c>
      <c r="B44" s="97" t="s">
        <v>285</v>
      </c>
      <c r="C44" s="97" t="s">
        <v>286</v>
      </c>
      <c r="D44" s="97" t="s">
        <v>295</v>
      </c>
      <c r="E44" s="98" t="s">
        <v>98</v>
      </c>
      <c r="F44" s="202" t="s">
        <v>299</v>
      </c>
      <c r="G44" s="269">
        <f>_xlfn.IFNA((VLOOKUP(H44,[2]OMS!$O$10:$P$305,2,FALSE)),"")</f>
        <v>1406705</v>
      </c>
      <c r="H44" s="400" t="s">
        <v>517</v>
      </c>
      <c r="I44" s="270" t="s">
        <v>301</v>
      </c>
      <c r="J44" s="269">
        <v>1818190</v>
      </c>
      <c r="K44" s="400" t="s">
        <v>527</v>
      </c>
      <c r="L44" s="332"/>
      <c r="M44" s="333"/>
      <c r="N44" s="333"/>
      <c r="O44" s="106"/>
      <c r="P44" s="205"/>
      <c r="Q44" s="108" t="str">
        <f>_xlfn.IFNA((VLOOKUP(O44,'DQ Lookup'!$A$2:$B$99,2,FALSE)),"")</f>
        <v/>
      </c>
    </row>
    <row r="45" spans="1:36" ht="19.5" customHeight="1" x14ac:dyDescent="0.25">
      <c r="A45" s="338"/>
      <c r="B45" s="339"/>
      <c r="C45" s="339"/>
      <c r="D45" s="339"/>
      <c r="E45" s="340"/>
      <c r="F45" s="201" t="s">
        <v>300</v>
      </c>
      <c r="G45" s="269">
        <f>_xlfn.IFNA((VLOOKUP(H45,[2]OMS!$O$10:$P$305,2,FALSE)),"")</f>
        <v>1412240</v>
      </c>
      <c r="H45" s="400" t="s">
        <v>501</v>
      </c>
      <c r="I45" s="270" t="s">
        <v>302</v>
      </c>
      <c r="J45" s="269">
        <f>_xlfn.IFNA((VLOOKUP(K45,[2]OMS!$O$10:$P$305,2,FALSE)),"")</f>
        <v>1507977</v>
      </c>
      <c r="K45" s="400" t="s">
        <v>528</v>
      </c>
      <c r="L45" s="91" t="str">
        <f>'Moors League'!C38</f>
        <v>DSQ</v>
      </c>
      <c r="M45" s="89" t="str">
        <f>'Moors League'!D38</f>
        <v>DSQ</v>
      </c>
      <c r="N45" s="89">
        <f>'Moors League'!E38</f>
        <v>0</v>
      </c>
      <c r="O45" s="106" t="s">
        <v>177</v>
      </c>
      <c r="P45" s="205" t="s">
        <v>639</v>
      </c>
      <c r="Q45" s="108" t="str">
        <f>_xlfn.IFNA((VLOOKUP(O45,'DQ Lookup'!$A$2:$B$99,2,FALSE)),"")</f>
        <v>Did not start executing the turn immediately after turning onto the breast</v>
      </c>
      <c r="AJ45" t="s">
        <v>642</v>
      </c>
    </row>
    <row r="46" spans="1:36" s="45" customFormat="1" ht="19.5" customHeight="1" x14ac:dyDescent="0.25">
      <c r="A46" s="55">
        <v>31</v>
      </c>
      <c r="B46" s="97" t="s">
        <v>284</v>
      </c>
      <c r="C46" s="97" t="s">
        <v>80</v>
      </c>
      <c r="D46" s="97" t="s">
        <v>293</v>
      </c>
      <c r="E46" s="98" t="s">
        <v>290</v>
      </c>
      <c r="F46" s="361"/>
      <c r="G46" s="269">
        <f>_xlfn.IFNA((VLOOKUP(H46,[2]OMS!$O$10:$P$305,2,FALSE)),"")</f>
        <v>1409788</v>
      </c>
      <c r="H46" s="400" t="s">
        <v>497</v>
      </c>
      <c r="I46" s="357"/>
      <c r="J46" s="358"/>
      <c r="K46" s="358"/>
      <c r="L46" s="88">
        <f>'Moors League'!C39</f>
        <v>4</v>
      </c>
      <c r="M46" s="89">
        <f>'Moors League'!D39</f>
        <v>3553</v>
      </c>
      <c r="N46" s="89">
        <f>'Moors League'!E39</f>
        <v>1</v>
      </c>
      <c r="O46" s="106"/>
      <c r="P46" s="107"/>
      <c r="Q46" s="108" t="str">
        <f>_xlfn.IFNA((VLOOKUP(O46,'DQ Lookup'!$A$2:$B$99,2,FALSE)),"")</f>
        <v/>
      </c>
    </row>
    <row r="47" spans="1:36" s="45" customFormat="1" ht="19.5" customHeight="1" x14ac:dyDescent="0.25">
      <c r="A47" s="55">
        <v>32</v>
      </c>
      <c r="B47" s="97" t="s">
        <v>285</v>
      </c>
      <c r="C47" s="97" t="s">
        <v>80</v>
      </c>
      <c r="D47" s="97" t="s">
        <v>293</v>
      </c>
      <c r="E47" s="98" t="s">
        <v>290</v>
      </c>
      <c r="F47" s="361"/>
      <c r="G47" s="269">
        <f>_xlfn.IFNA((VLOOKUP(H47,[2]OMS!$O$10:$P$305,2,FALSE)),"")</f>
        <v>1480052</v>
      </c>
      <c r="H47" s="400" t="s">
        <v>508</v>
      </c>
      <c r="I47" s="357"/>
      <c r="J47" s="358"/>
      <c r="K47" s="358"/>
      <c r="L47" s="88">
        <f>'Moors League'!C40</f>
        <v>2</v>
      </c>
      <c r="M47" s="89">
        <f>'Moors League'!D40</f>
        <v>2748</v>
      </c>
      <c r="N47" s="89">
        <f>'Moors League'!E40</f>
        <v>3</v>
      </c>
      <c r="O47" s="106"/>
      <c r="P47" s="107"/>
      <c r="Q47" s="108" t="str">
        <f>_xlfn.IFNA((VLOOKUP(O47,'DQ Lookup'!$A$2:$B$99,2,FALSE)),"")</f>
        <v/>
      </c>
    </row>
    <row r="48" spans="1:36" s="45" customFormat="1" ht="19.5" customHeight="1" x14ac:dyDescent="0.25">
      <c r="A48" s="55">
        <v>33</v>
      </c>
      <c r="B48" s="97" t="s">
        <v>284</v>
      </c>
      <c r="C48" s="97" t="s">
        <v>283</v>
      </c>
      <c r="D48" s="97" t="s">
        <v>293</v>
      </c>
      <c r="E48" s="98" t="s">
        <v>289</v>
      </c>
      <c r="F48" s="361"/>
      <c r="G48" s="269">
        <f>_xlfn.IFNA((VLOOKUP(H48,[2]OMS!$O$10:$P$305,2,FALSE)),"")</f>
        <v>1689521</v>
      </c>
      <c r="H48" s="400" t="s">
        <v>498</v>
      </c>
      <c r="I48" s="357"/>
      <c r="J48" s="358"/>
      <c r="K48" s="358"/>
      <c r="L48" s="88">
        <f>'Moors League'!C41</f>
        <v>1</v>
      </c>
      <c r="M48" s="89">
        <f>'Moors League'!D41</f>
        <v>3829</v>
      </c>
      <c r="N48" s="89">
        <f>'Moors League'!E41</f>
        <v>4</v>
      </c>
      <c r="O48" s="106"/>
      <c r="P48" s="107"/>
      <c r="Q48" s="108" t="str">
        <f>_xlfn.IFNA((VLOOKUP(O48,'DQ Lookup'!$A$2:$B$99,2,FALSE)),"")</f>
        <v/>
      </c>
    </row>
    <row r="49" spans="1:36" s="45" customFormat="1" ht="19.5" customHeight="1" x14ac:dyDescent="0.25">
      <c r="A49" s="55">
        <v>34</v>
      </c>
      <c r="B49" s="97" t="s">
        <v>285</v>
      </c>
      <c r="C49" s="97" t="s">
        <v>283</v>
      </c>
      <c r="D49" s="97" t="s">
        <v>293</v>
      </c>
      <c r="E49" s="98" t="s">
        <v>289</v>
      </c>
      <c r="F49" s="361"/>
      <c r="G49" s="269">
        <f>_xlfn.IFNA((VLOOKUP(H49,[2]OMS!$O$10:$P$305,2,FALSE)),"")</f>
        <v>1442066</v>
      </c>
      <c r="H49" s="400" t="s">
        <v>499</v>
      </c>
      <c r="I49" s="357"/>
      <c r="J49" s="358"/>
      <c r="K49" s="358"/>
      <c r="L49" s="88">
        <f>'Moors League'!C42</f>
        <v>3</v>
      </c>
      <c r="M49" s="89">
        <f>'Moors League'!D42</f>
        <v>3843</v>
      </c>
      <c r="N49" s="89">
        <f>'Moors League'!E42</f>
        <v>2</v>
      </c>
      <c r="O49" s="106"/>
      <c r="P49" s="107"/>
      <c r="Q49" s="108" t="str">
        <f>_xlfn.IFNA((VLOOKUP(O49,'DQ Lookup'!$A$2:$B$99,2,FALSE)),"")</f>
        <v/>
      </c>
    </row>
    <row r="50" spans="1:36" s="45" customFormat="1" ht="19.5" customHeight="1" x14ac:dyDescent="0.25">
      <c r="A50" s="55">
        <v>35</v>
      </c>
      <c r="B50" s="97" t="s">
        <v>284</v>
      </c>
      <c r="C50" s="97" t="s">
        <v>286</v>
      </c>
      <c r="D50" s="97" t="s">
        <v>293</v>
      </c>
      <c r="E50" s="98" t="s">
        <v>292</v>
      </c>
      <c r="F50" s="361"/>
      <c r="G50" s="269">
        <f>_xlfn.IFNA((VLOOKUP(H50,[2]OMS!$O$10:$P$305,2,FALSE)),"")</f>
        <v>1507985</v>
      </c>
      <c r="H50" s="400" t="s">
        <v>500</v>
      </c>
      <c r="I50" s="357"/>
      <c r="J50" s="358"/>
      <c r="K50" s="358"/>
      <c r="L50" s="88">
        <f>'Moors League'!C43</f>
        <v>2</v>
      </c>
      <c r="M50" s="89">
        <f>'Moors League'!D43</f>
        <v>3050</v>
      </c>
      <c r="N50" s="89">
        <f>'Moors League'!E43</f>
        <v>3</v>
      </c>
      <c r="O50" s="106"/>
      <c r="P50" s="107"/>
      <c r="Q50" s="108" t="str">
        <f>_xlfn.IFNA((VLOOKUP(O50,'DQ Lookup'!$A$2:$B$99,2,FALSE)),"")</f>
        <v/>
      </c>
    </row>
    <row r="51" spans="1:36" s="45" customFormat="1" ht="19.5" customHeight="1" x14ac:dyDescent="0.25">
      <c r="A51" s="55">
        <v>36</v>
      </c>
      <c r="B51" s="97" t="s">
        <v>285</v>
      </c>
      <c r="C51" s="97" t="s">
        <v>286</v>
      </c>
      <c r="D51" s="97" t="s">
        <v>293</v>
      </c>
      <c r="E51" s="98" t="s">
        <v>292</v>
      </c>
      <c r="F51" s="361"/>
      <c r="G51" s="269">
        <f>_xlfn.IFNA((VLOOKUP(H51,[2]OMS!$O$10:$P$305,2,FALSE)),"")</f>
        <v>1412240</v>
      </c>
      <c r="H51" s="400" t="s">
        <v>501</v>
      </c>
      <c r="I51" s="357"/>
      <c r="J51" s="358"/>
      <c r="K51" s="358"/>
      <c r="L51" s="88">
        <f>'Moors League'!C44</f>
        <v>4</v>
      </c>
      <c r="M51" s="89">
        <f>'Moors League'!D44</f>
        <v>2770</v>
      </c>
      <c r="N51" s="89">
        <f>'Moors League'!E44</f>
        <v>1</v>
      </c>
      <c r="O51" s="106"/>
      <c r="P51" s="107"/>
      <c r="Q51" s="108" t="str">
        <f>_xlfn.IFNA((VLOOKUP(O51,'DQ Lookup'!$A$2:$B$99,2,FALSE)),"")</f>
        <v/>
      </c>
    </row>
    <row r="52" spans="1:36" s="45" customFormat="1" ht="19.5" customHeight="1" x14ac:dyDescent="0.25">
      <c r="A52" s="55">
        <v>37</v>
      </c>
      <c r="B52" s="97" t="s">
        <v>284</v>
      </c>
      <c r="C52" s="97" t="s">
        <v>288</v>
      </c>
      <c r="D52" s="97" t="s">
        <v>293</v>
      </c>
      <c r="E52" s="98" t="s">
        <v>291</v>
      </c>
      <c r="F52" s="361"/>
      <c r="G52" s="269">
        <f>_xlfn.IFNA((VLOOKUP(H52,[2]OMS!$O$10:$P$305,2,FALSE)),"")</f>
        <v>1739431</v>
      </c>
      <c r="H52" s="400" t="s">
        <v>514</v>
      </c>
      <c r="I52" s="357"/>
      <c r="J52" s="358"/>
      <c r="K52" s="358"/>
      <c r="L52" s="88">
        <f>'Moors League'!C45</f>
        <v>1</v>
      </c>
      <c r="M52" s="89">
        <f>'Moors League'!D45</f>
        <v>5346</v>
      </c>
      <c r="N52" s="89">
        <f>'Moors League'!E45</f>
        <v>4</v>
      </c>
      <c r="O52" s="106"/>
      <c r="P52" s="107"/>
      <c r="Q52" s="108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6" s="45" customFormat="1" ht="19.5" customHeight="1" x14ac:dyDescent="0.25">
      <c r="A53" s="55">
        <v>38</v>
      </c>
      <c r="B53" s="97" t="s">
        <v>285</v>
      </c>
      <c r="C53" s="97" t="s">
        <v>288</v>
      </c>
      <c r="D53" s="97" t="s">
        <v>293</v>
      </c>
      <c r="E53" s="98" t="s">
        <v>291</v>
      </c>
      <c r="F53" s="361"/>
      <c r="G53" s="269">
        <f>_xlfn.IFNA((VLOOKUP(H53,[2]OMS!$O$10:$P$305,2,FALSE)),"")</f>
        <v>1800651</v>
      </c>
      <c r="H53" s="400" t="s">
        <v>522</v>
      </c>
      <c r="I53" s="357"/>
      <c r="J53" s="358"/>
      <c r="K53" s="358"/>
      <c r="L53" s="88" t="str">
        <f>'Moors League'!C46</f>
        <v>DSQ</v>
      </c>
      <c r="M53" s="89" t="str">
        <f>'Moors League'!D46</f>
        <v>DSQ</v>
      </c>
      <c r="N53" s="89">
        <f>'Moors League'!E46</f>
        <v>0</v>
      </c>
      <c r="O53" s="106" t="s">
        <v>182</v>
      </c>
      <c r="P53" s="107"/>
      <c r="Q53" s="108" t="str">
        <f>_xlfn.IFNA((VLOOKUP(O53,'DQ Lookup'!$A$2:$B$99,2,FALSE)),"")</f>
        <v>More than one butterfly kick prior to first breaststroke kick after the start or turn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45">
        <v>55.21</v>
      </c>
    </row>
    <row r="54" spans="1:36" s="45" customFormat="1" ht="19.5" customHeight="1" x14ac:dyDescent="0.25">
      <c r="A54" s="55">
        <v>39</v>
      </c>
      <c r="B54" s="97" t="s">
        <v>284</v>
      </c>
      <c r="C54" s="97" t="s">
        <v>287</v>
      </c>
      <c r="D54" s="97" t="s">
        <v>293</v>
      </c>
      <c r="E54" s="98" t="s">
        <v>290</v>
      </c>
      <c r="F54" s="361"/>
      <c r="G54" s="269">
        <v>1624360</v>
      </c>
      <c r="H54" s="400" t="s">
        <v>516</v>
      </c>
      <c r="I54" s="357"/>
      <c r="J54" s="358"/>
      <c r="K54" s="358"/>
      <c r="L54" s="88">
        <f>'Moors League'!C47</f>
        <v>2</v>
      </c>
      <c r="M54" s="89">
        <f>'Moors League'!D47</f>
        <v>3499</v>
      </c>
      <c r="N54" s="89">
        <f>'Moors League'!E47</f>
        <v>3</v>
      </c>
      <c r="O54" s="106"/>
      <c r="P54" s="107"/>
      <c r="Q54" s="108" t="str">
        <f>_xlfn.IFNA((VLOOKUP(O54,'DQ Lookup'!$A$2:$B$99,2,FALSE)),"")</f>
        <v/>
      </c>
    </row>
    <row r="55" spans="1:36" s="45" customFormat="1" ht="19.5" customHeight="1" x14ac:dyDescent="0.25">
      <c r="A55" s="55">
        <v>40</v>
      </c>
      <c r="B55" s="97" t="s">
        <v>285</v>
      </c>
      <c r="C55" s="97" t="s">
        <v>287</v>
      </c>
      <c r="D55" s="97" t="s">
        <v>293</v>
      </c>
      <c r="E55" s="98" t="s">
        <v>290</v>
      </c>
      <c r="F55" s="362"/>
      <c r="G55" s="269">
        <f>_xlfn.IFNA((VLOOKUP(H55,[2]OMS!$O$10:$P$305,2,FALSE)),"")</f>
        <v>1442066</v>
      </c>
      <c r="H55" s="400" t="s">
        <v>499</v>
      </c>
      <c r="I55" s="359"/>
      <c r="J55" s="360"/>
      <c r="K55" s="360"/>
      <c r="L55" s="88">
        <f>'Moors League'!C48</f>
        <v>4</v>
      </c>
      <c r="M55" s="89">
        <f>'Moors League'!D48</f>
        <v>3553</v>
      </c>
      <c r="N55" s="89">
        <f>'Moors League'!E48</f>
        <v>1</v>
      </c>
      <c r="O55" s="106"/>
      <c r="P55" s="107"/>
      <c r="Q55" s="108" t="str">
        <f>_xlfn.IFNA((VLOOKUP(O55,'DQ Lookup'!$A$2:$B$99,2,FALSE)),"")</f>
        <v/>
      </c>
    </row>
    <row r="56" spans="1:36" s="45" customFormat="1" ht="19.5" customHeight="1" x14ac:dyDescent="0.25">
      <c r="A56" s="55">
        <v>41</v>
      </c>
      <c r="B56" s="97" t="s">
        <v>284</v>
      </c>
      <c r="C56" s="97" t="s">
        <v>80</v>
      </c>
      <c r="D56" s="97" t="s">
        <v>296</v>
      </c>
      <c r="E56" s="98" t="s">
        <v>100</v>
      </c>
      <c r="F56" s="203">
        <v>1</v>
      </c>
      <c r="G56" s="269">
        <f>_xlfn.IFNA((VLOOKUP(H56,[2]OMS!$O$10:$P$305,2,FALSE)),"")</f>
        <v>1258186</v>
      </c>
      <c r="H56" s="400" t="s">
        <v>505</v>
      </c>
      <c r="I56" s="271">
        <v>2</v>
      </c>
      <c r="J56" s="269">
        <f>_xlfn.IFNA((VLOOKUP(K56,[2]OMS!$O$10:$P$305,2,FALSE)),"")</f>
        <v>1204716</v>
      </c>
      <c r="K56" s="400" t="s">
        <v>506</v>
      </c>
      <c r="L56" s="332"/>
      <c r="M56" s="333"/>
      <c r="N56" s="333"/>
      <c r="O56" s="106"/>
      <c r="P56" s="107"/>
      <c r="Q56" s="108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6" s="45" customFormat="1" ht="19.5" customHeight="1" x14ac:dyDescent="0.25">
      <c r="A57" s="338"/>
      <c r="B57" s="339"/>
      <c r="C57" s="339"/>
      <c r="D57" s="339"/>
      <c r="E57" s="340"/>
      <c r="F57" s="203">
        <v>3</v>
      </c>
      <c r="G57" s="269">
        <f>_xlfn.IFNA((VLOOKUP(H57,[2]OMS!$O$10:$P$305,2,FALSE)),"")</f>
        <v>1507985</v>
      </c>
      <c r="H57" s="400" t="s">
        <v>500</v>
      </c>
      <c r="I57" s="271">
        <v>4</v>
      </c>
      <c r="J57" s="269">
        <f>_xlfn.IFNA((VLOOKUP(K57,[2]OMS!$O$10:$P$305,2,FALSE)),"")</f>
        <v>1409788</v>
      </c>
      <c r="K57" s="400" t="s">
        <v>497</v>
      </c>
      <c r="L57" s="91">
        <f>'Moors League'!C49</f>
        <v>2</v>
      </c>
      <c r="M57" s="89">
        <f>'Moors League'!D49</f>
        <v>20387</v>
      </c>
      <c r="N57" s="89">
        <f>'Moors League'!E49</f>
        <v>3</v>
      </c>
      <c r="O57" s="106"/>
      <c r="P57" s="107"/>
      <c r="Q57" s="108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6" s="45" customFormat="1" ht="19.5" customHeight="1" x14ac:dyDescent="0.25">
      <c r="A58" s="55">
        <v>42</v>
      </c>
      <c r="B58" s="97" t="s">
        <v>285</v>
      </c>
      <c r="C58" s="97" t="s">
        <v>80</v>
      </c>
      <c r="D58" s="97" t="s">
        <v>296</v>
      </c>
      <c r="E58" s="98" t="s">
        <v>100</v>
      </c>
      <c r="F58" s="202">
        <v>1</v>
      </c>
      <c r="G58" s="269">
        <f>_xlfn.IFNA((VLOOKUP(H58,[2]OMS!$O$10:$P$305,2,FALSE)),"")</f>
        <v>1267242</v>
      </c>
      <c r="H58" s="400" t="s">
        <v>496</v>
      </c>
      <c r="I58" s="272">
        <v>2</v>
      </c>
      <c r="J58" s="269">
        <f>_xlfn.IFNA((VLOOKUP(K58,[2]OMS!$O$10:$P$305,2,FALSE)),"")</f>
        <v>1271952</v>
      </c>
      <c r="K58" s="400" t="s">
        <v>507</v>
      </c>
      <c r="L58" s="332"/>
      <c r="M58" s="333"/>
      <c r="N58" s="333"/>
      <c r="O58" s="106"/>
      <c r="P58" s="107"/>
      <c r="Q58" s="108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6" s="45" customFormat="1" ht="19.5" customHeight="1" x14ac:dyDescent="0.25">
      <c r="A59" s="338"/>
      <c r="B59" s="339"/>
      <c r="C59" s="339"/>
      <c r="D59" s="339"/>
      <c r="E59" s="340"/>
      <c r="F59" s="204">
        <v>3</v>
      </c>
      <c r="G59" s="269">
        <f>_xlfn.IFNA((VLOOKUP(H59,[2]OMS!$O$10:$P$305,2,FALSE)),"")</f>
        <v>1412240</v>
      </c>
      <c r="H59" s="400" t="s">
        <v>501</v>
      </c>
      <c r="I59" s="273">
        <v>4</v>
      </c>
      <c r="J59" s="269">
        <f>_xlfn.IFNA((VLOOKUP(K59,[2]OMS!$O$10:$P$305,2,FALSE)),"")</f>
        <v>1480052</v>
      </c>
      <c r="K59" s="400" t="s">
        <v>508</v>
      </c>
      <c r="L59" s="91">
        <f>'Moors League'!C50</f>
        <v>2</v>
      </c>
      <c r="M59" s="89">
        <f>'Moors League'!D50</f>
        <v>14625</v>
      </c>
      <c r="N59" s="89">
        <f>'Moors League'!E50</f>
        <v>3</v>
      </c>
      <c r="O59" s="106"/>
      <c r="P59" s="107"/>
      <c r="Q59" s="108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6" s="45" customFormat="1" ht="19.5" customHeight="1" x14ac:dyDescent="0.25">
      <c r="A60" s="55">
        <v>43</v>
      </c>
      <c r="B60" s="97" t="s">
        <v>284</v>
      </c>
      <c r="C60" s="97" t="s">
        <v>283</v>
      </c>
      <c r="D60" s="97" t="s">
        <v>295</v>
      </c>
      <c r="E60" s="98" t="s">
        <v>98</v>
      </c>
      <c r="F60" s="201" t="s">
        <v>299</v>
      </c>
      <c r="G60" s="269">
        <f>_xlfn.IFNA((VLOOKUP(H60,[2]OMS!$O$10:$P$305,2,FALSE)),"")</f>
        <v>1652845</v>
      </c>
      <c r="H60" s="400" t="s">
        <v>509</v>
      </c>
      <c r="I60" s="270" t="s">
        <v>301</v>
      </c>
      <c r="J60" s="269">
        <f>_xlfn.IFNA((VLOOKUP(K60,[2]OMS!$O$10:$P$305,2,FALSE)),"")</f>
        <v>1751213</v>
      </c>
      <c r="K60" s="400" t="s">
        <v>510</v>
      </c>
      <c r="L60" s="332"/>
      <c r="M60" s="333"/>
      <c r="N60" s="333"/>
      <c r="O60" s="106"/>
      <c r="P60" s="107"/>
      <c r="Q60" s="108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6" s="45" customFormat="1" ht="19.5" customHeight="1" x14ac:dyDescent="0.25">
      <c r="A61" s="338"/>
      <c r="B61" s="339"/>
      <c r="C61" s="339"/>
      <c r="D61" s="339"/>
      <c r="E61" s="340"/>
      <c r="F61" s="201" t="s">
        <v>300</v>
      </c>
      <c r="G61" s="269">
        <f>_xlfn.IFNA((VLOOKUP(H61,[2]OMS!$O$10:$P$305,2,FALSE)),"")</f>
        <v>1689521</v>
      </c>
      <c r="H61" s="400" t="s">
        <v>498</v>
      </c>
      <c r="I61" s="270" t="s">
        <v>302</v>
      </c>
      <c r="J61" s="269">
        <f>_xlfn.IFNA((VLOOKUP(K61,[2]OMS!$O$10:$P$305,2,FALSE)),"")</f>
        <v>1800652</v>
      </c>
      <c r="K61" s="400" t="s">
        <v>502</v>
      </c>
      <c r="L61" s="91">
        <f>'Moors League'!C51</f>
        <v>2</v>
      </c>
      <c r="M61" s="89">
        <f>'Moors League'!D51</f>
        <v>24830</v>
      </c>
      <c r="N61" s="89">
        <f>'Moors League'!E51</f>
        <v>3</v>
      </c>
      <c r="O61" s="106"/>
      <c r="P61" s="107"/>
      <c r="Q61" s="108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6" s="45" customFormat="1" ht="19.5" customHeight="1" x14ac:dyDescent="0.25">
      <c r="A62" s="55">
        <v>44</v>
      </c>
      <c r="B62" s="97" t="s">
        <v>285</v>
      </c>
      <c r="C62" s="97" t="s">
        <v>283</v>
      </c>
      <c r="D62" s="97" t="s">
        <v>295</v>
      </c>
      <c r="E62" s="98" t="s">
        <v>98</v>
      </c>
      <c r="F62" s="202" t="s">
        <v>299</v>
      </c>
      <c r="G62" s="269">
        <f>_xlfn.IFNA((VLOOKUP(H62,[2]OMS!$O$10:$P$305,2,FALSE)),"")</f>
        <v>1689520</v>
      </c>
      <c r="H62" s="400" t="s">
        <v>511</v>
      </c>
      <c r="I62" s="270" t="s">
        <v>301</v>
      </c>
      <c r="J62" s="269">
        <f>_xlfn.IFNA((VLOOKUP(K62,[2]OMS!$O$10:$P$305,2,FALSE)),"")</f>
        <v>1442066</v>
      </c>
      <c r="K62" s="400" t="s">
        <v>499</v>
      </c>
      <c r="L62" s="332"/>
      <c r="M62" s="333"/>
      <c r="N62" s="333"/>
      <c r="O62" s="106"/>
      <c r="P62" s="107"/>
      <c r="Q62" s="108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6" s="45" customFormat="1" ht="19.5" customHeight="1" x14ac:dyDescent="0.25">
      <c r="A63" s="338"/>
      <c r="B63" s="339"/>
      <c r="C63" s="339"/>
      <c r="D63" s="339"/>
      <c r="E63" s="340"/>
      <c r="F63" s="201" t="s">
        <v>300</v>
      </c>
      <c r="G63" s="269">
        <v>1608819</v>
      </c>
      <c r="H63" s="400" t="s">
        <v>512</v>
      </c>
      <c r="I63" s="270" t="s">
        <v>302</v>
      </c>
      <c r="J63" s="269">
        <f>_xlfn.IFNA((VLOOKUP(K63,[2]OMS!$O$10:$P$305,2,FALSE)),"")</f>
        <v>1786368</v>
      </c>
      <c r="K63" s="400" t="s">
        <v>513</v>
      </c>
      <c r="L63" s="91">
        <f>'Moors League'!C52</f>
        <v>2</v>
      </c>
      <c r="M63" s="89">
        <f>'Moors League'!D52</f>
        <v>23791</v>
      </c>
      <c r="N63" s="89">
        <f>'Moors League'!E52</f>
        <v>3</v>
      </c>
      <c r="O63" s="106"/>
      <c r="P63" s="107"/>
      <c r="Q63" s="108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6" s="45" customFormat="1" ht="19.5" customHeight="1" x14ac:dyDescent="0.25">
      <c r="A64" s="55">
        <v>45</v>
      </c>
      <c r="B64" s="97" t="s">
        <v>284</v>
      </c>
      <c r="C64" s="97" t="s">
        <v>287</v>
      </c>
      <c r="D64" s="97" t="s">
        <v>293</v>
      </c>
      <c r="E64" s="98" t="s">
        <v>292</v>
      </c>
      <c r="F64" s="361"/>
      <c r="G64" s="269">
        <f>_xlfn.IFNA((VLOOKUP(H64,[2]OMS!$O$10:$P$305,2,FALSE)),"")</f>
        <v>1624360</v>
      </c>
      <c r="H64" s="400" t="s">
        <v>516</v>
      </c>
      <c r="I64" s="357"/>
      <c r="J64" s="358"/>
      <c r="K64" s="358"/>
      <c r="L64" s="88">
        <f>'Moors League'!C53</f>
        <v>3</v>
      </c>
      <c r="M64" s="89">
        <f>'Moors League'!D53</f>
        <v>3146</v>
      </c>
      <c r="N64" s="89">
        <f>'Moors League'!E53</f>
        <v>2</v>
      </c>
      <c r="O64" s="106"/>
      <c r="P64" s="107"/>
      <c r="Q64" s="108" t="str">
        <f>_xlfn.IFNA((VLOOKUP(O64,'DQ Lookup'!$A$2:$B$99,2,FALSE)),"")</f>
        <v/>
      </c>
    </row>
    <row r="65" spans="1:36" s="45" customFormat="1" ht="19.5" customHeight="1" x14ac:dyDescent="0.25">
      <c r="A65" s="55">
        <v>46</v>
      </c>
      <c r="B65" s="97" t="s">
        <v>285</v>
      </c>
      <c r="C65" s="97" t="s">
        <v>287</v>
      </c>
      <c r="D65" s="97" t="s">
        <v>293</v>
      </c>
      <c r="E65" s="98" t="s">
        <v>292</v>
      </c>
      <c r="F65" s="361"/>
      <c r="G65" s="269">
        <v>1689520</v>
      </c>
      <c r="H65" s="400" t="s">
        <v>511</v>
      </c>
      <c r="I65" s="357"/>
      <c r="J65" s="358"/>
      <c r="K65" s="358"/>
      <c r="L65" s="88">
        <f>'Moors League'!C54</f>
        <v>4</v>
      </c>
      <c r="M65" s="89">
        <f>'Moors League'!D54</f>
        <v>3339</v>
      </c>
      <c r="N65" s="89">
        <f>'Moors League'!E54</f>
        <v>1</v>
      </c>
      <c r="O65" s="106"/>
      <c r="P65" s="107"/>
      <c r="Q65" s="108" t="str">
        <f>_xlfn.IFNA((VLOOKUP(O65,'DQ Lookup'!$A$2:$B$99,2,FALSE)),"")</f>
        <v/>
      </c>
    </row>
    <row r="66" spans="1:36" s="45" customFormat="1" ht="19.5" customHeight="1" x14ac:dyDescent="0.25">
      <c r="A66" s="55">
        <v>47</v>
      </c>
      <c r="B66" s="97" t="s">
        <v>284</v>
      </c>
      <c r="C66" s="97" t="s">
        <v>288</v>
      </c>
      <c r="D66" s="97" t="s">
        <v>293</v>
      </c>
      <c r="E66" s="98" t="s">
        <v>290</v>
      </c>
      <c r="F66" s="361"/>
      <c r="G66" s="269">
        <f>_xlfn.IFNA((VLOOKUP(H66,[2]OMS!$O$10:$P$305,2,FALSE)),"")</f>
        <v>1800652</v>
      </c>
      <c r="H66" s="400" t="s">
        <v>502</v>
      </c>
      <c r="I66" s="357"/>
      <c r="J66" s="358"/>
      <c r="K66" s="358"/>
      <c r="L66" s="88">
        <f>'Moors League'!C55</f>
        <v>2</v>
      </c>
      <c r="M66" s="89">
        <f>'Moors League'!D55</f>
        <v>5069</v>
      </c>
      <c r="N66" s="89">
        <f>'Moors League'!E55</f>
        <v>3</v>
      </c>
      <c r="O66" s="106"/>
      <c r="P66" s="107"/>
      <c r="Q66" s="108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6" s="45" customFormat="1" ht="19.5" customHeight="1" x14ac:dyDescent="0.25">
      <c r="A67" s="55">
        <v>48</v>
      </c>
      <c r="B67" s="97" t="s">
        <v>285</v>
      </c>
      <c r="C67" s="97" t="s">
        <v>288</v>
      </c>
      <c r="D67" s="97" t="s">
        <v>293</v>
      </c>
      <c r="E67" s="98" t="s">
        <v>290</v>
      </c>
      <c r="F67" s="361"/>
      <c r="G67" s="269">
        <f>_xlfn.IFNA((VLOOKUP(H67,[2]OMS!$O$10:$P$305,2,FALSE)),"")</f>
        <v>1800651</v>
      </c>
      <c r="H67" s="400" t="s">
        <v>522</v>
      </c>
      <c r="I67" s="357"/>
      <c r="J67" s="358"/>
      <c r="K67" s="358"/>
      <c r="L67" s="88" t="str">
        <f>'Moors League'!C56</f>
        <v>DSQ</v>
      </c>
      <c r="M67" s="89" t="str">
        <f>'Moors League'!D56</f>
        <v>DSQ</v>
      </c>
      <c r="N67" s="89">
        <f>'Moors League'!E56</f>
        <v>0</v>
      </c>
      <c r="O67" s="106" t="s">
        <v>196</v>
      </c>
      <c r="P67" s="107"/>
      <c r="Q67" s="108" t="str">
        <f>_xlfn.IFNA((VLOOKUP(O67,'DQ Lookup'!$A$2:$B$99,2,FALSE)),"")</f>
        <v>Alternating movement of legs or feet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45">
        <v>56.96</v>
      </c>
    </row>
    <row r="68" spans="1:36" s="45" customFormat="1" ht="19.5" customHeight="1" x14ac:dyDescent="0.25">
      <c r="A68" s="55">
        <v>49</v>
      </c>
      <c r="B68" s="97" t="s">
        <v>284</v>
      </c>
      <c r="C68" s="97" t="s">
        <v>286</v>
      </c>
      <c r="D68" s="97" t="s">
        <v>293</v>
      </c>
      <c r="E68" s="98" t="s">
        <v>289</v>
      </c>
      <c r="F68" s="361"/>
      <c r="G68" s="269">
        <f>_xlfn.IFNA((VLOOKUP(H68,[2]OMS!$O$10:$P$305,2,FALSE)),"")</f>
        <v>1507985</v>
      </c>
      <c r="H68" s="400" t="s">
        <v>500</v>
      </c>
      <c r="I68" s="357"/>
      <c r="J68" s="358"/>
      <c r="K68" s="358"/>
      <c r="L68" s="88">
        <f>'Moors League'!C57</f>
        <v>3</v>
      </c>
      <c r="M68" s="89">
        <f>'Moors League'!D57</f>
        <v>3914</v>
      </c>
      <c r="N68" s="89">
        <f>'Moors League'!E57</f>
        <v>2</v>
      </c>
      <c r="O68" s="106"/>
      <c r="P68" s="107"/>
      <c r="Q68" s="108" t="str">
        <f>_xlfn.IFNA((VLOOKUP(O68,'DQ Lookup'!$A$2:$B$99,2,FALSE)),"")</f>
        <v/>
      </c>
    </row>
    <row r="69" spans="1:36" s="45" customFormat="1" ht="19.5" customHeight="1" x14ac:dyDescent="0.25">
      <c r="A69" s="55">
        <v>50</v>
      </c>
      <c r="B69" s="97" t="s">
        <v>285</v>
      </c>
      <c r="C69" s="97" t="s">
        <v>286</v>
      </c>
      <c r="D69" s="97" t="s">
        <v>293</v>
      </c>
      <c r="E69" s="98" t="s">
        <v>289</v>
      </c>
      <c r="F69" s="361"/>
      <c r="G69" s="269">
        <f>_xlfn.IFNA((VLOOKUP(H69,[2]OMS!$O$10:$P$305,2,FALSE)),"")</f>
        <v>1412240</v>
      </c>
      <c r="H69" s="400" t="s">
        <v>501</v>
      </c>
      <c r="I69" s="357"/>
      <c r="J69" s="358"/>
      <c r="K69" s="358"/>
      <c r="L69" s="88">
        <f>'Moors League'!C58</f>
        <v>3</v>
      </c>
      <c r="M69" s="89">
        <f>'Moors League'!D58</f>
        <v>3975</v>
      </c>
      <c r="N69" s="89">
        <f>'Moors League'!E58</f>
        <v>2</v>
      </c>
      <c r="O69" s="106"/>
      <c r="P69" s="107"/>
      <c r="Q69" s="108" t="str">
        <f>_xlfn.IFNA((VLOOKUP(O69,'DQ Lookup'!$A$2:$B$99,2,FALSE)),"")</f>
        <v/>
      </c>
    </row>
    <row r="70" spans="1:36" s="45" customFormat="1" ht="19.5" customHeight="1" x14ac:dyDescent="0.25">
      <c r="A70" s="55">
        <v>51</v>
      </c>
      <c r="B70" s="97" t="s">
        <v>284</v>
      </c>
      <c r="C70" s="97" t="s">
        <v>283</v>
      </c>
      <c r="D70" s="97" t="s">
        <v>293</v>
      </c>
      <c r="E70" s="98" t="s">
        <v>291</v>
      </c>
      <c r="F70" s="361"/>
      <c r="G70" s="269">
        <f>_xlfn.IFNA((VLOOKUP(H70,[2]OMS!$O$10:$P$305,2,FALSE)),"")</f>
        <v>1751213</v>
      </c>
      <c r="H70" s="400" t="s">
        <v>510</v>
      </c>
      <c r="I70" s="357"/>
      <c r="J70" s="358"/>
      <c r="K70" s="358"/>
      <c r="L70" s="88">
        <f>'Moors League'!C59</f>
        <v>3</v>
      </c>
      <c r="M70" s="89">
        <f>'Moors League'!D59</f>
        <v>4598</v>
      </c>
      <c r="N70" s="89">
        <f>'Moors League'!E59</f>
        <v>2</v>
      </c>
      <c r="O70" s="106"/>
      <c r="P70" s="107"/>
      <c r="Q70" s="108" t="str">
        <f>_xlfn.IFNA((VLOOKUP(O70,'DQ Lookup'!$A$2:$B$99,2,FALSE)),"")</f>
        <v/>
      </c>
    </row>
    <row r="71" spans="1:36" s="45" customFormat="1" ht="19.5" customHeight="1" x14ac:dyDescent="0.25">
      <c r="A71" s="55">
        <v>52</v>
      </c>
      <c r="B71" s="97" t="s">
        <v>285</v>
      </c>
      <c r="C71" s="97" t="s">
        <v>283</v>
      </c>
      <c r="D71" s="97" t="s">
        <v>293</v>
      </c>
      <c r="E71" s="98" t="s">
        <v>291</v>
      </c>
      <c r="F71" s="361"/>
      <c r="G71" s="269">
        <f>_xlfn.IFNA((VLOOKUP(H71,[2]OMS!$O$10:$P$305,2,FALSE)),"")</f>
        <v>1442066</v>
      </c>
      <c r="H71" s="400" t="s">
        <v>499</v>
      </c>
      <c r="I71" s="357"/>
      <c r="J71" s="358"/>
      <c r="K71" s="358"/>
      <c r="L71" s="88">
        <f>'Moors League'!C60</f>
        <v>2</v>
      </c>
      <c r="M71" s="89">
        <f>'Moors League'!D60</f>
        <v>4004</v>
      </c>
      <c r="N71" s="89">
        <f>'Moors League'!E60</f>
        <v>3</v>
      </c>
      <c r="O71" s="106"/>
      <c r="P71" s="107"/>
      <c r="Q71" s="108" t="str">
        <f>_xlfn.IFNA((VLOOKUP(O71,'DQ Lookup'!$A$2:$B$99,2,FALSE)),"")</f>
        <v/>
      </c>
    </row>
    <row r="72" spans="1:36" s="45" customFormat="1" ht="19.5" customHeight="1" x14ac:dyDescent="0.25">
      <c r="A72" s="55">
        <v>53</v>
      </c>
      <c r="B72" s="97" t="s">
        <v>284</v>
      </c>
      <c r="C72" s="97" t="s">
        <v>80</v>
      </c>
      <c r="D72" s="97" t="s">
        <v>293</v>
      </c>
      <c r="E72" s="98" t="s">
        <v>292</v>
      </c>
      <c r="F72" s="361"/>
      <c r="G72" s="269">
        <f>_xlfn.IFNA((VLOOKUP(H72,[2]OMS!$O$10:$P$305,2,FALSE)),"")</f>
        <v>1258186</v>
      </c>
      <c r="H72" s="400" t="s">
        <v>505</v>
      </c>
      <c r="I72" s="357"/>
      <c r="J72" s="358"/>
      <c r="K72" s="358"/>
      <c r="L72" s="88">
        <f>'Moors League'!C61</f>
        <v>4</v>
      </c>
      <c r="M72" s="89">
        <f>'Moors League'!D61</f>
        <v>2999</v>
      </c>
      <c r="N72" s="89">
        <f>'Moors League'!E61</f>
        <v>1</v>
      </c>
      <c r="O72" s="106"/>
      <c r="P72" s="107"/>
      <c r="Q72" s="108" t="str">
        <f>_xlfn.IFNA((VLOOKUP(O72,'DQ Lookup'!$A$2:$B$99,2,FALSE)),"")</f>
        <v/>
      </c>
    </row>
    <row r="73" spans="1:36" s="45" customFormat="1" ht="19.5" customHeight="1" x14ac:dyDescent="0.25">
      <c r="A73" s="55">
        <v>54</v>
      </c>
      <c r="B73" s="97" t="s">
        <v>285</v>
      </c>
      <c r="C73" s="97" t="s">
        <v>80</v>
      </c>
      <c r="D73" s="97" t="s">
        <v>293</v>
      </c>
      <c r="E73" s="98" t="s">
        <v>292</v>
      </c>
      <c r="F73" s="362"/>
      <c r="G73" s="269">
        <f>_xlfn.IFNA((VLOOKUP(H73,[2]OMS!$O$10:$P$305,2,FALSE)),"")</f>
        <v>1480052</v>
      </c>
      <c r="H73" s="400" t="s">
        <v>508</v>
      </c>
      <c r="I73" s="359"/>
      <c r="J73" s="360"/>
      <c r="K73" s="360"/>
      <c r="L73" s="88">
        <f>'Moors League'!C62</f>
        <v>2</v>
      </c>
      <c r="M73" s="89">
        <f>'Moors League'!D62</f>
        <v>2560</v>
      </c>
      <c r="N73" s="89">
        <f>'Moors League'!E62</f>
        <v>3</v>
      </c>
      <c r="O73" s="106"/>
      <c r="P73" s="107"/>
      <c r="Q73" s="108" t="str">
        <f>_xlfn.IFNA((VLOOKUP(O73,'DQ Lookup'!$A$2:$B$99,2,FALSE)),"")</f>
        <v/>
      </c>
    </row>
    <row r="74" spans="1:36" s="45" customFormat="1" ht="19.5" customHeight="1" x14ac:dyDescent="0.25">
      <c r="A74" s="55">
        <v>55</v>
      </c>
      <c r="B74" s="97" t="s">
        <v>284</v>
      </c>
      <c r="C74" s="97" t="s">
        <v>287</v>
      </c>
      <c r="D74" s="97" t="s">
        <v>296</v>
      </c>
      <c r="E74" s="98" t="s">
        <v>100</v>
      </c>
      <c r="F74" s="203">
        <v>1</v>
      </c>
      <c r="G74" s="269">
        <f>_xlfn.IFNA((VLOOKUP(H74,[2]OMS!$O$10:$P$305,2,FALSE)),"")</f>
        <v>1505992</v>
      </c>
      <c r="H74" s="400" t="s">
        <v>504</v>
      </c>
      <c r="I74" s="271">
        <v>2</v>
      </c>
      <c r="J74" s="269">
        <f>_xlfn.IFNA((VLOOKUP(K74,[2]OMS!$O$10:$P$305,2,FALSE)),"")</f>
        <v>1496919</v>
      </c>
      <c r="K74" s="400" t="s">
        <v>515</v>
      </c>
      <c r="L74" s="332"/>
      <c r="M74" s="333"/>
      <c r="N74" s="333"/>
      <c r="O74" s="106"/>
      <c r="P74" s="107"/>
      <c r="Q74" s="108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6" s="45" customFormat="1" ht="19.5" customHeight="1" x14ac:dyDescent="0.25">
      <c r="A75" s="338"/>
      <c r="B75" s="339"/>
      <c r="C75" s="339"/>
      <c r="D75" s="339"/>
      <c r="E75" s="340"/>
      <c r="F75" s="203">
        <v>3</v>
      </c>
      <c r="G75" s="269">
        <v>1689521</v>
      </c>
      <c r="H75" s="400" t="s">
        <v>498</v>
      </c>
      <c r="I75" s="271">
        <v>4</v>
      </c>
      <c r="J75" s="269">
        <f>_xlfn.IFNA((VLOOKUP(K75,[2]OMS!$O$10:$P$305,2,FALSE)),"")</f>
        <v>1624360</v>
      </c>
      <c r="K75" s="400" t="s">
        <v>516</v>
      </c>
      <c r="L75" s="91">
        <f>'Moors League'!C63</f>
        <v>3</v>
      </c>
      <c r="M75" s="89">
        <f>'Moors League'!D63</f>
        <v>21046</v>
      </c>
      <c r="N75" s="89">
        <f>'Moors League'!E63</f>
        <v>2</v>
      </c>
      <c r="O75" s="106"/>
      <c r="P75" s="107"/>
      <c r="Q75" s="108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6" s="45" customFormat="1" ht="19.5" customHeight="1" x14ac:dyDescent="0.25">
      <c r="A76" s="55">
        <v>56</v>
      </c>
      <c r="B76" s="97" t="s">
        <v>285</v>
      </c>
      <c r="C76" s="97" t="s">
        <v>287</v>
      </c>
      <c r="D76" s="97" t="s">
        <v>296</v>
      </c>
      <c r="E76" s="98" t="s">
        <v>100</v>
      </c>
      <c r="F76" s="202">
        <v>1</v>
      </c>
      <c r="G76" s="269">
        <v>1608819</v>
      </c>
      <c r="H76" s="400" t="s">
        <v>512</v>
      </c>
      <c r="I76" s="272">
        <v>2</v>
      </c>
      <c r="J76" s="269">
        <f>_xlfn.IFNA((VLOOKUP(K76,[2]OMS!$O$10:$P$305,2,FALSE)),"")</f>
        <v>1406705</v>
      </c>
      <c r="K76" s="400" t="s">
        <v>517</v>
      </c>
      <c r="L76" s="332"/>
      <c r="M76" s="333"/>
      <c r="N76" s="333"/>
      <c r="O76" s="106"/>
      <c r="P76" s="107"/>
      <c r="Q76" s="108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6" s="45" customFormat="1" ht="19.5" customHeight="1" x14ac:dyDescent="0.25">
      <c r="A77" s="338"/>
      <c r="B77" s="339"/>
      <c r="C77" s="339"/>
      <c r="D77" s="339"/>
      <c r="E77" s="340"/>
      <c r="F77" s="204">
        <v>3</v>
      </c>
      <c r="G77" s="269">
        <f>_xlfn.IFNA((VLOOKUP(H77,[2]OMS!$O$10:$P$305,2,FALSE)),"")</f>
        <v>1507981</v>
      </c>
      <c r="H77" s="400" t="s">
        <v>518</v>
      </c>
      <c r="I77" s="273">
        <v>4</v>
      </c>
      <c r="J77" s="269">
        <v>1442066</v>
      </c>
      <c r="K77" s="400" t="s">
        <v>499</v>
      </c>
      <c r="L77" s="91">
        <f>'Moors League'!C64</f>
        <v>3</v>
      </c>
      <c r="M77" s="89">
        <f>'Moors League'!D64</f>
        <v>21640</v>
      </c>
      <c r="N77" s="89">
        <f>'Moors League'!E64</f>
        <v>2</v>
      </c>
      <c r="O77" s="106"/>
      <c r="P77" s="107"/>
      <c r="Q77" s="108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6" s="45" customFormat="1" ht="19.5" customHeight="1" x14ac:dyDescent="0.25">
      <c r="A78" s="55">
        <v>57</v>
      </c>
      <c r="B78" s="97" t="s">
        <v>284</v>
      </c>
      <c r="C78" s="97" t="s">
        <v>288</v>
      </c>
      <c r="D78" s="97" t="s">
        <v>295</v>
      </c>
      <c r="E78" s="98" t="s">
        <v>98</v>
      </c>
      <c r="F78" s="201" t="s">
        <v>299</v>
      </c>
      <c r="G78" s="269">
        <f>_xlfn.IFNA((VLOOKUP(H78,[2]OMS!$O$10:$P$305,2,FALSE)),"")</f>
        <v>1739431</v>
      </c>
      <c r="H78" s="400" t="s">
        <v>514</v>
      </c>
      <c r="I78" s="270" t="s">
        <v>301</v>
      </c>
      <c r="J78" s="269">
        <f>_xlfn.IFNA((VLOOKUP(K78,[2]OMS!$O$10:$P$305,2,FALSE)),"")</f>
        <v>1656895</v>
      </c>
      <c r="K78" s="400" t="s">
        <v>519</v>
      </c>
      <c r="L78" s="332"/>
      <c r="M78" s="333"/>
      <c r="N78" s="333"/>
      <c r="O78" s="106"/>
      <c r="P78" s="107"/>
      <c r="Q78" s="108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6" s="45" customFormat="1" ht="19.5" customHeight="1" x14ac:dyDescent="0.25">
      <c r="A79" s="338"/>
      <c r="B79" s="339"/>
      <c r="C79" s="339"/>
      <c r="D79" s="339"/>
      <c r="E79" s="340"/>
      <c r="F79" s="201" t="s">
        <v>300</v>
      </c>
      <c r="G79" s="269">
        <f>_xlfn.IFNA((VLOOKUP(H79,[2]OMS!$O$10:$P$305,2,FALSE)),"")</f>
        <v>1800652</v>
      </c>
      <c r="H79" s="400" t="s">
        <v>502</v>
      </c>
      <c r="I79" s="270" t="s">
        <v>302</v>
      </c>
      <c r="J79" s="269">
        <f>_xlfn.IFNA((VLOOKUP(K79,[2]OMS!$O$10:$P$305,2,FALSE)),"")</f>
        <v>1836647</v>
      </c>
      <c r="K79" s="400" t="s">
        <v>520</v>
      </c>
      <c r="L79" s="91" t="str">
        <f>'Moors League'!C65</f>
        <v>DSQ</v>
      </c>
      <c r="M79" s="89" t="str">
        <f>'Moors League'!D65</f>
        <v>DSQ</v>
      </c>
      <c r="N79" s="89">
        <f>'Moors League'!E65</f>
        <v>0</v>
      </c>
      <c r="O79" s="106" t="s">
        <v>194</v>
      </c>
      <c r="P79" s="107" t="s">
        <v>643</v>
      </c>
      <c r="Q79" s="108" t="str">
        <f>_xlfn.IFNA((VLOOKUP(O79,'DQ Lookup'!$A$2:$B$99,2,FALSE)),"")</f>
        <v>Arms not brought forward simultaneously over the water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45" t="s">
        <v>644</v>
      </c>
    </row>
    <row r="80" spans="1:36" s="45" customFormat="1" ht="19.5" customHeight="1" x14ac:dyDescent="0.25">
      <c r="A80" s="55">
        <v>58</v>
      </c>
      <c r="B80" s="97" t="s">
        <v>285</v>
      </c>
      <c r="C80" s="97" t="s">
        <v>288</v>
      </c>
      <c r="D80" s="97" t="s">
        <v>295</v>
      </c>
      <c r="E80" s="98" t="s">
        <v>98</v>
      </c>
      <c r="F80" s="202" t="s">
        <v>299</v>
      </c>
      <c r="G80" s="269">
        <f>_xlfn.IFNA((VLOOKUP(H80,[2]OMS!$O$10:$P$305,2,FALSE)),"")</f>
        <v>1724792</v>
      </c>
      <c r="H80" s="400" t="s">
        <v>503</v>
      </c>
      <c r="I80" s="270" t="s">
        <v>301</v>
      </c>
      <c r="J80" s="269">
        <f>_xlfn.IFNA((VLOOKUP(K80,[2]OMS!$O$10:$P$305,2,FALSE)),"")</f>
        <v>1715655</v>
      </c>
      <c r="K80" s="400" t="s">
        <v>521</v>
      </c>
      <c r="L80" s="332"/>
      <c r="M80" s="333"/>
      <c r="N80" s="333"/>
      <c r="O80" s="106"/>
      <c r="P80" s="107"/>
      <c r="Q80" s="108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38"/>
      <c r="B81" s="339"/>
      <c r="C81" s="339"/>
      <c r="D81" s="339"/>
      <c r="E81" s="340"/>
      <c r="F81" s="201" t="s">
        <v>300</v>
      </c>
      <c r="G81" s="269">
        <f>_xlfn.IFNA((VLOOKUP(H81,[2]OMS!$O$10:$P$305,2,FALSE)),"")</f>
        <v>1800651</v>
      </c>
      <c r="H81" s="400" t="s">
        <v>522</v>
      </c>
      <c r="I81" s="270" t="s">
        <v>302</v>
      </c>
      <c r="J81" s="269">
        <f>_xlfn.IFNA((VLOOKUP(K81,[2]OMS!$O$10:$P$305,2,FALSE)),"")</f>
        <v>1819018</v>
      </c>
      <c r="K81" s="400" t="s">
        <v>523</v>
      </c>
      <c r="L81" s="91">
        <f>'Moors League'!C66</f>
        <v>2</v>
      </c>
      <c r="M81" s="89">
        <f>'Moors League'!D66</f>
        <v>14132</v>
      </c>
      <c r="N81" s="89">
        <f>'Moors League'!E66</f>
        <v>3</v>
      </c>
      <c r="O81" s="106"/>
      <c r="P81" s="107"/>
      <c r="Q81" s="108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55">
        <v>59</v>
      </c>
      <c r="B82" s="97" t="s">
        <v>284</v>
      </c>
      <c r="C82" s="97" t="s">
        <v>286</v>
      </c>
      <c r="D82" s="97" t="s">
        <v>296</v>
      </c>
      <c r="E82" s="98" t="s">
        <v>100</v>
      </c>
      <c r="F82" s="203">
        <v>1</v>
      </c>
      <c r="G82" s="269">
        <f>_xlfn.IFNA((VLOOKUP(H82,[2]OMS!$O$10:$P$305,2,FALSE)),"")</f>
        <v>1507985</v>
      </c>
      <c r="H82" s="400" t="s">
        <v>500</v>
      </c>
      <c r="I82" s="271">
        <v>2</v>
      </c>
      <c r="J82" s="269">
        <f>_xlfn.IFNA((VLOOKUP(K82,[2]OMS!$O$10:$P$305,2,FALSE)),"")</f>
        <v>1597174</v>
      </c>
      <c r="K82" s="400" t="s">
        <v>526</v>
      </c>
      <c r="L82" s="332"/>
      <c r="M82" s="333"/>
      <c r="N82" s="333"/>
      <c r="O82" s="106"/>
      <c r="P82" s="107"/>
      <c r="Q82" s="108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38"/>
      <c r="B83" s="339"/>
      <c r="C83" s="339"/>
      <c r="D83" s="339"/>
      <c r="E83" s="340"/>
      <c r="F83" s="203">
        <v>3</v>
      </c>
      <c r="G83" s="269">
        <f>_xlfn.IFNA((VLOOKUP(H83,[2]OMS!$O$10:$P$305,2,FALSE)),"")</f>
        <v>1447121</v>
      </c>
      <c r="H83" s="400" t="s">
        <v>524</v>
      </c>
      <c r="I83" s="271">
        <v>4</v>
      </c>
      <c r="J83" s="269">
        <f>_xlfn.IFNA((VLOOKUP(K83,[2]OMS!$O$10:$P$305,2,FALSE)),"")</f>
        <v>1315295</v>
      </c>
      <c r="K83" s="400" t="s">
        <v>525</v>
      </c>
      <c r="L83" s="91">
        <f>'Moors League'!C67</f>
        <v>2</v>
      </c>
      <c r="M83" s="89">
        <f>'Moors League'!D67</f>
        <v>21229</v>
      </c>
      <c r="N83" s="89">
        <f>'Moors League'!E67</f>
        <v>3</v>
      </c>
      <c r="O83" s="106"/>
      <c r="P83" s="107"/>
      <c r="Q83" s="108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55">
        <v>60</v>
      </c>
      <c r="B84" s="97" t="s">
        <v>285</v>
      </c>
      <c r="C84" s="97" t="s">
        <v>286</v>
      </c>
      <c r="D84" s="97" t="s">
        <v>296</v>
      </c>
      <c r="E84" s="98" t="s">
        <v>100</v>
      </c>
      <c r="F84" s="202">
        <v>1</v>
      </c>
      <c r="G84" s="269">
        <v>1818190</v>
      </c>
      <c r="H84" s="400" t="s">
        <v>527</v>
      </c>
      <c r="I84" s="272">
        <v>2</v>
      </c>
      <c r="J84" s="269">
        <v>1412240</v>
      </c>
      <c r="K84" s="400" t="s">
        <v>518</v>
      </c>
      <c r="L84" s="332"/>
      <c r="M84" s="333"/>
      <c r="N84" s="333"/>
      <c r="O84" s="106"/>
      <c r="P84" s="107"/>
      <c r="Q84" s="108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38"/>
      <c r="B85" s="339"/>
      <c r="C85" s="339"/>
      <c r="D85" s="339"/>
      <c r="E85" s="340"/>
      <c r="F85" s="204">
        <v>3</v>
      </c>
      <c r="G85" s="269">
        <f>_xlfn.IFNA((VLOOKUP(H85,[2]OMS!$O$10:$P$305,2,FALSE)),"")</f>
        <v>1507977</v>
      </c>
      <c r="H85" s="400" t="s">
        <v>528</v>
      </c>
      <c r="I85" s="273">
        <v>4</v>
      </c>
      <c r="J85" s="269">
        <v>1507981</v>
      </c>
      <c r="K85" s="400" t="s">
        <v>501</v>
      </c>
      <c r="L85" s="91">
        <f>'Moors League'!C68</f>
        <v>4</v>
      </c>
      <c r="M85" s="89">
        <f>'Moors League'!D68</f>
        <v>20820</v>
      </c>
      <c r="N85" s="89">
        <f>'Moors League'!E68</f>
        <v>1</v>
      </c>
      <c r="O85" s="106"/>
      <c r="P85" s="107"/>
      <c r="Q85" s="108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55">
        <v>61</v>
      </c>
      <c r="B86" s="354" t="s">
        <v>112</v>
      </c>
      <c r="C86" s="355"/>
      <c r="D86" s="97" t="s">
        <v>297</v>
      </c>
      <c r="E86" s="98" t="s">
        <v>298</v>
      </c>
      <c r="F86" s="94">
        <v>1</v>
      </c>
      <c r="G86" s="269">
        <f>_xlfn.IFNA((VLOOKUP(H86,[2]OMS!$O$10:$P$305,2,FALSE)),"")</f>
        <v>1800652</v>
      </c>
      <c r="H86" s="400" t="s">
        <v>502</v>
      </c>
      <c r="I86" s="272">
        <v>2</v>
      </c>
      <c r="J86" s="269">
        <v>1724792</v>
      </c>
      <c r="K86" s="400" t="s">
        <v>503</v>
      </c>
      <c r="L86" s="363"/>
      <c r="M86" s="364"/>
      <c r="N86" s="364"/>
      <c r="O86" s="106"/>
      <c r="P86" s="107"/>
      <c r="Q86" s="108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41" t="s">
        <v>73</v>
      </c>
      <c r="B87" s="342"/>
      <c r="C87" s="342"/>
      <c r="D87" s="342"/>
      <c r="E87" s="343"/>
      <c r="F87" s="94">
        <v>3</v>
      </c>
      <c r="G87" s="269">
        <v>1689521</v>
      </c>
      <c r="H87" s="400" t="s">
        <v>498</v>
      </c>
      <c r="I87" s="273">
        <v>4</v>
      </c>
      <c r="J87" s="269">
        <f>_xlfn.IFNA((VLOOKUP(K87,[2]OMS!$O$10:$P$305,2,FALSE)),"")</f>
        <v>1442066</v>
      </c>
      <c r="K87" s="400" t="s">
        <v>499</v>
      </c>
      <c r="L87" s="365"/>
      <c r="M87" s="366"/>
      <c r="N87" s="366"/>
      <c r="O87" s="106"/>
      <c r="P87" s="107"/>
      <c r="Q87" s="108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44"/>
      <c r="B88" s="345"/>
      <c r="C88" s="345"/>
      <c r="D88" s="345"/>
      <c r="E88" s="346"/>
      <c r="F88" s="94">
        <v>5</v>
      </c>
      <c r="G88" s="269">
        <v>1505992</v>
      </c>
      <c r="H88" s="400" t="s">
        <v>504</v>
      </c>
      <c r="I88" s="272">
        <v>6</v>
      </c>
      <c r="J88" s="269">
        <v>1406705</v>
      </c>
      <c r="K88" s="400" t="s">
        <v>517</v>
      </c>
      <c r="L88" s="365"/>
      <c r="M88" s="366"/>
      <c r="N88" s="366"/>
      <c r="O88" s="106"/>
      <c r="P88" s="107"/>
      <c r="Q88" s="108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44"/>
      <c r="B89" s="345"/>
      <c r="C89" s="345"/>
      <c r="D89" s="345"/>
      <c r="E89" s="346"/>
      <c r="F89" s="94">
        <v>7</v>
      </c>
      <c r="G89" s="269">
        <v>1507985</v>
      </c>
      <c r="H89" s="400" t="s">
        <v>500</v>
      </c>
      <c r="I89" s="273">
        <v>8</v>
      </c>
      <c r="J89" s="269">
        <v>1412240</v>
      </c>
      <c r="K89" s="400" t="s">
        <v>501</v>
      </c>
      <c r="L89" s="367"/>
      <c r="M89" s="368"/>
      <c r="N89" s="368"/>
      <c r="O89" s="106"/>
      <c r="P89" s="107"/>
      <c r="Q89" s="108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47"/>
      <c r="B90" s="348"/>
      <c r="C90" s="348"/>
      <c r="D90" s="348"/>
      <c r="E90" s="349"/>
      <c r="F90" s="94">
        <v>9</v>
      </c>
      <c r="G90" s="269">
        <v>1409788</v>
      </c>
      <c r="H90" s="400" t="s">
        <v>497</v>
      </c>
      <c r="I90" s="274">
        <v>10</v>
      </c>
      <c r="J90" s="269">
        <f>_xlfn.IFNA((VLOOKUP(K90,[2]OMS!$O$10:$P$305,2,FALSE)),"")</f>
        <v>1480052</v>
      </c>
      <c r="K90" s="400" t="s">
        <v>508</v>
      </c>
      <c r="L90" s="95">
        <f>'Moors League'!C69</f>
        <v>3</v>
      </c>
      <c r="M90" s="96">
        <f>'Moors League'!D69</f>
        <v>43978</v>
      </c>
      <c r="N90" s="96">
        <f>'Moors League'!E69</f>
        <v>2</v>
      </c>
      <c r="O90" s="106"/>
      <c r="P90" s="107"/>
      <c r="Q90" s="108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217"/>
      <c r="H91" s="24"/>
      <c r="I91" s="351" t="s">
        <v>303</v>
      </c>
      <c r="J91" s="352"/>
      <c r="K91" s="352"/>
      <c r="L91" s="353"/>
      <c r="M91" s="335">
        <f>SUM(N6:N90)</f>
        <v>145</v>
      </c>
      <c r="N91" s="336"/>
      <c r="O91" s="209"/>
      <c r="Q91" s="34"/>
    </row>
    <row r="92" spans="1:34" x14ac:dyDescent="0.25">
      <c r="A92" s="24"/>
      <c r="B92" s="1"/>
      <c r="C92" s="1"/>
      <c r="D92" s="1"/>
      <c r="E92" s="1"/>
      <c r="F92" s="24"/>
      <c r="G92" s="217"/>
      <c r="H92" s="24"/>
      <c r="I92" s="21"/>
      <c r="J92" s="23"/>
      <c r="K92" s="21"/>
      <c r="L92" s="22"/>
      <c r="M92" s="22"/>
      <c r="N92" s="23"/>
      <c r="O92" s="208"/>
      <c r="Q92" s="34"/>
    </row>
    <row r="93" spans="1:34" x14ac:dyDescent="0.25">
      <c r="A93" s="24"/>
      <c r="B93" s="1"/>
      <c r="C93" s="1"/>
      <c r="D93" s="1"/>
      <c r="E93" s="1"/>
      <c r="F93" s="24"/>
      <c r="G93" s="217"/>
      <c r="H93" s="24"/>
      <c r="I93" s="21"/>
      <c r="J93" s="23"/>
      <c r="K93" s="21"/>
      <c r="L93" s="22"/>
      <c r="M93" s="22"/>
      <c r="N93" s="23"/>
      <c r="O93" s="208"/>
      <c r="Q93" s="34"/>
    </row>
    <row r="94" spans="1:34" x14ac:dyDescent="0.25">
      <c r="A94" s="24"/>
      <c r="B94" s="1"/>
      <c r="C94" s="1"/>
      <c r="D94" s="1"/>
      <c r="E94" s="1"/>
      <c r="F94" s="24"/>
      <c r="G94" s="217"/>
      <c r="H94" s="24"/>
      <c r="I94" s="21"/>
      <c r="J94" s="23"/>
      <c r="K94" s="21"/>
      <c r="L94" s="22"/>
      <c r="M94" s="22"/>
      <c r="N94" s="23"/>
      <c r="O94" s="208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217"/>
      <c r="H95" s="24"/>
      <c r="I95" s="21"/>
      <c r="J95" s="23"/>
      <c r="K95" s="21"/>
      <c r="L95" s="22"/>
      <c r="M95" s="22"/>
      <c r="N95" s="23"/>
      <c r="O95" s="208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217"/>
      <c r="H96" s="24"/>
      <c r="I96" s="21"/>
      <c r="J96" s="23"/>
      <c r="K96" s="21"/>
      <c r="L96" s="22"/>
      <c r="M96" s="22"/>
      <c r="N96" s="23"/>
      <c r="O96" s="208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17"/>
      <c r="H97" s="24"/>
      <c r="I97" s="21"/>
      <c r="J97" s="23"/>
      <c r="K97" s="21"/>
      <c r="L97" s="22"/>
      <c r="M97" s="22"/>
      <c r="N97" s="23"/>
      <c r="O97" s="208"/>
      <c r="Q97" s="34"/>
    </row>
    <row r="98" spans="1:17" x14ac:dyDescent="0.25">
      <c r="A98" s="24"/>
      <c r="B98" s="1"/>
      <c r="C98" s="1"/>
      <c r="D98" s="1"/>
      <c r="E98" s="1"/>
      <c r="F98" s="24"/>
      <c r="G98" s="217"/>
      <c r="H98" s="24"/>
      <c r="I98" s="21"/>
      <c r="J98" s="23"/>
      <c r="K98" s="21"/>
      <c r="L98" s="22"/>
      <c r="M98" s="22"/>
      <c r="N98" s="23"/>
      <c r="O98" s="208"/>
      <c r="Q98" s="34"/>
    </row>
    <row r="99" spans="1:17" x14ac:dyDescent="0.25">
      <c r="A99" s="24"/>
      <c r="B99" s="1"/>
      <c r="C99" s="1"/>
      <c r="D99" s="1"/>
      <c r="E99" s="1"/>
      <c r="F99" s="24"/>
      <c r="G99" s="217"/>
      <c r="H99" s="24"/>
      <c r="I99" s="21"/>
      <c r="J99" s="23"/>
      <c r="K99" s="21"/>
      <c r="L99" s="22"/>
      <c r="M99" s="22"/>
      <c r="N99" s="23"/>
      <c r="O99" s="208"/>
      <c r="Q99" s="34"/>
    </row>
    <row r="100" spans="1:17" x14ac:dyDescent="0.25">
      <c r="A100" s="24"/>
      <c r="B100" s="1"/>
      <c r="C100" s="1"/>
      <c r="D100" s="1"/>
      <c r="E100" s="1"/>
      <c r="F100" s="24"/>
      <c r="G100" s="217"/>
      <c r="H100" s="24"/>
      <c r="I100" s="21"/>
      <c r="J100" s="23"/>
      <c r="K100" s="21"/>
      <c r="L100" s="22"/>
      <c r="M100" s="22"/>
      <c r="N100" s="23"/>
      <c r="O100" s="208"/>
      <c r="Q100" s="34"/>
    </row>
    <row r="101" spans="1:17" x14ac:dyDescent="0.25">
      <c r="A101" s="24"/>
      <c r="B101" s="1"/>
      <c r="C101" s="1"/>
      <c r="D101" s="1"/>
      <c r="E101" s="1"/>
      <c r="F101" s="24"/>
      <c r="G101" s="217"/>
      <c r="H101" s="24"/>
      <c r="I101" s="21"/>
      <c r="J101" s="23"/>
      <c r="K101" s="21"/>
      <c r="L101" s="22"/>
      <c r="M101" s="22"/>
      <c r="N101" s="23"/>
      <c r="O101" s="208"/>
      <c r="Q101" s="34"/>
    </row>
    <row r="102" spans="1:17" x14ac:dyDescent="0.25">
      <c r="A102" s="24"/>
      <c r="B102" s="1"/>
      <c r="C102" s="1"/>
      <c r="D102" s="1"/>
      <c r="E102" s="1"/>
      <c r="F102" s="24"/>
      <c r="G102" s="217"/>
      <c r="H102" s="24"/>
      <c r="I102" s="21"/>
      <c r="J102" s="23"/>
      <c r="K102" s="21"/>
      <c r="L102" s="22"/>
      <c r="M102" s="22"/>
      <c r="N102" s="23"/>
      <c r="O102" s="208"/>
      <c r="Q102" s="34"/>
    </row>
    <row r="103" spans="1:17" x14ac:dyDescent="0.25">
      <c r="A103" s="24"/>
      <c r="B103" s="1"/>
      <c r="C103" s="1"/>
      <c r="D103" s="1"/>
      <c r="E103" s="1"/>
      <c r="F103" s="24"/>
      <c r="G103" s="217"/>
      <c r="H103" s="24"/>
      <c r="I103" s="21"/>
      <c r="J103" s="23"/>
      <c r="K103" s="21"/>
      <c r="L103" s="22"/>
      <c r="M103" s="22"/>
      <c r="N103" s="23"/>
      <c r="O103" s="208"/>
      <c r="Q103" s="34"/>
    </row>
    <row r="104" spans="1:17" x14ac:dyDescent="0.25">
      <c r="A104" s="24"/>
      <c r="B104" s="1"/>
      <c r="C104" s="1"/>
      <c r="D104" s="1"/>
      <c r="E104" s="1"/>
      <c r="F104" s="24"/>
      <c r="G104" s="217"/>
      <c r="H104" s="24"/>
      <c r="I104" s="21"/>
      <c r="J104" s="23"/>
      <c r="K104" s="21"/>
      <c r="L104" s="22"/>
      <c r="M104" s="22"/>
      <c r="N104" s="23"/>
      <c r="O104" s="208"/>
      <c r="Q104" s="34"/>
    </row>
    <row r="105" spans="1:17" x14ac:dyDescent="0.25">
      <c r="A105" s="24"/>
      <c r="B105" s="1"/>
      <c r="C105" s="1"/>
      <c r="D105" s="1"/>
      <c r="E105" s="1"/>
      <c r="F105" s="24"/>
      <c r="G105" s="217"/>
      <c r="H105" s="24"/>
      <c r="I105" s="21"/>
      <c r="J105" s="23"/>
      <c r="K105" s="21"/>
      <c r="L105" s="22"/>
      <c r="M105" s="22"/>
      <c r="N105" s="23"/>
      <c r="O105" s="208"/>
      <c r="Q105" s="34"/>
    </row>
    <row r="106" spans="1:17" x14ac:dyDescent="0.25">
      <c r="A106" s="24"/>
      <c r="B106" s="1"/>
      <c r="C106" s="1"/>
      <c r="D106" s="1"/>
      <c r="E106" s="1"/>
      <c r="F106" s="24"/>
      <c r="G106" s="217"/>
      <c r="H106" s="24"/>
      <c r="I106" s="21"/>
      <c r="J106" s="23"/>
      <c r="K106" s="21"/>
      <c r="L106" s="22"/>
      <c r="M106" s="22"/>
      <c r="N106" s="23"/>
      <c r="O106" s="208"/>
      <c r="Q106" s="34"/>
    </row>
    <row r="107" spans="1:17" x14ac:dyDescent="0.25">
      <c r="A107" s="24"/>
      <c r="B107" s="1"/>
      <c r="C107" s="1"/>
      <c r="D107" s="1"/>
      <c r="E107" s="1"/>
      <c r="F107" s="24"/>
      <c r="G107" s="217"/>
      <c r="H107" s="24"/>
      <c r="I107" s="21"/>
      <c r="J107" s="23"/>
      <c r="K107" s="21"/>
      <c r="L107" s="22"/>
      <c r="M107" s="22"/>
      <c r="N107" s="23"/>
      <c r="O107" s="208"/>
      <c r="Q107" s="34"/>
    </row>
    <row r="108" spans="1:17" x14ac:dyDescent="0.25">
      <c r="A108" s="24"/>
      <c r="B108" s="1"/>
      <c r="C108" s="1"/>
      <c r="D108" s="1"/>
      <c r="E108" s="1"/>
      <c r="F108" s="24"/>
      <c r="G108" s="217"/>
      <c r="H108" s="24"/>
      <c r="I108" s="21"/>
      <c r="J108" s="23"/>
      <c r="K108" s="21"/>
      <c r="L108" s="22"/>
      <c r="M108" s="22"/>
      <c r="N108" s="23"/>
      <c r="O108" s="208"/>
      <c r="Q108" s="34"/>
    </row>
    <row r="109" spans="1:17" x14ac:dyDescent="0.25">
      <c r="A109" s="24"/>
      <c r="B109" s="1"/>
      <c r="C109" s="1"/>
      <c r="D109" s="1"/>
      <c r="E109" s="1"/>
      <c r="F109" s="24"/>
      <c r="G109" s="217"/>
      <c r="H109" s="24"/>
      <c r="I109" s="21"/>
      <c r="J109" s="23"/>
      <c r="K109" s="21"/>
      <c r="L109" s="22"/>
      <c r="M109" s="22"/>
      <c r="N109" s="23"/>
      <c r="O109" s="208"/>
      <c r="Q109" s="34"/>
    </row>
    <row r="110" spans="1:17" x14ac:dyDescent="0.25">
      <c r="A110" s="24"/>
      <c r="B110" s="1"/>
      <c r="C110" s="1"/>
      <c r="D110" s="1"/>
      <c r="E110" s="1"/>
      <c r="F110" s="24"/>
      <c r="G110" s="217"/>
      <c r="H110" s="24"/>
      <c r="I110" s="21"/>
      <c r="J110" s="23"/>
      <c r="K110" s="21"/>
      <c r="L110" s="22"/>
      <c r="M110" s="22"/>
      <c r="N110" s="23"/>
      <c r="O110" s="208"/>
      <c r="Q110" s="34"/>
    </row>
    <row r="111" spans="1:17" x14ac:dyDescent="0.25">
      <c r="A111" s="24"/>
      <c r="B111" s="1"/>
      <c r="C111" s="1"/>
      <c r="D111" s="1"/>
      <c r="E111" s="1"/>
      <c r="F111" s="24"/>
      <c r="G111" s="217"/>
      <c r="H111" s="24"/>
      <c r="I111" s="21"/>
      <c r="J111" s="23"/>
      <c r="K111" s="21"/>
      <c r="L111" s="22"/>
      <c r="M111" s="22"/>
      <c r="N111" s="23"/>
      <c r="O111" s="208"/>
      <c r="Q111" s="34"/>
    </row>
    <row r="112" spans="1:17" x14ac:dyDescent="0.25">
      <c r="A112" s="24"/>
      <c r="B112" s="1"/>
      <c r="C112" s="1"/>
      <c r="D112" s="1"/>
      <c r="E112" s="1"/>
      <c r="F112" s="24"/>
      <c r="G112" s="217"/>
      <c r="H112" s="24"/>
      <c r="I112" s="21"/>
      <c r="J112" s="23"/>
      <c r="K112" s="21"/>
      <c r="L112" s="22"/>
      <c r="M112" s="22"/>
      <c r="N112" s="23"/>
      <c r="O112" s="208"/>
      <c r="Q112" s="34"/>
    </row>
    <row r="113" spans="1:17" x14ac:dyDescent="0.25">
      <c r="A113" s="24"/>
      <c r="B113" s="1"/>
      <c r="C113" s="1"/>
      <c r="D113" s="1"/>
      <c r="E113" s="1"/>
      <c r="F113" s="24"/>
      <c r="G113" s="217"/>
      <c r="H113" s="24"/>
      <c r="I113" s="21"/>
      <c r="J113" s="23"/>
      <c r="K113" s="21"/>
      <c r="L113" s="22"/>
      <c r="M113" s="22"/>
      <c r="N113" s="23"/>
      <c r="O113" s="208"/>
      <c r="Q113" s="34"/>
    </row>
    <row r="114" spans="1:17" x14ac:dyDescent="0.25">
      <c r="A114" s="24"/>
      <c r="B114" s="1"/>
      <c r="C114" s="1"/>
      <c r="D114" s="1"/>
      <c r="E114" s="1"/>
      <c r="F114" s="24"/>
      <c r="G114" s="217"/>
      <c r="H114" s="24"/>
      <c r="I114" s="21"/>
      <c r="J114" s="23"/>
      <c r="K114" s="21"/>
      <c r="L114" s="22"/>
      <c r="M114" s="22"/>
      <c r="N114" s="23"/>
      <c r="O114" s="208"/>
      <c r="Q114" s="34"/>
    </row>
    <row r="115" spans="1:17" x14ac:dyDescent="0.25">
      <c r="A115" s="24"/>
      <c r="B115" s="1"/>
      <c r="C115" s="1"/>
      <c r="D115" s="1"/>
      <c r="E115" s="1"/>
      <c r="F115" s="24"/>
      <c r="G115" s="217"/>
      <c r="H115" s="24"/>
      <c r="I115" s="21"/>
      <c r="J115" s="23"/>
      <c r="K115" s="21"/>
      <c r="L115" s="22"/>
      <c r="M115" s="22"/>
      <c r="N115" s="23"/>
      <c r="O115" s="208"/>
      <c r="Q115" s="34"/>
    </row>
    <row r="116" spans="1:17" x14ac:dyDescent="0.25">
      <c r="A116" s="24"/>
      <c r="B116" s="1"/>
      <c r="C116" s="1"/>
      <c r="D116" s="1"/>
      <c r="E116" s="1"/>
      <c r="F116" s="24"/>
      <c r="G116" s="217"/>
      <c r="H116" s="24"/>
      <c r="I116" s="21"/>
      <c r="J116" s="23"/>
      <c r="K116" s="21"/>
      <c r="L116" s="22"/>
      <c r="M116" s="22"/>
      <c r="N116" s="23"/>
      <c r="O116" s="208"/>
      <c r="Q116" s="34"/>
    </row>
    <row r="117" spans="1:17" x14ac:dyDescent="0.25">
      <c r="A117" s="24"/>
      <c r="B117" s="1"/>
      <c r="C117" s="1"/>
      <c r="D117" s="1"/>
      <c r="E117" s="1"/>
      <c r="F117" s="24"/>
      <c r="G117" s="217"/>
      <c r="H117" s="24"/>
      <c r="I117" s="21"/>
      <c r="J117" s="23"/>
      <c r="K117" s="21"/>
      <c r="L117" s="22"/>
      <c r="M117" s="22"/>
      <c r="N117" s="23"/>
      <c r="O117" s="208"/>
      <c r="Q117" s="34"/>
    </row>
    <row r="118" spans="1:17" x14ac:dyDescent="0.25">
      <c r="A118" s="24"/>
      <c r="B118" s="1"/>
      <c r="C118" s="1"/>
      <c r="D118" s="1"/>
      <c r="E118" s="1"/>
      <c r="F118" s="24"/>
      <c r="G118" s="217"/>
      <c r="H118" s="24"/>
      <c r="I118" s="21"/>
      <c r="J118" s="23"/>
      <c r="K118" s="21"/>
      <c r="L118" s="22"/>
      <c r="M118" s="22"/>
      <c r="N118" s="23"/>
      <c r="O118" s="208"/>
      <c r="Q118" s="34"/>
    </row>
    <row r="119" spans="1:17" x14ac:dyDescent="0.25">
      <c r="A119" s="24"/>
      <c r="B119" s="1"/>
      <c r="C119" s="1"/>
      <c r="D119" s="1"/>
      <c r="E119" s="1"/>
      <c r="F119" s="24"/>
      <c r="G119" s="217"/>
      <c r="H119" s="24"/>
      <c r="I119" s="21"/>
      <c r="J119" s="23"/>
      <c r="K119" s="21"/>
      <c r="L119" s="22"/>
      <c r="M119" s="22"/>
      <c r="N119" s="23"/>
      <c r="O119" s="208"/>
      <c r="Q119" s="34"/>
    </row>
    <row r="120" spans="1:17" x14ac:dyDescent="0.25">
      <c r="A120" s="24"/>
      <c r="B120" s="1"/>
      <c r="C120" s="1"/>
      <c r="D120" s="1"/>
      <c r="E120" s="1"/>
      <c r="F120" s="24"/>
      <c r="G120" s="217"/>
      <c r="H120" s="24"/>
      <c r="I120" s="21"/>
      <c r="J120" s="23"/>
      <c r="K120" s="21"/>
      <c r="L120" s="22"/>
      <c r="M120" s="22"/>
      <c r="N120" s="23"/>
      <c r="O120" s="208"/>
      <c r="Q120" s="34"/>
    </row>
    <row r="121" spans="1:17" x14ac:dyDescent="0.25">
      <c r="A121" s="24"/>
      <c r="B121" s="1"/>
      <c r="C121" s="1"/>
      <c r="D121" s="1"/>
      <c r="E121" s="1"/>
      <c r="F121" s="24"/>
      <c r="G121" s="217"/>
      <c r="H121" s="24"/>
      <c r="I121" s="21"/>
      <c r="J121" s="23"/>
      <c r="K121" s="21"/>
      <c r="L121" s="22"/>
      <c r="M121" s="22"/>
      <c r="N121" s="23"/>
      <c r="O121" s="208"/>
      <c r="Q121" s="34"/>
    </row>
    <row r="122" spans="1:17" x14ac:dyDescent="0.25">
      <c r="A122" s="24"/>
      <c r="B122" s="1"/>
      <c r="C122" s="1"/>
      <c r="D122" s="1"/>
      <c r="E122" s="1"/>
      <c r="F122" s="24"/>
      <c r="G122" s="217"/>
      <c r="H122" s="24"/>
      <c r="I122" s="21"/>
      <c r="J122" s="23"/>
      <c r="K122" s="21"/>
      <c r="L122" s="22"/>
      <c r="M122" s="22"/>
      <c r="N122" s="23"/>
      <c r="O122" s="208"/>
      <c r="Q122" s="34"/>
    </row>
    <row r="123" spans="1:17" x14ac:dyDescent="0.25">
      <c r="A123" s="24"/>
      <c r="B123" s="1"/>
      <c r="C123" s="1"/>
      <c r="D123" s="1"/>
      <c r="E123" s="1"/>
      <c r="F123" s="24"/>
      <c r="G123" s="217"/>
      <c r="H123" s="24"/>
      <c r="I123" s="21"/>
      <c r="J123" s="23"/>
      <c r="K123" s="21"/>
      <c r="L123" s="22"/>
      <c r="M123" s="22"/>
      <c r="N123" s="23"/>
      <c r="O123" s="208"/>
      <c r="Q123" s="34"/>
    </row>
    <row r="124" spans="1:17" x14ac:dyDescent="0.25">
      <c r="A124" s="24"/>
      <c r="B124" s="1"/>
      <c r="C124" s="1"/>
      <c r="D124" s="1"/>
      <c r="E124" s="1"/>
      <c r="F124" s="24"/>
      <c r="G124" s="217"/>
      <c r="H124" s="24"/>
      <c r="I124" s="21"/>
      <c r="J124" s="23"/>
      <c r="K124" s="21"/>
      <c r="L124" s="22"/>
      <c r="M124" s="22"/>
      <c r="N124" s="23"/>
      <c r="O124" s="208"/>
      <c r="Q124" s="34"/>
    </row>
    <row r="125" spans="1:17" x14ac:dyDescent="0.25">
      <c r="A125" s="24"/>
      <c r="B125" s="1"/>
      <c r="C125" s="1"/>
      <c r="D125" s="1"/>
      <c r="E125" s="1"/>
      <c r="F125" s="24"/>
      <c r="G125" s="217"/>
      <c r="H125" s="24"/>
      <c r="I125" s="21"/>
      <c r="J125" s="23"/>
      <c r="K125" s="21"/>
      <c r="L125" s="22"/>
      <c r="M125" s="22"/>
      <c r="N125" s="23"/>
      <c r="O125" s="208"/>
      <c r="Q125" s="34"/>
    </row>
    <row r="126" spans="1:17" x14ac:dyDescent="0.25">
      <c r="A126" s="24"/>
      <c r="B126" s="1"/>
      <c r="C126" s="1"/>
      <c r="D126" s="1"/>
      <c r="E126" s="1"/>
      <c r="F126" s="24"/>
      <c r="G126" s="217"/>
      <c r="H126" s="24"/>
      <c r="I126" s="21"/>
      <c r="J126" s="23"/>
      <c r="K126" s="21"/>
      <c r="L126" s="22"/>
      <c r="M126" s="22"/>
      <c r="N126" s="23"/>
      <c r="O126" s="208"/>
      <c r="Q126" s="34"/>
    </row>
    <row r="127" spans="1:17" x14ac:dyDescent="0.25">
      <c r="A127" s="24"/>
      <c r="B127" s="1"/>
      <c r="C127" s="1"/>
      <c r="D127" s="1"/>
      <c r="E127" s="1"/>
      <c r="F127" s="24"/>
      <c r="G127" s="217"/>
      <c r="H127" s="24"/>
      <c r="I127" s="21"/>
      <c r="J127" s="23"/>
      <c r="K127" s="21"/>
      <c r="L127" s="22"/>
      <c r="M127" s="22"/>
      <c r="N127" s="23"/>
      <c r="O127" s="208"/>
      <c r="Q127" s="34"/>
    </row>
    <row r="128" spans="1:17" x14ac:dyDescent="0.25">
      <c r="A128" s="24"/>
      <c r="B128" s="1"/>
      <c r="C128" s="1"/>
      <c r="D128" s="1"/>
      <c r="E128" s="1"/>
      <c r="F128" s="24"/>
      <c r="G128" s="217"/>
      <c r="H128" s="24"/>
      <c r="I128" s="21"/>
      <c r="J128" s="23"/>
      <c r="K128" s="21"/>
      <c r="L128" s="22"/>
      <c r="M128" s="22"/>
      <c r="N128" s="23"/>
      <c r="O128" s="208"/>
      <c r="Q128" s="34"/>
    </row>
    <row r="129" spans="1:17" x14ac:dyDescent="0.25">
      <c r="A129" s="24"/>
      <c r="B129" s="1"/>
      <c r="C129" s="1"/>
      <c r="D129" s="1"/>
      <c r="E129" s="1"/>
      <c r="F129" s="24"/>
      <c r="G129" s="217"/>
      <c r="H129" s="24"/>
      <c r="I129" s="21"/>
      <c r="J129" s="23"/>
      <c r="K129" s="21"/>
      <c r="L129" s="22"/>
      <c r="M129" s="22"/>
      <c r="N129" s="23"/>
      <c r="O129" s="208"/>
      <c r="Q129" s="34"/>
    </row>
    <row r="130" spans="1:17" x14ac:dyDescent="0.25">
      <c r="A130" s="24"/>
      <c r="B130" s="1"/>
      <c r="C130" s="1"/>
      <c r="D130" s="1"/>
      <c r="E130" s="1"/>
      <c r="F130" s="24"/>
      <c r="G130" s="217"/>
      <c r="H130" s="24"/>
      <c r="I130" s="21"/>
      <c r="J130" s="23"/>
      <c r="K130" s="21"/>
      <c r="L130" s="22"/>
      <c r="M130" s="22"/>
      <c r="N130" s="23"/>
      <c r="O130" s="208"/>
      <c r="Q130" s="34"/>
    </row>
    <row r="131" spans="1:17" x14ac:dyDescent="0.25">
      <c r="A131" s="24"/>
      <c r="B131" s="1"/>
      <c r="C131" s="1"/>
      <c r="D131" s="1"/>
      <c r="E131" s="1"/>
      <c r="F131" s="24"/>
      <c r="G131" s="217"/>
      <c r="H131" s="24"/>
      <c r="I131" s="21"/>
      <c r="J131" s="23"/>
      <c r="K131" s="21"/>
      <c r="L131" s="22"/>
      <c r="M131" s="22"/>
      <c r="N131" s="23"/>
      <c r="O131" s="208"/>
      <c r="Q131" s="34"/>
    </row>
    <row r="132" spans="1:17" x14ac:dyDescent="0.25">
      <c r="A132" s="24"/>
      <c r="B132" s="1"/>
      <c r="C132" s="1"/>
      <c r="D132" s="1"/>
      <c r="E132" s="1"/>
      <c r="F132" s="24"/>
      <c r="G132" s="217"/>
      <c r="H132" s="24"/>
      <c r="I132" s="21"/>
      <c r="J132" s="23"/>
      <c r="K132" s="21"/>
      <c r="L132" s="22"/>
      <c r="M132" s="22"/>
      <c r="N132" s="23"/>
      <c r="O132" s="208"/>
      <c r="Q132" s="34"/>
    </row>
    <row r="133" spans="1:17" x14ac:dyDescent="0.25">
      <c r="A133" s="24"/>
      <c r="B133" s="1"/>
      <c r="C133" s="1"/>
      <c r="D133" s="1"/>
      <c r="E133" s="1"/>
      <c r="F133" s="24"/>
      <c r="G133" s="217"/>
      <c r="H133" s="24"/>
      <c r="I133" s="21"/>
      <c r="J133" s="23"/>
      <c r="K133" s="21"/>
      <c r="L133" s="22"/>
      <c r="M133" s="22"/>
      <c r="N133" s="23"/>
      <c r="O133" s="208"/>
      <c r="Q133" s="34"/>
    </row>
    <row r="134" spans="1:17" x14ac:dyDescent="0.25">
      <c r="A134" s="24"/>
      <c r="B134" s="1"/>
      <c r="C134" s="1"/>
      <c r="D134" s="1"/>
      <c r="E134" s="1"/>
      <c r="F134" s="24"/>
      <c r="G134" s="217"/>
      <c r="H134" s="24"/>
      <c r="I134" s="21"/>
      <c r="J134" s="23"/>
      <c r="K134" s="21"/>
      <c r="L134" s="22"/>
      <c r="M134" s="22"/>
      <c r="N134" s="23"/>
      <c r="O134" s="208"/>
      <c r="Q134" s="34"/>
    </row>
    <row r="135" spans="1:17" x14ac:dyDescent="0.25">
      <c r="A135" s="24"/>
      <c r="B135" s="1"/>
      <c r="C135" s="1"/>
      <c r="D135" s="1"/>
      <c r="E135" s="1"/>
      <c r="F135" s="24"/>
      <c r="G135" s="217"/>
      <c r="H135" s="24"/>
      <c r="I135" s="21"/>
      <c r="J135" s="23"/>
      <c r="K135" s="21"/>
      <c r="L135" s="22"/>
      <c r="M135" s="22"/>
      <c r="N135" s="23"/>
      <c r="O135" s="208"/>
      <c r="Q135" s="34"/>
    </row>
    <row r="136" spans="1:17" x14ac:dyDescent="0.25">
      <c r="A136" s="24"/>
      <c r="B136" s="1"/>
      <c r="C136" s="1"/>
      <c r="D136" s="1"/>
      <c r="E136" s="1"/>
      <c r="F136" s="24"/>
      <c r="G136" s="217"/>
      <c r="H136" s="24"/>
      <c r="I136" s="21"/>
      <c r="J136" s="23"/>
      <c r="K136" s="21"/>
      <c r="L136" s="22"/>
      <c r="M136" s="22"/>
      <c r="N136" s="23"/>
      <c r="O136" s="208"/>
      <c r="Q136" s="34"/>
    </row>
    <row r="137" spans="1:17" x14ac:dyDescent="0.25">
      <c r="A137" s="24"/>
      <c r="B137" s="1"/>
      <c r="C137" s="1"/>
      <c r="D137" s="1"/>
      <c r="E137" s="1"/>
      <c r="F137" s="24"/>
      <c r="G137" s="217"/>
      <c r="H137" s="24"/>
      <c r="I137" s="21"/>
      <c r="J137" s="23"/>
      <c r="K137" s="21"/>
      <c r="L137" s="22"/>
      <c r="M137" s="22"/>
      <c r="N137" s="23"/>
      <c r="O137" s="208"/>
      <c r="Q137" s="34"/>
    </row>
    <row r="138" spans="1:17" x14ac:dyDescent="0.25">
      <c r="A138" s="24"/>
      <c r="B138" s="1"/>
      <c r="C138" s="1"/>
      <c r="D138" s="1"/>
      <c r="E138" s="1"/>
      <c r="F138" s="24"/>
      <c r="G138" s="217"/>
      <c r="H138" s="24"/>
      <c r="I138" s="21"/>
      <c r="J138" s="23"/>
      <c r="K138" s="21"/>
      <c r="L138" s="22"/>
      <c r="M138" s="22"/>
      <c r="N138" s="23"/>
      <c r="O138" s="208"/>
      <c r="Q138" s="34"/>
    </row>
    <row r="139" spans="1:17" x14ac:dyDescent="0.25">
      <c r="A139" s="24"/>
      <c r="B139" s="1"/>
      <c r="C139" s="1"/>
      <c r="D139" s="1"/>
      <c r="E139" s="1"/>
      <c r="F139" s="24"/>
      <c r="G139" s="217"/>
      <c r="H139" s="24"/>
      <c r="I139" s="21"/>
      <c r="J139" s="23"/>
      <c r="K139" s="21"/>
      <c r="L139" s="22"/>
      <c r="M139" s="22"/>
      <c r="N139" s="23"/>
      <c r="O139" s="208"/>
      <c r="Q139" s="34"/>
    </row>
  </sheetData>
  <sheetProtection selectLockedCells="1" selectUnlockedCells="1"/>
  <protectedRanges>
    <protectedRange sqref="K6:K15 K24:K33 K46:K55 K64:K73" name="Range2"/>
    <protectedRange sqref="H6:H90" name="Range1_2"/>
    <protectedRange sqref="K16:K23" name="Range2_1"/>
    <protectedRange sqref="K34:K45" name="Range2_2"/>
    <protectedRange sqref="K56:K63" name="Range2_3"/>
    <protectedRange sqref="K74:K90" name="Range2_4"/>
  </protectedRanges>
  <mergeCells count="59"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  <mergeCell ref="A1:H1"/>
    <mergeCell ref="I91:L91"/>
    <mergeCell ref="B86:C86"/>
    <mergeCell ref="C2:H2"/>
    <mergeCell ref="I6:K15"/>
    <mergeCell ref="F6:F15"/>
    <mergeCell ref="I24:K33"/>
    <mergeCell ref="I46:K55"/>
    <mergeCell ref="I64:K73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M91:N91"/>
    <mergeCell ref="L84:N84"/>
    <mergeCell ref="L82:N82"/>
    <mergeCell ref="L80:N80"/>
    <mergeCell ref="L78:N78"/>
    <mergeCell ref="L1:N1"/>
    <mergeCell ref="L34:N34"/>
    <mergeCell ref="L22:N22"/>
    <mergeCell ref="L20:N20"/>
    <mergeCell ref="L18:N18"/>
    <mergeCell ref="L16:N16"/>
    <mergeCell ref="L2:N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O6:O90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J139"/>
  <sheetViews>
    <sheetView workbookViewId="0">
      <pane ySplit="5" topLeftCell="A57" activePane="bottomLeft" state="frozen"/>
      <selection pane="bottomLeft" activeCell="J41" sqref="J41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103" bestFit="1" customWidth="1"/>
    <col min="8" max="8" width="24.44140625" style="16" customWidth="1"/>
    <col min="9" max="9" width="4.33203125" style="17" customWidth="1"/>
    <col min="10" max="10" width="10.44140625" style="263" bestFit="1" customWidth="1"/>
    <col min="11" max="11" width="24.44140625" style="17" customWidth="1"/>
    <col min="12" max="13" width="8.44140625" style="50" customWidth="1"/>
    <col min="14" max="14" width="8.88671875" style="100"/>
    <col min="15" max="15" width="8.88671875" style="211"/>
    <col min="16" max="16" width="10.33203125" style="207" bestFit="1" customWidth="1"/>
    <col min="17" max="17" width="33.88671875" style="43" customWidth="1"/>
    <col min="18" max="34" width="0" hidden="1" customWidth="1"/>
    <col min="35" max="35" width="41.109375" hidden="1" customWidth="1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6" t="s">
        <v>119</v>
      </c>
      <c r="L1" s="331" t="str">
        <f>'Moors League'!G5</f>
        <v>Thirsk WH</v>
      </c>
      <c r="M1" s="331"/>
      <c r="N1" s="331"/>
      <c r="O1" s="259"/>
    </row>
    <row r="2" spans="1:36" s="18" customFormat="1" ht="17.399999999999999" x14ac:dyDescent="0.3">
      <c r="A2" s="337" t="s">
        <v>1</v>
      </c>
      <c r="B2" s="337"/>
      <c r="C2" s="356" t="str">
        <f>'Moors League'!C3</f>
        <v>Bedale Leisure Centre (Host Eston)</v>
      </c>
      <c r="D2" s="356"/>
      <c r="E2" s="356"/>
      <c r="F2" s="356"/>
      <c r="G2" s="356"/>
      <c r="H2" s="356"/>
      <c r="J2" s="265"/>
      <c r="K2" s="116" t="s">
        <v>2</v>
      </c>
      <c r="L2" s="334" t="str">
        <f>'Moors League'!L3</f>
        <v>10th January 2026</v>
      </c>
      <c r="M2" s="334"/>
      <c r="N2" s="334"/>
      <c r="O2" s="260"/>
      <c r="P2" s="206"/>
      <c r="Q2" s="102"/>
      <c r="AA2" s="329" t="s">
        <v>326</v>
      </c>
      <c r="AB2" s="329"/>
      <c r="AC2" s="329"/>
      <c r="AD2" s="329"/>
      <c r="AE2" s="329"/>
      <c r="AF2" s="329"/>
      <c r="AG2" s="329"/>
      <c r="AH2" s="329"/>
    </row>
    <row r="3" spans="1:36" s="18" customFormat="1" ht="6" customHeight="1" x14ac:dyDescent="0.3">
      <c r="A3" s="70"/>
      <c r="B3" s="70"/>
      <c r="C3" s="70"/>
      <c r="D3" s="101"/>
      <c r="E3" s="101"/>
      <c r="F3" s="101"/>
      <c r="G3" s="258"/>
      <c r="H3" s="101"/>
      <c r="J3" s="265"/>
      <c r="L3" s="19"/>
      <c r="M3" s="19"/>
      <c r="N3" s="20"/>
      <c r="O3" s="210"/>
      <c r="P3" s="206"/>
      <c r="Q3" s="102"/>
    </row>
    <row r="4" spans="1:36" s="109" customFormat="1" ht="10.199999999999999" x14ac:dyDescent="0.2">
      <c r="A4" s="109" t="s">
        <v>314</v>
      </c>
      <c r="B4" s="109" t="s">
        <v>315</v>
      </c>
      <c r="C4" s="109" t="s">
        <v>316</v>
      </c>
      <c r="D4" s="109" t="s">
        <v>317</v>
      </c>
      <c r="E4" s="109" t="s">
        <v>318</v>
      </c>
      <c r="G4" s="212" t="s">
        <v>328</v>
      </c>
      <c r="H4" s="109" t="s">
        <v>495</v>
      </c>
      <c r="I4" s="110"/>
      <c r="J4" s="262" t="s">
        <v>328</v>
      </c>
      <c r="K4" s="109" t="s">
        <v>495</v>
      </c>
      <c r="L4" s="111" t="s">
        <v>15</v>
      </c>
      <c r="M4" s="111" t="s">
        <v>323</v>
      </c>
      <c r="N4" s="112" t="s">
        <v>16</v>
      </c>
      <c r="O4" s="113" t="s">
        <v>200</v>
      </c>
      <c r="P4" s="114" t="s">
        <v>202</v>
      </c>
      <c r="Q4" s="115" t="s">
        <v>201</v>
      </c>
      <c r="R4" s="109" t="s">
        <v>328</v>
      </c>
      <c r="S4" s="109" t="s">
        <v>312</v>
      </c>
      <c r="T4" s="109" t="s">
        <v>313</v>
      </c>
      <c r="U4" s="109" t="s">
        <v>339</v>
      </c>
      <c r="V4" s="109" t="s">
        <v>340</v>
      </c>
      <c r="W4" s="109" t="s">
        <v>341</v>
      </c>
      <c r="X4" s="109" t="s">
        <v>342</v>
      </c>
      <c r="Y4" s="109" t="s">
        <v>343</v>
      </c>
      <c r="Z4" s="109" t="s">
        <v>344</v>
      </c>
      <c r="AA4" s="109" t="s">
        <v>319</v>
      </c>
      <c r="AB4" s="109" t="s">
        <v>320</v>
      </c>
      <c r="AC4" s="109" t="s">
        <v>321</v>
      </c>
      <c r="AD4" s="109" t="s">
        <v>156</v>
      </c>
      <c r="AE4" s="109" t="s">
        <v>322</v>
      </c>
      <c r="AF4" s="109" t="s">
        <v>323</v>
      </c>
      <c r="AG4" s="109" t="s">
        <v>324</v>
      </c>
      <c r="AH4" s="109" t="s">
        <v>325</v>
      </c>
      <c r="AI4" s="109" t="s">
        <v>345</v>
      </c>
      <c r="AJ4" s="109" t="s">
        <v>323</v>
      </c>
    </row>
    <row r="5" spans="1:36" s="109" customFormat="1" ht="5.25" customHeight="1" x14ac:dyDescent="0.2">
      <c r="G5" s="212"/>
      <c r="I5" s="110"/>
      <c r="J5" s="264"/>
      <c r="K5" s="110"/>
      <c r="L5" s="111"/>
      <c r="M5" s="111"/>
      <c r="N5" s="112"/>
      <c r="O5" s="113"/>
      <c r="P5" s="114"/>
      <c r="Q5" s="115"/>
    </row>
    <row r="6" spans="1:36" ht="19.5" customHeight="1" x14ac:dyDescent="0.25">
      <c r="A6" s="55">
        <v>1</v>
      </c>
      <c r="B6" s="97" t="s">
        <v>284</v>
      </c>
      <c r="C6" s="97" t="s">
        <v>80</v>
      </c>
      <c r="D6" s="97" t="s">
        <v>293</v>
      </c>
      <c r="E6" s="98" t="s">
        <v>289</v>
      </c>
      <c r="F6" s="361"/>
      <c r="G6" s="269">
        <f>_xlfn.IFNA((VLOOKUP(H6,[1]OMS!$O$10:$P$305,2,FALSE)),"")</f>
        <v>1510872</v>
      </c>
      <c r="H6" s="400" t="s">
        <v>602</v>
      </c>
      <c r="I6" s="357"/>
      <c r="J6" s="358"/>
      <c r="K6" s="358"/>
      <c r="L6" s="88">
        <f>'Moors League'!G9</f>
        <v>3</v>
      </c>
      <c r="M6" s="89">
        <f>'Moors League'!H9</f>
        <v>3284</v>
      </c>
      <c r="N6" s="89">
        <f>'Moors League'!I9</f>
        <v>2</v>
      </c>
      <c r="O6" s="106"/>
      <c r="P6" s="205"/>
      <c r="Q6" s="108" t="str">
        <f>_xlfn.IFNA((VLOOKUP(O6,'DQ Lookup'!$A$2:$B$99,2,FALSE)),"")</f>
        <v/>
      </c>
      <c r="R6">
        <f t="shared" ref="R6:R11" si="0">G6</f>
        <v>1510872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003284</v>
      </c>
      <c r="AG6" t="str">
        <f>_xlfn.IFNA((VLOOKUP(Y6,'Swim England Lookup'!$C$2:$E$5,3,FALSE)),"")</f>
        <v>13</v>
      </c>
      <c r="AH6" t="s">
        <v>327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55">
        <v>2</v>
      </c>
      <c r="B7" s="97" t="s">
        <v>285</v>
      </c>
      <c r="C7" s="97" t="s">
        <v>80</v>
      </c>
      <c r="D7" s="97" t="s">
        <v>293</v>
      </c>
      <c r="E7" s="98" t="s">
        <v>289</v>
      </c>
      <c r="F7" s="361"/>
      <c r="G7" s="269">
        <f>_xlfn.IFNA((VLOOKUP(H7,[1]OMS!$O$10:$P$305,2,FALSE)),"")</f>
        <v>1211270</v>
      </c>
      <c r="H7" s="400" t="s">
        <v>603</v>
      </c>
      <c r="I7" s="357"/>
      <c r="J7" s="358"/>
      <c r="K7" s="358"/>
      <c r="L7" s="88">
        <f>'Moors League'!G10</f>
        <v>3</v>
      </c>
      <c r="M7" s="89">
        <f>'Moors League'!H10</f>
        <v>3000</v>
      </c>
      <c r="N7" s="89">
        <f>'Moors League'!I10</f>
        <v>2</v>
      </c>
      <c r="O7" s="106"/>
      <c r="P7" s="205"/>
      <c r="Q7" s="108" t="str">
        <f>_xlfn.IFNA((VLOOKUP(O7,'DQ Lookup'!$A$2:$B$99,2,FALSE)),"")</f>
        <v/>
      </c>
      <c r="R7">
        <f t="shared" si="0"/>
        <v>1211270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C11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11" si="7">U7</f>
        <v>#REF!</v>
      </c>
      <c r="AF7" t="str">
        <f t="shared" ref="AF7:AF11" si="8">TEXT(M7,"000000")</f>
        <v>003000</v>
      </c>
      <c r="AG7" t="str">
        <f>_xlfn.IFNA((VLOOKUP(Y7,'Swim England Lookup'!$C$2:$E$5,3,FALSE)),"")</f>
        <v>13</v>
      </c>
      <c r="AH7" t="s">
        <v>327</v>
      </c>
      <c r="AI7" t="e">
        <f t="shared" ref="AI7:AI11" si="9">AA7&amp;","&amp;AB7&amp;","&amp;AC7&amp;","&amp;AD7&amp;","&amp;AE7&amp;","&amp;AF7&amp;","&amp;AG7&amp;","&amp;AH7</f>
        <v>#REF!</v>
      </c>
    </row>
    <row r="8" spans="1:36" ht="19.5" customHeight="1" x14ac:dyDescent="0.25">
      <c r="A8" s="55">
        <v>3</v>
      </c>
      <c r="B8" s="97" t="s">
        <v>284</v>
      </c>
      <c r="C8" s="99" t="s">
        <v>283</v>
      </c>
      <c r="D8" s="97" t="s">
        <v>293</v>
      </c>
      <c r="E8" s="98" t="s">
        <v>290</v>
      </c>
      <c r="F8" s="361"/>
      <c r="G8" s="269">
        <f>_xlfn.IFNA((VLOOKUP(H8,[1]OMS!$O$10:$P$305,2,FALSE)),"")</f>
        <v>1650391</v>
      </c>
      <c r="H8" s="400" t="s">
        <v>604</v>
      </c>
      <c r="I8" s="357"/>
      <c r="J8" s="358"/>
      <c r="K8" s="358"/>
      <c r="L8" s="88">
        <f>'Moors League'!G11</f>
        <v>1</v>
      </c>
      <c r="M8" s="89">
        <f>'Moors League'!H11</f>
        <v>3428</v>
      </c>
      <c r="N8" s="89">
        <f>'Moors League'!I11</f>
        <v>4</v>
      </c>
      <c r="O8" s="106"/>
      <c r="P8" s="205"/>
      <c r="Q8" s="108" t="str">
        <f>_xlfn.IFNA((VLOOKUP(O8,'DQ Lookup'!$A$2:$B$99,2,FALSE)),"")</f>
        <v/>
      </c>
      <c r="R8">
        <f t="shared" si="0"/>
        <v>1650391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003428</v>
      </c>
      <c r="AG8" t="str">
        <f>_xlfn.IFNA((VLOOKUP(Y8,'Swim England Lookup'!$C$2:$E$5,3,FALSE)),"")</f>
        <v>10</v>
      </c>
      <c r="AH8" t="s">
        <v>327</v>
      </c>
      <c r="AI8" t="e">
        <f t="shared" si="9"/>
        <v>#REF!</v>
      </c>
    </row>
    <row r="9" spans="1:36" ht="19.5" customHeight="1" x14ac:dyDescent="0.25">
      <c r="A9" s="55">
        <v>4</v>
      </c>
      <c r="B9" s="97" t="s">
        <v>285</v>
      </c>
      <c r="C9" s="97" t="s">
        <v>283</v>
      </c>
      <c r="D9" s="97" t="s">
        <v>293</v>
      </c>
      <c r="E9" s="98" t="s">
        <v>290</v>
      </c>
      <c r="F9" s="361"/>
      <c r="G9" s="269">
        <f>_xlfn.IFNA((VLOOKUP(H9,[1]OMS!$O$10:$P$305,2,FALSE)),"")</f>
        <v>1692330</v>
      </c>
      <c r="H9" s="400" t="s">
        <v>605</v>
      </c>
      <c r="I9" s="357"/>
      <c r="J9" s="358"/>
      <c r="K9" s="358"/>
      <c r="L9" s="88">
        <f>'Moors League'!G12</f>
        <v>3</v>
      </c>
      <c r="M9" s="89">
        <f>'Moors League'!H12</f>
        <v>3639</v>
      </c>
      <c r="N9" s="89">
        <f>'Moors League'!I12</f>
        <v>2</v>
      </c>
      <c r="O9" s="106"/>
      <c r="P9" s="205"/>
      <c r="Q9" s="108" t="str">
        <f>_xlfn.IFNA((VLOOKUP(O9,'DQ Lookup'!$A$2:$B$99,2,FALSE)),"")</f>
        <v/>
      </c>
      <c r="R9">
        <f t="shared" si="0"/>
        <v>1692330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003639</v>
      </c>
      <c r="AG9" t="str">
        <f>_xlfn.IFNA((VLOOKUP(Y9,'Swim England Lookup'!$C$2:$E$5,3,FALSE)),"")</f>
        <v>10</v>
      </c>
      <c r="AH9" t="s">
        <v>327</v>
      </c>
      <c r="AI9" t="e">
        <f t="shared" si="9"/>
        <v>#REF!</v>
      </c>
    </row>
    <row r="10" spans="1:36" ht="19.5" customHeight="1" x14ac:dyDescent="0.25">
      <c r="A10" s="55">
        <v>5</v>
      </c>
      <c r="B10" s="97" t="s">
        <v>284</v>
      </c>
      <c r="C10" s="97" t="s">
        <v>286</v>
      </c>
      <c r="D10" s="97" t="s">
        <v>293</v>
      </c>
      <c r="E10" s="98" t="s">
        <v>291</v>
      </c>
      <c r="F10" s="361"/>
      <c r="G10" s="269">
        <f>_xlfn.IFNA((VLOOKUP(H10,[1]OMS!$O$10:$P$305,2,FALSE)),"")</f>
        <v>1409688</v>
      </c>
      <c r="H10" s="400" t="s">
        <v>606</v>
      </c>
      <c r="I10" s="357"/>
      <c r="J10" s="358"/>
      <c r="K10" s="358"/>
      <c r="L10" s="88">
        <f>'Moors League'!G13</f>
        <v>3</v>
      </c>
      <c r="M10" s="89">
        <f>'Moors League'!H13</f>
        <v>3875</v>
      </c>
      <c r="N10" s="89">
        <f>'Moors League'!I13</f>
        <v>2</v>
      </c>
      <c r="O10" s="106"/>
      <c r="P10" s="205"/>
      <c r="Q10" s="108" t="str">
        <f>_xlfn.IFNA((VLOOKUP(O10,'DQ Lookup'!$A$2:$B$99,2,FALSE)),"")</f>
        <v/>
      </c>
      <c r="R10">
        <f t="shared" si="0"/>
        <v>1409688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003875</v>
      </c>
      <c r="AG10" t="str">
        <f>_xlfn.IFNA((VLOOKUP(Y10,'Swim England Lookup'!$C$2:$E$5,3,FALSE)),"")</f>
        <v>07</v>
      </c>
      <c r="AH10" t="s">
        <v>327</v>
      </c>
      <c r="AI10" t="e">
        <f t="shared" si="9"/>
        <v>#REF!</v>
      </c>
    </row>
    <row r="11" spans="1:36" ht="19.5" customHeight="1" x14ac:dyDescent="0.25">
      <c r="A11" s="55">
        <v>6</v>
      </c>
      <c r="B11" s="97" t="s">
        <v>285</v>
      </c>
      <c r="C11" s="97" t="s">
        <v>286</v>
      </c>
      <c r="D11" s="97" t="s">
        <v>293</v>
      </c>
      <c r="E11" s="98" t="s">
        <v>291</v>
      </c>
      <c r="F11" s="361"/>
      <c r="G11" s="269">
        <f>_xlfn.IFNA((VLOOKUP(H11,[1]OMS!$O$10:$P$305,2,FALSE)),"")</f>
        <v>1423405</v>
      </c>
      <c r="H11" s="400" t="s">
        <v>607</v>
      </c>
      <c r="I11" s="357"/>
      <c r="J11" s="358"/>
      <c r="K11" s="358"/>
      <c r="L11" s="88">
        <f>'Moors League'!G14</f>
        <v>1</v>
      </c>
      <c r="M11" s="89">
        <f>'Moors League'!H14</f>
        <v>3236</v>
      </c>
      <c r="N11" s="89">
        <f>'Moors League'!I14</f>
        <v>4</v>
      </c>
      <c r="O11" s="106"/>
      <c r="P11" s="205"/>
      <c r="Q11" s="108" t="str">
        <f>_xlfn.IFNA((VLOOKUP(O11,'DQ Lookup'!$A$2:$B$99,2,FALSE)),"")</f>
        <v/>
      </c>
      <c r="R11">
        <f t="shared" si="0"/>
        <v>1423405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003236</v>
      </c>
      <c r="AG11" t="str">
        <f>_xlfn.IFNA((VLOOKUP(Y11,'Swim England Lookup'!$C$2:$E$5,3,FALSE)),"")</f>
        <v>07</v>
      </c>
      <c r="AH11" t="s">
        <v>327</v>
      </c>
      <c r="AI11" t="e">
        <f t="shared" si="9"/>
        <v>#REF!</v>
      </c>
    </row>
    <row r="12" spans="1:36" ht="19.5" customHeight="1" x14ac:dyDescent="0.25">
      <c r="A12" s="55">
        <v>7</v>
      </c>
      <c r="B12" s="97" t="s">
        <v>284</v>
      </c>
      <c r="C12" s="97" t="s">
        <v>288</v>
      </c>
      <c r="D12" s="97" t="s">
        <v>293</v>
      </c>
      <c r="E12" s="98" t="s">
        <v>292</v>
      </c>
      <c r="F12" s="361"/>
      <c r="G12" s="269">
        <f>_xlfn.IFNA((VLOOKUP(H12,[1]OMS!$O$10:$P$305,2,FALSE)),"")</f>
        <v>1669094</v>
      </c>
      <c r="H12" s="400" t="s">
        <v>608</v>
      </c>
      <c r="I12" s="357"/>
      <c r="J12" s="358"/>
      <c r="K12" s="358"/>
      <c r="L12" s="88">
        <f>'Moors League'!G15</f>
        <v>1</v>
      </c>
      <c r="M12" s="89">
        <f>'Moors League'!H15</f>
        <v>3750</v>
      </c>
      <c r="N12" s="89">
        <f>'Moors League'!I15</f>
        <v>4</v>
      </c>
      <c r="O12" s="106"/>
      <c r="P12" s="205"/>
      <c r="Q12" s="108" t="str">
        <f>_xlfn.IFNA((VLOOKUP(O12,'DQ Lookup'!$A$2:$B$99,2,FALSE)),"")</f>
        <v/>
      </c>
      <c r="R12">
        <f>G14</f>
        <v>1636612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0">W12&amp;X12</f>
        <v>50mBackstroke</v>
      </c>
      <c r="Z12">
        <f>A14</f>
        <v>9</v>
      </c>
      <c r="AA12" t="e">
        <f t="shared" ref="AA12:AA34" si="11">V12</f>
        <v>#REF!</v>
      </c>
      <c r="AB12" t="e">
        <f t="shared" ref="AB12:AB34" si="12">S12</f>
        <v>#REF!</v>
      </c>
      <c r="AC12" t="e">
        <f t="shared" ref="AC12:AC34" si="13">T12</f>
        <v>#REF!</v>
      </c>
      <c r="AD12" t="str">
        <f t="shared" si="6"/>
        <v/>
      </c>
      <c r="AE12" t="e">
        <f t="shared" ref="AE12:AE34" si="14">U12</f>
        <v>#REF!</v>
      </c>
      <c r="AF12" t="str">
        <f>TEXT(M14,"000000")</f>
        <v>003688</v>
      </c>
      <c r="AG12" t="str">
        <f>_xlfn.IFNA((VLOOKUP(Y12,'Swim England Lookup'!$C$2:$E$5,3,FALSE)),"")</f>
        <v>13</v>
      </c>
      <c r="AH12" t="s">
        <v>327</v>
      </c>
      <c r="AI12" t="e">
        <f t="shared" ref="AI12:AI34" si="15">AA12&amp;","&amp;AB12&amp;","&amp;AC12&amp;","&amp;AD12&amp;","&amp;AE12&amp;","&amp;AF12&amp;","&amp;AG12&amp;","&amp;AH12</f>
        <v>#REF!</v>
      </c>
    </row>
    <row r="13" spans="1:36" ht="19.5" customHeight="1" x14ac:dyDescent="0.25">
      <c r="A13" s="55">
        <v>8</v>
      </c>
      <c r="B13" s="97" t="s">
        <v>285</v>
      </c>
      <c r="C13" s="97" t="s">
        <v>288</v>
      </c>
      <c r="D13" s="97" t="s">
        <v>293</v>
      </c>
      <c r="E13" s="98" t="s">
        <v>292</v>
      </c>
      <c r="F13" s="361"/>
      <c r="G13" s="269">
        <f>_xlfn.IFNA((VLOOKUP(H13,[1]OMS!$O$10:$P$305,2,FALSE)),"")</f>
        <v>1717013</v>
      </c>
      <c r="H13" s="400" t="s">
        <v>609</v>
      </c>
      <c r="I13" s="357"/>
      <c r="J13" s="358"/>
      <c r="K13" s="358"/>
      <c r="L13" s="88">
        <f>'Moors League'!G16</f>
        <v>4</v>
      </c>
      <c r="M13" s="89">
        <f>'Moors League'!H16</f>
        <v>4889</v>
      </c>
      <c r="N13" s="89">
        <f>'Moors League'!I16</f>
        <v>1</v>
      </c>
      <c r="O13" s="106"/>
      <c r="P13" s="205"/>
      <c r="Q13" s="108" t="str">
        <f>_xlfn.IFNA((VLOOKUP(O13,'DQ Lookup'!$A$2:$B$99,2,FALSE)),"")</f>
        <v/>
      </c>
      <c r="R13">
        <f>G15</f>
        <v>1766693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0"/>
        <v>50mBackstroke</v>
      </c>
      <c r="Z13">
        <f>A15</f>
        <v>10</v>
      </c>
      <c r="AA13" t="e">
        <f t="shared" si="11"/>
        <v>#REF!</v>
      </c>
      <c r="AB13" t="e">
        <f t="shared" si="12"/>
        <v>#REF!</v>
      </c>
      <c r="AC13" t="e">
        <f t="shared" si="13"/>
        <v>#REF!</v>
      </c>
      <c r="AD13" t="str">
        <f t="shared" si="6"/>
        <v/>
      </c>
      <c r="AE13" t="e">
        <f t="shared" si="14"/>
        <v>#REF!</v>
      </c>
      <c r="AF13" t="str">
        <f>TEXT(M15,"000000")</f>
        <v>003450</v>
      </c>
      <c r="AG13" t="str">
        <f>_xlfn.IFNA((VLOOKUP(Y13,'Swim England Lookup'!$C$2:$E$5,3,FALSE)),"")</f>
        <v>13</v>
      </c>
      <c r="AH13" t="s">
        <v>327</v>
      </c>
      <c r="AI13" t="e">
        <f t="shared" si="15"/>
        <v>#REF!</v>
      </c>
    </row>
    <row r="14" spans="1:36" ht="19.5" customHeight="1" x14ac:dyDescent="0.25">
      <c r="A14" s="55">
        <v>9</v>
      </c>
      <c r="B14" s="97" t="s">
        <v>284</v>
      </c>
      <c r="C14" s="97" t="s">
        <v>287</v>
      </c>
      <c r="D14" s="97" t="s">
        <v>293</v>
      </c>
      <c r="E14" s="98" t="s">
        <v>289</v>
      </c>
      <c r="F14" s="361"/>
      <c r="G14" s="269">
        <f>_xlfn.IFNA((VLOOKUP(H14,[1]OMS!$O$10:$P$305,2,FALSE)),"")</f>
        <v>1636612</v>
      </c>
      <c r="H14" s="400" t="s">
        <v>610</v>
      </c>
      <c r="I14" s="357"/>
      <c r="J14" s="358"/>
      <c r="K14" s="358"/>
      <c r="L14" s="88">
        <f>'Moors League'!G17</f>
        <v>3</v>
      </c>
      <c r="M14" s="89">
        <f>'Moors League'!H17</f>
        <v>3688</v>
      </c>
      <c r="N14" s="89">
        <f>'Moors League'!I17</f>
        <v>2</v>
      </c>
      <c r="O14" s="106"/>
      <c r="P14" s="205"/>
      <c r="Q14" s="108" t="str">
        <f>_xlfn.IFNA((VLOOKUP(O14,'DQ Lookup'!$A$2:$B$99,2,FALSE)),"")</f>
        <v/>
      </c>
      <c r="R14">
        <f>G24</f>
        <v>1636612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0"/>
        <v>50mBreaststroke</v>
      </c>
      <c r="Z14">
        <f>A24</f>
        <v>15</v>
      </c>
      <c r="AA14" t="e">
        <f t="shared" si="11"/>
        <v>#REF!</v>
      </c>
      <c r="AB14" t="e">
        <f t="shared" si="12"/>
        <v>#REF!</v>
      </c>
      <c r="AC14" t="e">
        <f t="shared" si="13"/>
        <v>#REF!</v>
      </c>
      <c r="AD14" t="str">
        <f t="shared" si="6"/>
        <v/>
      </c>
      <c r="AE14" t="e">
        <f t="shared" si="14"/>
        <v>#REF!</v>
      </c>
      <c r="AF14" t="str">
        <f>TEXT(M24,"000000")</f>
        <v>004307</v>
      </c>
      <c r="AG14" t="str">
        <f>_xlfn.IFNA((VLOOKUP(Y14,'Swim England Lookup'!$C$2:$E$5,3,FALSE)),"")</f>
        <v>07</v>
      </c>
      <c r="AH14" t="s">
        <v>327</v>
      </c>
      <c r="AI14" t="e">
        <f t="shared" si="15"/>
        <v>#REF!</v>
      </c>
    </row>
    <row r="15" spans="1:36" ht="19.5" customHeight="1" x14ac:dyDescent="0.25">
      <c r="A15" s="55">
        <v>10</v>
      </c>
      <c r="B15" s="97" t="s">
        <v>285</v>
      </c>
      <c r="C15" s="97" t="s">
        <v>287</v>
      </c>
      <c r="D15" s="97" t="s">
        <v>293</v>
      </c>
      <c r="E15" s="98" t="s">
        <v>289</v>
      </c>
      <c r="F15" s="362"/>
      <c r="G15" s="269">
        <f>_xlfn.IFNA((VLOOKUP(H15,[1]OMS!$O$10:$P$305,2,FALSE)),"")</f>
        <v>1766693</v>
      </c>
      <c r="H15" s="400" t="s">
        <v>611</v>
      </c>
      <c r="I15" s="359"/>
      <c r="J15" s="360"/>
      <c r="K15" s="360"/>
      <c r="L15" s="88">
        <f>'Moors League'!G18</f>
        <v>2</v>
      </c>
      <c r="M15" s="89">
        <f>'Moors League'!H18</f>
        <v>3450</v>
      </c>
      <c r="N15" s="89">
        <f>'Moors League'!I18</f>
        <v>3</v>
      </c>
      <c r="O15" s="106"/>
      <c r="P15" s="205"/>
      <c r="Q15" s="108" t="str">
        <f>_xlfn.IFNA((VLOOKUP(O15,'DQ Lookup'!$A$2:$B$99,2,FALSE)),"")</f>
        <v/>
      </c>
      <c r="R15">
        <f>G25</f>
        <v>1662576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0"/>
        <v>50mBreaststroke</v>
      </c>
      <c r="Z15">
        <f>A25</f>
        <v>16</v>
      </c>
      <c r="AA15" t="e">
        <f t="shared" si="11"/>
        <v>#REF!</v>
      </c>
      <c r="AB15" t="e">
        <f t="shared" si="12"/>
        <v>#REF!</v>
      </c>
      <c r="AC15" t="e">
        <f t="shared" si="13"/>
        <v>#REF!</v>
      </c>
      <c r="AD15" t="str">
        <f t="shared" si="6"/>
        <v/>
      </c>
      <c r="AE15" t="e">
        <f t="shared" si="14"/>
        <v>#REF!</v>
      </c>
      <c r="AF15" t="str">
        <f>TEXT(M25,"000000")</f>
        <v>004001</v>
      </c>
      <c r="AG15" t="str">
        <f>_xlfn.IFNA((VLOOKUP(Y15,'Swim England Lookup'!$C$2:$E$5,3,FALSE)),"")</f>
        <v>07</v>
      </c>
      <c r="AH15" t="s">
        <v>327</v>
      </c>
      <c r="AI15" t="e">
        <f t="shared" si="15"/>
        <v>#REF!</v>
      </c>
    </row>
    <row r="16" spans="1:36" ht="19.5" customHeight="1" x14ac:dyDescent="0.25">
      <c r="A16" s="55">
        <v>11</v>
      </c>
      <c r="B16" s="97" t="s">
        <v>284</v>
      </c>
      <c r="C16" s="97" t="s">
        <v>80</v>
      </c>
      <c r="D16" s="97" t="s">
        <v>295</v>
      </c>
      <c r="E16" s="98" t="s">
        <v>98</v>
      </c>
      <c r="F16" s="201" t="s">
        <v>299</v>
      </c>
      <c r="G16" s="269">
        <f>_xlfn.IFNA((VLOOKUP(H16,[1]OMS!$O$10:$P$305,2,FALSE)),"")</f>
        <v>1274421</v>
      </c>
      <c r="H16" s="400" t="s">
        <v>612</v>
      </c>
      <c r="I16" s="270" t="s">
        <v>301</v>
      </c>
      <c r="J16" s="269">
        <f>_xlfn.IFNA((VLOOKUP(K16,[1]OMS!$O$10:$P$305,2,FALSE)),"")</f>
        <v>1409688</v>
      </c>
      <c r="K16" s="400" t="s">
        <v>606</v>
      </c>
      <c r="L16" s="332"/>
      <c r="M16" s="333"/>
      <c r="N16" s="333"/>
      <c r="O16" s="106"/>
      <c r="P16" s="205"/>
      <c r="Q16" s="108" t="str">
        <f>_xlfn.IFNA((VLOOKUP(O16,'DQ Lookup'!$A$2:$B$99,2,FALSE)),"")</f>
        <v/>
      </c>
      <c r="R16">
        <f t="shared" ref="R16:R21" si="16">G28</f>
        <v>1423408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7">D28</f>
        <v>50m</v>
      </c>
      <c r="X16" t="str">
        <f t="shared" si="17"/>
        <v>Butterfly</v>
      </c>
      <c r="Y16" t="str">
        <f t="shared" si="10"/>
        <v>50mButterfly</v>
      </c>
      <c r="Z16">
        <f t="shared" ref="Z16:Z21" si="18">A28</f>
        <v>19</v>
      </c>
      <c r="AA16" t="e">
        <f t="shared" si="11"/>
        <v>#REF!</v>
      </c>
      <c r="AB16" t="e">
        <f t="shared" si="12"/>
        <v>#REF!</v>
      </c>
      <c r="AC16" t="e">
        <f t="shared" si="13"/>
        <v>#REF!</v>
      </c>
      <c r="AD16" t="str">
        <f t="shared" si="6"/>
        <v/>
      </c>
      <c r="AE16" t="e">
        <f t="shared" si="14"/>
        <v>#REF!</v>
      </c>
      <c r="AF16" t="str">
        <f t="shared" ref="AF16:AF21" si="19">TEXT(M28,"000000")</f>
        <v>003303</v>
      </c>
      <c r="AG16" t="str">
        <f>_xlfn.IFNA((VLOOKUP(Y16,'Swim England Lookup'!$C$2:$E$5,3,FALSE)),"")</f>
        <v>10</v>
      </c>
      <c r="AH16" t="s">
        <v>327</v>
      </c>
      <c r="AI16" t="e">
        <f t="shared" si="15"/>
        <v>#REF!</v>
      </c>
    </row>
    <row r="17" spans="1:35" ht="19.5" customHeight="1" x14ac:dyDescent="0.25">
      <c r="A17" s="338"/>
      <c r="B17" s="339"/>
      <c r="C17" s="339"/>
      <c r="D17" s="339"/>
      <c r="E17" s="340"/>
      <c r="F17" s="201" t="s">
        <v>300</v>
      </c>
      <c r="G17" s="269">
        <f>_xlfn.IFNA((VLOOKUP(H17,[1]OMS!$O$10:$P$305,2,FALSE)),"")</f>
        <v>1510872</v>
      </c>
      <c r="H17" s="400" t="s">
        <v>602</v>
      </c>
      <c r="I17" s="270" t="s">
        <v>302</v>
      </c>
      <c r="J17" s="269">
        <f>_xlfn.IFNA((VLOOKUP(K17,[1]OMS!$O$10:$P$305,2,FALSE)),"")</f>
        <v>1237747</v>
      </c>
      <c r="K17" s="400" t="s">
        <v>613</v>
      </c>
      <c r="L17" s="88">
        <f>'Moors League'!G19</f>
        <v>3</v>
      </c>
      <c r="M17" s="117">
        <f>'Moors League'!H19</f>
        <v>22448</v>
      </c>
      <c r="N17" s="117">
        <f>'Moors League'!I19</f>
        <v>2</v>
      </c>
      <c r="O17" s="106"/>
      <c r="P17" s="205"/>
      <c r="Q17" s="108" t="str">
        <f>_xlfn.IFNA((VLOOKUP(O17,'DQ Lookup'!$A$2:$B$99,2,FALSE)),"")</f>
        <v/>
      </c>
      <c r="R17">
        <f t="shared" si="16"/>
        <v>1585108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7"/>
        <v>50m</v>
      </c>
      <c r="X17" t="str">
        <f t="shared" si="17"/>
        <v>Butterfly</v>
      </c>
      <c r="Y17" t="str">
        <f t="shared" si="10"/>
        <v>50mButterfly</v>
      </c>
      <c r="Z17">
        <f t="shared" si="18"/>
        <v>20</v>
      </c>
      <c r="AA17" t="e">
        <f t="shared" si="11"/>
        <v>#REF!</v>
      </c>
      <c r="AB17" t="e">
        <f t="shared" si="12"/>
        <v>#REF!</v>
      </c>
      <c r="AC17" t="e">
        <f t="shared" si="13"/>
        <v>#REF!</v>
      </c>
      <c r="AD17" t="str">
        <f t="shared" si="6"/>
        <v/>
      </c>
      <c r="AE17" t="e">
        <f t="shared" si="14"/>
        <v>#REF!</v>
      </c>
      <c r="AF17" t="str">
        <f t="shared" si="19"/>
        <v>003137</v>
      </c>
      <c r="AG17" t="str">
        <f>_xlfn.IFNA((VLOOKUP(Y17,'Swim England Lookup'!$C$2:$E$5,3,FALSE)),"")</f>
        <v>10</v>
      </c>
      <c r="AH17" t="s">
        <v>327</v>
      </c>
      <c r="AI17" t="e">
        <f t="shared" si="15"/>
        <v>#REF!</v>
      </c>
    </row>
    <row r="18" spans="1:35" ht="19.5" customHeight="1" x14ac:dyDescent="0.25">
      <c r="A18" s="55">
        <v>12</v>
      </c>
      <c r="B18" s="97" t="s">
        <v>285</v>
      </c>
      <c r="C18" s="97" t="s">
        <v>80</v>
      </c>
      <c r="D18" s="97" t="s">
        <v>295</v>
      </c>
      <c r="E18" s="98" t="s">
        <v>98</v>
      </c>
      <c r="F18" s="202" t="s">
        <v>299</v>
      </c>
      <c r="G18" s="269">
        <f>_xlfn.IFNA((VLOOKUP(H18,[1]OMS!$O$10:$P$305,2,FALSE)),"")</f>
        <v>1211270</v>
      </c>
      <c r="H18" s="400" t="s">
        <v>603</v>
      </c>
      <c r="I18" s="270" t="s">
        <v>301</v>
      </c>
      <c r="J18" s="269">
        <f>_xlfn.IFNA((VLOOKUP(K18,[1]OMS!$O$10:$P$305,2,FALSE)),"")</f>
        <v>1372299</v>
      </c>
      <c r="K18" s="400" t="s">
        <v>614</v>
      </c>
      <c r="L18" s="332"/>
      <c r="M18" s="333"/>
      <c r="N18" s="333"/>
      <c r="O18" s="106"/>
      <c r="P18" s="205"/>
      <c r="Q18" s="108" t="str">
        <f>_xlfn.IFNA((VLOOKUP(O18,'DQ Lookup'!$A$2:$B$99,2,FALSE)),"")</f>
        <v/>
      </c>
      <c r="R18">
        <f t="shared" si="16"/>
        <v>1521401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7"/>
        <v>50m</v>
      </c>
      <c r="X18" t="str">
        <f t="shared" si="17"/>
        <v>Freestyle</v>
      </c>
      <c r="Y18" t="str">
        <f t="shared" si="10"/>
        <v>50mFreestyle</v>
      </c>
      <c r="Z18">
        <f t="shared" si="18"/>
        <v>21</v>
      </c>
      <c r="AA18" t="e">
        <f t="shared" si="11"/>
        <v>#REF!</v>
      </c>
      <c r="AB18" t="e">
        <f t="shared" si="12"/>
        <v>#REF!</v>
      </c>
      <c r="AC18" t="e">
        <f t="shared" si="13"/>
        <v>#REF!</v>
      </c>
      <c r="AD18" t="str">
        <f t="shared" si="6"/>
        <v/>
      </c>
      <c r="AE18" t="e">
        <f t="shared" si="14"/>
        <v>#REF!</v>
      </c>
      <c r="AF18" t="str">
        <f t="shared" si="19"/>
        <v>002983</v>
      </c>
      <c r="AG18" t="str">
        <f>_xlfn.IFNA((VLOOKUP(Y18,'Swim England Lookup'!$C$2:$E$5,3,FALSE)),"")</f>
        <v>01</v>
      </c>
      <c r="AH18" t="s">
        <v>327</v>
      </c>
      <c r="AI18" t="e">
        <f t="shared" si="15"/>
        <v>#REF!</v>
      </c>
    </row>
    <row r="19" spans="1:35" ht="19.5" customHeight="1" x14ac:dyDescent="0.25">
      <c r="A19" s="338"/>
      <c r="B19" s="339"/>
      <c r="C19" s="339"/>
      <c r="D19" s="339"/>
      <c r="E19" s="340"/>
      <c r="F19" s="201" t="s">
        <v>300</v>
      </c>
      <c r="G19" s="269">
        <f>_xlfn.IFNA((VLOOKUP(H19,[1]OMS!$O$10:$P$305,2,FALSE)),"")</f>
        <v>1140890</v>
      </c>
      <c r="H19" s="400" t="s">
        <v>615</v>
      </c>
      <c r="I19" s="270" t="s">
        <v>302</v>
      </c>
      <c r="J19" s="269">
        <f>_xlfn.IFNA((VLOOKUP(K19,[1]OMS!$O$10:$P$305,2,FALSE)),"")</f>
        <v>1423405</v>
      </c>
      <c r="K19" s="400" t="s">
        <v>607</v>
      </c>
      <c r="L19" s="91">
        <f>'Moors League'!G20</f>
        <v>2</v>
      </c>
      <c r="M19" s="89">
        <f>'Moors League'!H20</f>
        <v>15685</v>
      </c>
      <c r="N19" s="89">
        <f>'Moors League'!I20</f>
        <v>3</v>
      </c>
      <c r="O19" s="106"/>
      <c r="P19" s="205"/>
      <c r="Q19" s="108" t="str">
        <f>_xlfn.IFNA((VLOOKUP(O19,'DQ Lookup'!$A$2:$B$99,2,FALSE)),"")</f>
        <v/>
      </c>
      <c r="R19">
        <f t="shared" si="16"/>
        <v>1766693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7"/>
        <v>50m</v>
      </c>
      <c r="X19" t="str">
        <f t="shared" si="17"/>
        <v>Freestyle</v>
      </c>
      <c r="Y19" t="str">
        <f t="shared" si="10"/>
        <v>50mFreestyle</v>
      </c>
      <c r="Z19">
        <f t="shared" si="18"/>
        <v>22</v>
      </c>
      <c r="AA19" t="e">
        <f t="shared" si="11"/>
        <v>#REF!</v>
      </c>
      <c r="AB19" t="e">
        <f t="shared" si="12"/>
        <v>#REF!</v>
      </c>
      <c r="AC19" t="e">
        <f t="shared" si="13"/>
        <v>#REF!</v>
      </c>
      <c r="AD19" t="str">
        <f t="shared" si="6"/>
        <v/>
      </c>
      <c r="AE19" t="e">
        <f t="shared" si="14"/>
        <v>#REF!</v>
      </c>
      <c r="AF19" t="str">
        <f t="shared" si="19"/>
        <v>002907</v>
      </c>
      <c r="AG19" t="str">
        <f>_xlfn.IFNA((VLOOKUP(Y19,'Swim England Lookup'!$C$2:$E$5,3,FALSE)),"")</f>
        <v>01</v>
      </c>
      <c r="AH19" t="s">
        <v>327</v>
      </c>
      <c r="AI19" t="e">
        <f t="shared" si="15"/>
        <v>#REF!</v>
      </c>
    </row>
    <row r="20" spans="1:35" ht="19.5" customHeight="1" x14ac:dyDescent="0.25">
      <c r="A20" s="55">
        <v>13</v>
      </c>
      <c r="B20" s="97" t="s">
        <v>284</v>
      </c>
      <c r="C20" s="97" t="s">
        <v>283</v>
      </c>
      <c r="D20" s="97" t="s">
        <v>295</v>
      </c>
      <c r="E20" s="98" t="s">
        <v>100</v>
      </c>
      <c r="F20" s="203">
        <v>1</v>
      </c>
      <c r="G20" s="269">
        <f>_xlfn.IFNA((VLOOKUP(H20,[1]OMS!$O$10:$P$305,2,FALSE)),"")</f>
        <v>1650391</v>
      </c>
      <c r="H20" s="400" t="s">
        <v>604</v>
      </c>
      <c r="I20" s="271">
        <v>2</v>
      </c>
      <c r="J20" s="269">
        <f>_xlfn.IFNA((VLOOKUP(K20,[1]OMS!$O$10:$P$305,2,FALSE)),"")</f>
        <v>1727186</v>
      </c>
      <c r="K20" s="400" t="s">
        <v>616</v>
      </c>
      <c r="L20" s="332"/>
      <c r="M20" s="333"/>
      <c r="N20" s="333"/>
      <c r="O20" s="106"/>
      <c r="P20" s="205"/>
      <c r="Q20" s="108" t="str">
        <f>_xlfn.IFNA((VLOOKUP(O20,'DQ Lookup'!$A$2:$B$99,2,FALSE)),"")</f>
        <v/>
      </c>
      <c r="R20">
        <f t="shared" si="16"/>
        <v>1409688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7"/>
        <v>50m</v>
      </c>
      <c r="X20" t="str">
        <f t="shared" si="17"/>
        <v>Breaststroke</v>
      </c>
      <c r="Y20" t="str">
        <f t="shared" si="10"/>
        <v>50mBreaststroke</v>
      </c>
      <c r="Z20">
        <f t="shared" si="18"/>
        <v>23</v>
      </c>
      <c r="AA20" t="e">
        <f t="shared" si="11"/>
        <v>#REF!</v>
      </c>
      <c r="AB20" t="e">
        <f t="shared" si="12"/>
        <v>#REF!</v>
      </c>
      <c r="AC20" t="e">
        <f t="shared" si="13"/>
        <v>#REF!</v>
      </c>
      <c r="AD20" t="str">
        <f t="shared" si="6"/>
        <v/>
      </c>
      <c r="AE20" t="e">
        <f t="shared" si="14"/>
        <v>#REF!</v>
      </c>
      <c r="AF20" t="str">
        <f t="shared" si="19"/>
        <v>003895</v>
      </c>
      <c r="AG20" t="str">
        <f>_xlfn.IFNA((VLOOKUP(Y20,'Swim England Lookup'!$C$2:$E$5,3,FALSE)),"")</f>
        <v>07</v>
      </c>
      <c r="AH20" t="s">
        <v>327</v>
      </c>
      <c r="AI20" t="e">
        <f t="shared" si="15"/>
        <v>#REF!</v>
      </c>
    </row>
    <row r="21" spans="1:35" ht="19.5" customHeight="1" x14ac:dyDescent="0.25">
      <c r="A21" s="338"/>
      <c r="B21" s="339"/>
      <c r="C21" s="339"/>
      <c r="D21" s="339"/>
      <c r="E21" s="340"/>
      <c r="F21" s="203">
        <v>3</v>
      </c>
      <c r="G21" s="269">
        <f>_xlfn.IFNA((VLOOKUP(H21,[1]OMS!$O$10:$P$305,2,FALSE)),"")</f>
        <v>1734730</v>
      </c>
      <c r="H21" s="400" t="s">
        <v>617</v>
      </c>
      <c r="I21" s="271">
        <v>4</v>
      </c>
      <c r="J21" s="269">
        <f>_xlfn.IFNA((VLOOKUP(K21,[1]OMS!$O$10:$P$305,2,FALSE)),"")</f>
        <v>1521401</v>
      </c>
      <c r="K21" s="400" t="s">
        <v>618</v>
      </c>
      <c r="L21" s="91">
        <f>'Moors League'!G21</f>
        <v>1</v>
      </c>
      <c r="M21" s="89">
        <f>'Moors League'!H21</f>
        <v>21705</v>
      </c>
      <c r="N21" s="89">
        <f>'Moors League'!I21</f>
        <v>4</v>
      </c>
      <c r="O21" s="106"/>
      <c r="P21" s="205"/>
      <c r="Q21" s="108" t="str">
        <f>_xlfn.IFNA((VLOOKUP(O21,'DQ Lookup'!$A$2:$B$99,2,FALSE)),"")</f>
        <v/>
      </c>
      <c r="R21">
        <f t="shared" si="16"/>
        <v>1372299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7"/>
        <v>50m</v>
      </c>
      <c r="X21" t="str">
        <f t="shared" si="17"/>
        <v>Breaststroke</v>
      </c>
      <c r="Y21" t="str">
        <f t="shared" si="10"/>
        <v>50mBreaststroke</v>
      </c>
      <c r="Z21">
        <f t="shared" si="18"/>
        <v>24</v>
      </c>
      <c r="AA21" t="e">
        <f t="shared" si="11"/>
        <v>#REF!</v>
      </c>
      <c r="AB21" t="e">
        <f t="shared" si="12"/>
        <v>#REF!</v>
      </c>
      <c r="AC21" t="e">
        <f t="shared" si="13"/>
        <v>#REF!</v>
      </c>
      <c r="AD21" t="str">
        <f t="shared" si="6"/>
        <v/>
      </c>
      <c r="AE21" t="e">
        <f t="shared" si="14"/>
        <v>#REF!</v>
      </c>
      <c r="AF21" t="str">
        <f t="shared" si="19"/>
        <v>003412</v>
      </c>
      <c r="AG21" t="str">
        <f>_xlfn.IFNA((VLOOKUP(Y21,'Swim England Lookup'!$C$2:$E$5,3,FALSE)),"")</f>
        <v>07</v>
      </c>
      <c r="AH21" t="s">
        <v>327</v>
      </c>
      <c r="AI21" t="e">
        <f t="shared" si="15"/>
        <v>#REF!</v>
      </c>
    </row>
    <row r="22" spans="1:35" ht="19.5" customHeight="1" x14ac:dyDescent="0.25">
      <c r="A22" s="55">
        <v>14</v>
      </c>
      <c r="B22" s="97" t="s">
        <v>285</v>
      </c>
      <c r="C22" s="97" t="s">
        <v>283</v>
      </c>
      <c r="D22" s="97" t="s">
        <v>295</v>
      </c>
      <c r="E22" s="98" t="s">
        <v>100</v>
      </c>
      <c r="F22" s="202">
        <v>1</v>
      </c>
      <c r="G22" s="269">
        <f>_xlfn.IFNA((VLOOKUP(H22,[1]OMS!$O$10:$P$305,2,FALSE)),"")</f>
        <v>1692330</v>
      </c>
      <c r="H22" s="400" t="s">
        <v>605</v>
      </c>
      <c r="I22" s="272">
        <v>2</v>
      </c>
      <c r="J22" s="269">
        <f>_xlfn.IFNA((VLOOKUP(K22,[1]OMS!$O$10:$P$305,2,FALSE)),"")</f>
        <v>1621564</v>
      </c>
      <c r="K22" s="400" t="s">
        <v>619</v>
      </c>
      <c r="L22" s="332"/>
      <c r="M22" s="333"/>
      <c r="N22" s="333"/>
      <c r="O22" s="106"/>
      <c r="P22" s="205"/>
      <c r="Q22" s="108" t="str">
        <f>_xlfn.IFNA((VLOOKUP(O22,'DQ Lookup'!$A$2:$B$99,2,FALSE)),"")</f>
        <v/>
      </c>
      <c r="R22">
        <f t="shared" ref="R22:R27" si="20">G46</f>
        <v>1510872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1">D46</f>
        <v>50m</v>
      </c>
      <c r="X22" t="str">
        <f t="shared" si="21"/>
        <v>Butterfly</v>
      </c>
      <c r="Y22" t="str">
        <f t="shared" si="10"/>
        <v>50mButterfly</v>
      </c>
      <c r="Z22">
        <f t="shared" ref="Z22:Z27" si="22">A46</f>
        <v>31</v>
      </c>
      <c r="AA22" t="e">
        <f t="shared" si="11"/>
        <v>#REF!</v>
      </c>
      <c r="AB22" t="e">
        <f t="shared" si="12"/>
        <v>#REF!</v>
      </c>
      <c r="AC22" t="e">
        <f t="shared" si="13"/>
        <v>#REF!</v>
      </c>
      <c r="AD22" t="str">
        <f t="shared" si="6"/>
        <v/>
      </c>
      <c r="AE22" t="e">
        <f t="shared" si="14"/>
        <v>#REF!</v>
      </c>
      <c r="AF22" t="str">
        <f t="shared" ref="AF22:AF27" si="23">TEXT(M46,"000000")</f>
        <v>003213</v>
      </c>
      <c r="AG22" t="str">
        <f>_xlfn.IFNA((VLOOKUP(Y22,'Swim England Lookup'!$C$2:$E$5,3,FALSE)),"")</f>
        <v>10</v>
      </c>
      <c r="AH22" t="s">
        <v>327</v>
      </c>
      <c r="AI22" t="e">
        <f t="shared" si="15"/>
        <v>#REF!</v>
      </c>
    </row>
    <row r="23" spans="1:35" ht="19.5" customHeight="1" x14ac:dyDescent="0.25">
      <c r="A23" s="338"/>
      <c r="B23" s="339"/>
      <c r="C23" s="339"/>
      <c r="D23" s="339"/>
      <c r="E23" s="340"/>
      <c r="F23" s="204">
        <v>3</v>
      </c>
      <c r="G23" s="269">
        <f>_xlfn.IFNA((VLOOKUP(H23,[1]OMS!$O$10:$P$305,2,FALSE)),"")</f>
        <v>1717983</v>
      </c>
      <c r="H23" s="400" t="s">
        <v>620</v>
      </c>
      <c r="I23" s="273">
        <v>4</v>
      </c>
      <c r="J23" s="269">
        <f>_xlfn.IFNA((VLOOKUP(K23,[1]OMS!$O$10:$P$305,2,FALSE)),"")</f>
        <v>1766693</v>
      </c>
      <c r="K23" s="400" t="s">
        <v>611</v>
      </c>
      <c r="L23" s="91">
        <f>'Moors League'!G22</f>
        <v>1</v>
      </c>
      <c r="M23" s="89">
        <f>'Moors League'!H22</f>
        <v>20584</v>
      </c>
      <c r="N23" s="89">
        <f>'Moors League'!I22</f>
        <v>4</v>
      </c>
      <c r="O23" s="106"/>
      <c r="P23" s="205"/>
      <c r="Q23" s="108" t="str">
        <f>_xlfn.IFNA((VLOOKUP(O23,'DQ Lookup'!$A$2:$B$99,2,FALSE)),"")</f>
        <v/>
      </c>
      <c r="R23">
        <f t="shared" si="20"/>
        <v>1140890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1"/>
        <v>50m</v>
      </c>
      <c r="X23" t="str">
        <f t="shared" si="21"/>
        <v>Butterfly</v>
      </c>
      <c r="Y23" t="str">
        <f t="shared" si="10"/>
        <v>50mButterfly</v>
      </c>
      <c r="Z23">
        <f t="shared" si="22"/>
        <v>32</v>
      </c>
      <c r="AA23" t="e">
        <f t="shared" si="11"/>
        <v>#REF!</v>
      </c>
      <c r="AB23" t="e">
        <f t="shared" si="12"/>
        <v>#REF!</v>
      </c>
      <c r="AC23" t="e">
        <f t="shared" si="13"/>
        <v>#REF!</v>
      </c>
      <c r="AD23" t="str">
        <f t="shared" si="6"/>
        <v/>
      </c>
      <c r="AE23" t="e">
        <f t="shared" si="14"/>
        <v>#REF!</v>
      </c>
      <c r="AF23" t="str">
        <f t="shared" si="23"/>
        <v>002737</v>
      </c>
      <c r="AG23" t="str">
        <f>_xlfn.IFNA((VLOOKUP(Y23,'Swim England Lookup'!$C$2:$E$5,3,FALSE)),"")</f>
        <v>10</v>
      </c>
      <c r="AH23" t="s">
        <v>327</v>
      </c>
      <c r="AI23" t="e">
        <f t="shared" si="15"/>
        <v>#REF!</v>
      </c>
    </row>
    <row r="24" spans="1:35" ht="19.5" customHeight="1" x14ac:dyDescent="0.25">
      <c r="A24" s="55">
        <v>15</v>
      </c>
      <c r="B24" s="97" t="s">
        <v>284</v>
      </c>
      <c r="C24" s="97" t="s">
        <v>287</v>
      </c>
      <c r="D24" s="97" t="s">
        <v>293</v>
      </c>
      <c r="E24" s="98" t="s">
        <v>291</v>
      </c>
      <c r="F24" s="361"/>
      <c r="G24" s="269">
        <f>_xlfn.IFNA((VLOOKUP(H24,[1]OMS!$O$10:$P$305,2,FALSE)),"")</f>
        <v>1636612</v>
      </c>
      <c r="H24" s="400" t="s">
        <v>610</v>
      </c>
      <c r="I24" s="357"/>
      <c r="J24" s="358"/>
      <c r="K24" s="358"/>
      <c r="L24" s="88">
        <f>'Moors League'!G23</f>
        <v>3</v>
      </c>
      <c r="M24" s="89">
        <f>'Moors League'!H23</f>
        <v>4307</v>
      </c>
      <c r="N24" s="89">
        <f>'Moors League'!I23</f>
        <v>2</v>
      </c>
      <c r="O24" s="106"/>
      <c r="P24" s="205"/>
      <c r="Q24" s="108" t="str">
        <f>_xlfn.IFNA((VLOOKUP(O24,'DQ Lookup'!$A$2:$B$99,2,FALSE)),"")</f>
        <v/>
      </c>
      <c r="R24">
        <f t="shared" si="20"/>
        <v>1521401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1"/>
        <v>50m</v>
      </c>
      <c r="X24" t="str">
        <f t="shared" si="21"/>
        <v>Backstroke</v>
      </c>
      <c r="Y24" t="str">
        <f t="shared" si="10"/>
        <v>50mBackstroke</v>
      </c>
      <c r="Z24">
        <f t="shared" si="22"/>
        <v>33</v>
      </c>
      <c r="AA24" t="e">
        <f t="shared" si="11"/>
        <v>#REF!</v>
      </c>
      <c r="AB24" t="e">
        <f t="shared" si="12"/>
        <v>#REF!</v>
      </c>
      <c r="AC24" t="e">
        <f t="shared" si="13"/>
        <v>#REF!</v>
      </c>
      <c r="AD24" t="str">
        <f t="shared" si="6"/>
        <v/>
      </c>
      <c r="AE24" t="e">
        <f t="shared" si="14"/>
        <v>#REF!</v>
      </c>
      <c r="AF24" t="str">
        <f t="shared" si="23"/>
        <v>DSQ</v>
      </c>
      <c r="AG24" t="str">
        <f>_xlfn.IFNA((VLOOKUP(Y24,'Swim England Lookup'!$C$2:$E$5,3,FALSE)),"")</f>
        <v>13</v>
      </c>
      <c r="AH24" t="s">
        <v>327</v>
      </c>
      <c r="AI24" t="e">
        <f t="shared" si="15"/>
        <v>#REF!</v>
      </c>
    </row>
    <row r="25" spans="1:35" ht="19.5" customHeight="1" x14ac:dyDescent="0.25">
      <c r="A25" s="55">
        <v>16</v>
      </c>
      <c r="B25" s="97" t="s">
        <v>285</v>
      </c>
      <c r="C25" s="97" t="s">
        <v>287</v>
      </c>
      <c r="D25" s="97" t="s">
        <v>293</v>
      </c>
      <c r="E25" s="98" t="s">
        <v>291</v>
      </c>
      <c r="F25" s="361"/>
      <c r="G25" s="269">
        <f>_xlfn.IFNA((VLOOKUP(H25,[1]OMS!$O$10:$P$305,2,FALSE)),"")</f>
        <v>1662576</v>
      </c>
      <c r="H25" s="400" t="s">
        <v>621</v>
      </c>
      <c r="I25" s="357"/>
      <c r="J25" s="358"/>
      <c r="K25" s="358"/>
      <c r="L25" s="88">
        <f>'Moors League'!G24</f>
        <v>3</v>
      </c>
      <c r="M25" s="89">
        <f>'Moors League'!H24</f>
        <v>4001</v>
      </c>
      <c r="N25" s="89">
        <f>'Moors League'!I24</f>
        <v>2</v>
      </c>
      <c r="O25" s="106"/>
      <c r="P25" s="205"/>
      <c r="Q25" s="108" t="str">
        <f>_xlfn.IFNA((VLOOKUP(O25,'DQ Lookup'!$A$2:$B$99,2,FALSE)),"")</f>
        <v/>
      </c>
      <c r="R25">
        <f t="shared" si="20"/>
        <v>1766693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1"/>
        <v>50m</v>
      </c>
      <c r="X25" t="str">
        <f t="shared" si="21"/>
        <v>Backstroke</v>
      </c>
      <c r="Y25" t="str">
        <f t="shared" si="10"/>
        <v>50mBackstroke</v>
      </c>
      <c r="Z25">
        <f t="shared" si="22"/>
        <v>34</v>
      </c>
      <c r="AA25" t="e">
        <f t="shared" si="11"/>
        <v>#REF!</v>
      </c>
      <c r="AB25" t="e">
        <f t="shared" si="12"/>
        <v>#REF!</v>
      </c>
      <c r="AC25" t="e">
        <f t="shared" si="13"/>
        <v>#REF!</v>
      </c>
      <c r="AD25" t="str">
        <f t="shared" si="6"/>
        <v/>
      </c>
      <c r="AE25" t="e">
        <f t="shared" si="14"/>
        <v>#REF!</v>
      </c>
      <c r="AF25" t="str">
        <f t="shared" si="23"/>
        <v>003448</v>
      </c>
      <c r="AG25" t="str">
        <f>_xlfn.IFNA((VLOOKUP(Y25,'Swim England Lookup'!$C$2:$E$5,3,FALSE)),"")</f>
        <v>13</v>
      </c>
      <c r="AH25" t="s">
        <v>327</v>
      </c>
      <c r="AI25" t="e">
        <f t="shared" si="15"/>
        <v>#REF!</v>
      </c>
    </row>
    <row r="26" spans="1:35" ht="19.5" customHeight="1" x14ac:dyDescent="0.25">
      <c r="A26" s="55">
        <v>17</v>
      </c>
      <c r="B26" s="97" t="s">
        <v>284</v>
      </c>
      <c r="C26" s="97" t="s">
        <v>288</v>
      </c>
      <c r="D26" s="97" t="s">
        <v>293</v>
      </c>
      <c r="E26" s="98" t="s">
        <v>289</v>
      </c>
      <c r="F26" s="361"/>
      <c r="G26" s="269">
        <f>_xlfn.IFNA((VLOOKUP(H26,[1]OMS!$O$10:$P$305,2,FALSE)),"")</f>
        <v>1692326</v>
      </c>
      <c r="H26" s="400" t="s">
        <v>622</v>
      </c>
      <c r="I26" s="357"/>
      <c r="J26" s="358"/>
      <c r="K26" s="358"/>
      <c r="L26" s="88">
        <f>'Moors League'!G25</f>
        <v>1</v>
      </c>
      <c r="M26" s="89">
        <f>'Moors League'!H25</f>
        <v>4348</v>
      </c>
      <c r="N26" s="89">
        <f>'Moors League'!I25</f>
        <v>4</v>
      </c>
      <c r="O26" s="106"/>
      <c r="P26" s="205"/>
      <c r="Q26" s="108" t="str">
        <f>_xlfn.IFNA((VLOOKUP(O26,'DQ Lookup'!$A$2:$B$99,2,FALSE)),"")</f>
        <v/>
      </c>
      <c r="R26">
        <f t="shared" si="20"/>
        <v>1409688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1"/>
        <v>50m</v>
      </c>
      <c r="X26" t="str">
        <f t="shared" si="21"/>
        <v>Freestyle</v>
      </c>
      <c r="Y26" t="str">
        <f t="shared" si="10"/>
        <v>50mFreestyle</v>
      </c>
      <c r="Z26">
        <f t="shared" si="22"/>
        <v>35</v>
      </c>
      <c r="AA26" t="e">
        <f t="shared" si="11"/>
        <v>#REF!</v>
      </c>
      <c r="AB26" t="e">
        <f t="shared" si="12"/>
        <v>#REF!</v>
      </c>
      <c r="AC26" t="e">
        <f t="shared" si="13"/>
        <v>#REF!</v>
      </c>
      <c r="AD26" t="str">
        <f t="shared" si="6"/>
        <v/>
      </c>
      <c r="AE26" t="e">
        <f t="shared" si="14"/>
        <v>#REF!</v>
      </c>
      <c r="AF26" t="str">
        <f t="shared" si="23"/>
        <v>003284</v>
      </c>
      <c r="AG26" t="str">
        <f>_xlfn.IFNA((VLOOKUP(Y26,'Swim England Lookup'!$C$2:$E$5,3,FALSE)),"")</f>
        <v>01</v>
      </c>
      <c r="AH26" t="s">
        <v>327</v>
      </c>
      <c r="AI26" t="e">
        <f t="shared" si="15"/>
        <v>#REF!</v>
      </c>
    </row>
    <row r="27" spans="1:35" ht="19.5" customHeight="1" x14ac:dyDescent="0.25">
      <c r="A27" s="55">
        <v>18</v>
      </c>
      <c r="B27" s="97" t="s">
        <v>285</v>
      </c>
      <c r="C27" s="97" t="s">
        <v>288</v>
      </c>
      <c r="D27" s="97" t="s">
        <v>293</v>
      </c>
      <c r="E27" s="98" t="s">
        <v>289</v>
      </c>
      <c r="F27" s="361"/>
      <c r="G27" s="269">
        <f>_xlfn.IFNA((VLOOKUP(H27,[1]OMS!$O$10:$P$305,2,FALSE)),"")</f>
        <v>1787219</v>
      </c>
      <c r="H27" s="400" t="s">
        <v>623</v>
      </c>
      <c r="I27" s="357"/>
      <c r="J27" s="358"/>
      <c r="K27" s="358"/>
      <c r="L27" s="88">
        <f>'Moors League'!G26</f>
        <v>3</v>
      </c>
      <c r="M27" s="89">
        <f>'Moors League'!H26</f>
        <v>5034</v>
      </c>
      <c r="N27" s="89">
        <f>'Moors League'!I26</f>
        <v>2</v>
      </c>
      <c r="O27" s="106"/>
      <c r="P27" s="205"/>
      <c r="Q27" s="108" t="str">
        <f>_xlfn.IFNA((VLOOKUP(O27,'DQ Lookup'!$A$2:$B$99,2,FALSE)),"")</f>
        <v/>
      </c>
      <c r="R27">
        <f t="shared" si="20"/>
        <v>1423405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1"/>
        <v>50m</v>
      </c>
      <c r="X27" t="str">
        <f t="shared" si="21"/>
        <v>Freestyle</v>
      </c>
      <c r="Y27" t="str">
        <f t="shared" si="10"/>
        <v>50mFreestyle</v>
      </c>
      <c r="Z27">
        <f t="shared" si="22"/>
        <v>36</v>
      </c>
      <c r="AA27" t="e">
        <f t="shared" si="11"/>
        <v>#REF!</v>
      </c>
      <c r="AB27" t="e">
        <f t="shared" si="12"/>
        <v>#REF!</v>
      </c>
      <c r="AC27" t="e">
        <f t="shared" si="13"/>
        <v>#REF!</v>
      </c>
      <c r="AD27" t="str">
        <f t="shared" si="6"/>
        <v/>
      </c>
      <c r="AE27" t="e">
        <f t="shared" si="14"/>
        <v>#REF!</v>
      </c>
      <c r="AF27" t="str">
        <f t="shared" si="23"/>
        <v>002626</v>
      </c>
      <c r="AG27" t="str">
        <f>_xlfn.IFNA((VLOOKUP(Y27,'Swim England Lookup'!$C$2:$E$5,3,FALSE)),"")</f>
        <v>01</v>
      </c>
      <c r="AH27" t="s">
        <v>327</v>
      </c>
      <c r="AI27" t="e">
        <f t="shared" si="15"/>
        <v>#REF!</v>
      </c>
    </row>
    <row r="28" spans="1:35" ht="19.5" customHeight="1" x14ac:dyDescent="0.25">
      <c r="A28" s="55">
        <v>19</v>
      </c>
      <c r="B28" s="97" t="s">
        <v>284</v>
      </c>
      <c r="C28" s="97" t="s">
        <v>286</v>
      </c>
      <c r="D28" s="97" t="s">
        <v>293</v>
      </c>
      <c r="E28" s="98" t="s">
        <v>290</v>
      </c>
      <c r="F28" s="361"/>
      <c r="G28" s="269">
        <f>_xlfn.IFNA((VLOOKUP(H28,[1]OMS!$O$10:$P$305,2,FALSE)),"")</f>
        <v>1423408</v>
      </c>
      <c r="H28" s="400" t="s">
        <v>624</v>
      </c>
      <c r="I28" s="357"/>
      <c r="J28" s="358"/>
      <c r="K28" s="358"/>
      <c r="L28" s="88">
        <f>'Moors League'!G27</f>
        <v>2</v>
      </c>
      <c r="M28" s="89">
        <f>'Moors League'!H27</f>
        <v>3303</v>
      </c>
      <c r="N28" s="89">
        <f>'Moors League'!I27</f>
        <v>3</v>
      </c>
      <c r="O28" s="106"/>
      <c r="P28" s="205"/>
      <c r="Q28" s="108" t="str">
        <f>_xlfn.IFNA((VLOOKUP(O28,'DQ Lookup'!$A$2:$B$99,2,FALSE)),"")</f>
        <v/>
      </c>
      <c r="R28">
        <f>G54</f>
        <v>1588144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0"/>
        <v>50mButterfly</v>
      </c>
      <c r="Z28">
        <f>A54</f>
        <v>39</v>
      </c>
      <c r="AA28" t="e">
        <f t="shared" si="11"/>
        <v>#REF!</v>
      </c>
      <c r="AB28" t="e">
        <f t="shared" si="12"/>
        <v>#REF!</v>
      </c>
      <c r="AC28" t="e">
        <f t="shared" si="13"/>
        <v>#REF!</v>
      </c>
      <c r="AD28" t="str">
        <f t="shared" si="6"/>
        <v/>
      </c>
      <c r="AE28" t="e">
        <f t="shared" si="14"/>
        <v>#REF!</v>
      </c>
      <c r="AF28" t="str">
        <f>TEXT(M54,"000000")</f>
        <v>003531</v>
      </c>
      <c r="AG28" t="str">
        <f>_xlfn.IFNA((VLOOKUP(Y28,'Swim England Lookup'!$C$2:$E$5,3,FALSE)),"")</f>
        <v>10</v>
      </c>
      <c r="AH28" t="s">
        <v>327</v>
      </c>
      <c r="AI28" t="e">
        <f t="shared" si="15"/>
        <v>#REF!</v>
      </c>
    </row>
    <row r="29" spans="1:35" ht="19.5" customHeight="1" x14ac:dyDescent="0.25">
      <c r="A29" s="55">
        <v>20</v>
      </c>
      <c r="B29" s="97" t="s">
        <v>285</v>
      </c>
      <c r="C29" s="97" t="s">
        <v>286</v>
      </c>
      <c r="D29" s="97" t="s">
        <v>293</v>
      </c>
      <c r="E29" s="98" t="s">
        <v>290</v>
      </c>
      <c r="F29" s="361"/>
      <c r="G29" s="269">
        <f>_xlfn.IFNA((VLOOKUP(H29,[1]OMS!$O$10:$P$305,2,FALSE)),"")</f>
        <v>1585108</v>
      </c>
      <c r="H29" s="400" t="s">
        <v>625</v>
      </c>
      <c r="I29" s="357"/>
      <c r="J29" s="358"/>
      <c r="K29" s="358"/>
      <c r="L29" s="88">
        <f>'Moors League'!G28</f>
        <v>4</v>
      </c>
      <c r="M29" s="89">
        <f>'Moors League'!H28</f>
        <v>3137</v>
      </c>
      <c r="N29" s="89">
        <f>'Moors League'!I28</f>
        <v>1</v>
      </c>
      <c r="O29" s="106"/>
      <c r="P29" s="205"/>
      <c r="Q29" s="108" t="str">
        <f>_xlfn.IFNA((VLOOKUP(O29,'DQ Lookup'!$A$2:$B$99,2,FALSE)),"")</f>
        <v/>
      </c>
      <c r="R29">
        <f>G55</f>
        <v>1707382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0"/>
        <v>50mButterfly</v>
      </c>
      <c r="Z29">
        <f>A55</f>
        <v>40</v>
      </c>
      <c r="AA29" t="e">
        <f t="shared" si="11"/>
        <v>#REF!</v>
      </c>
      <c r="AB29" t="e">
        <f t="shared" si="12"/>
        <v>#REF!</v>
      </c>
      <c r="AC29" t="e">
        <f t="shared" si="13"/>
        <v>#REF!</v>
      </c>
      <c r="AD29" t="str">
        <f t="shared" si="6"/>
        <v/>
      </c>
      <c r="AE29" t="e">
        <f t="shared" si="14"/>
        <v>#REF!</v>
      </c>
      <c r="AF29" t="str">
        <f>TEXT(M55,"000000")</f>
        <v>003389</v>
      </c>
      <c r="AG29" t="str">
        <f>_xlfn.IFNA((VLOOKUP(Y29,'Swim England Lookup'!$C$2:$E$5,3,FALSE)),"")</f>
        <v>10</v>
      </c>
      <c r="AH29" t="s">
        <v>327</v>
      </c>
      <c r="AI29" t="e">
        <f t="shared" si="15"/>
        <v>#REF!</v>
      </c>
    </row>
    <row r="30" spans="1:35" ht="19.5" customHeight="1" x14ac:dyDescent="0.25">
      <c r="A30" s="55">
        <v>21</v>
      </c>
      <c r="B30" s="97" t="s">
        <v>284</v>
      </c>
      <c r="C30" s="97" t="s">
        <v>283</v>
      </c>
      <c r="D30" s="97" t="s">
        <v>293</v>
      </c>
      <c r="E30" s="98" t="s">
        <v>292</v>
      </c>
      <c r="F30" s="361"/>
      <c r="G30" s="269">
        <f>_xlfn.IFNA((VLOOKUP(H30,[1]OMS!$O$10:$P$305,2,FALSE)),"")</f>
        <v>1521401</v>
      </c>
      <c r="H30" s="400" t="s">
        <v>618</v>
      </c>
      <c r="I30" s="357"/>
      <c r="J30" s="358"/>
      <c r="K30" s="358"/>
      <c r="L30" s="88">
        <f>'Moors League'!G29</f>
        <v>1</v>
      </c>
      <c r="M30" s="89">
        <f>'Moors League'!H29</f>
        <v>2983</v>
      </c>
      <c r="N30" s="89">
        <f>'Moors League'!I29</f>
        <v>4</v>
      </c>
      <c r="O30" s="106"/>
      <c r="P30" s="205"/>
      <c r="Q30" s="108" t="str">
        <f>_xlfn.IFNA((VLOOKUP(O30,'DQ Lookup'!$A$2:$B$99,2,FALSE)),"")</f>
        <v/>
      </c>
      <c r="R30">
        <f>G64</f>
        <v>1423408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0"/>
        <v>50mFreestyle</v>
      </c>
      <c r="Z30">
        <f>A64</f>
        <v>45</v>
      </c>
      <c r="AA30" t="e">
        <f t="shared" si="11"/>
        <v>#REF!</v>
      </c>
      <c r="AB30" t="e">
        <f t="shared" si="12"/>
        <v>#REF!</v>
      </c>
      <c r="AC30" t="e">
        <f t="shared" si="13"/>
        <v>#REF!</v>
      </c>
      <c r="AD30" t="str">
        <f t="shared" si="6"/>
        <v/>
      </c>
      <c r="AE30" t="e">
        <f t="shared" si="14"/>
        <v>#REF!</v>
      </c>
      <c r="AF30" t="str">
        <f>TEXT(M64,"000000")</f>
        <v>003145</v>
      </c>
      <c r="AG30" t="str">
        <f>_xlfn.IFNA((VLOOKUP(Y30,'Swim England Lookup'!$C$2:$E$5,3,FALSE)),"")</f>
        <v>01</v>
      </c>
      <c r="AH30" t="s">
        <v>327</v>
      </c>
      <c r="AI30" t="e">
        <f t="shared" si="15"/>
        <v>#REF!</v>
      </c>
    </row>
    <row r="31" spans="1:35" ht="19.5" customHeight="1" x14ac:dyDescent="0.25">
      <c r="A31" s="55">
        <v>22</v>
      </c>
      <c r="B31" s="97" t="s">
        <v>285</v>
      </c>
      <c r="C31" s="97" t="s">
        <v>283</v>
      </c>
      <c r="D31" s="97" t="s">
        <v>293</v>
      </c>
      <c r="E31" s="98" t="s">
        <v>292</v>
      </c>
      <c r="F31" s="361"/>
      <c r="G31" s="269">
        <f>_xlfn.IFNA((VLOOKUP(H31,[1]OMS!$O$10:$P$305,2,FALSE)),"")</f>
        <v>1766693</v>
      </c>
      <c r="H31" s="400" t="s">
        <v>611</v>
      </c>
      <c r="I31" s="357"/>
      <c r="J31" s="358"/>
      <c r="K31" s="358"/>
      <c r="L31" s="88">
        <f>'Moors League'!G30</f>
        <v>1</v>
      </c>
      <c r="M31" s="89">
        <f>'Moors League'!H30</f>
        <v>2907</v>
      </c>
      <c r="N31" s="89">
        <f>'Moors League'!I30</f>
        <v>4</v>
      </c>
      <c r="O31" s="106"/>
      <c r="P31" s="205" t="s">
        <v>646</v>
      </c>
      <c r="Q31" s="108" t="str">
        <f>_xlfn.IFNA((VLOOKUP(O31,'DQ Lookup'!$A$2:$B$99,2,FALSE)),"")</f>
        <v/>
      </c>
      <c r="R31">
        <f>G65</f>
        <v>1707382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0"/>
        <v>50mFreestyle</v>
      </c>
      <c r="Z31">
        <f>A65</f>
        <v>46</v>
      </c>
      <c r="AA31" t="e">
        <f t="shared" si="11"/>
        <v>#REF!</v>
      </c>
      <c r="AB31" t="e">
        <f t="shared" si="12"/>
        <v>#REF!</v>
      </c>
      <c r="AC31" t="e">
        <f t="shared" si="13"/>
        <v>#REF!</v>
      </c>
      <c r="AD31" t="str">
        <f t="shared" si="6"/>
        <v/>
      </c>
      <c r="AE31" t="e">
        <f t="shared" si="14"/>
        <v>#REF!</v>
      </c>
      <c r="AF31" t="str">
        <f>TEXT(M65,"000000")</f>
        <v>002947</v>
      </c>
      <c r="AG31" t="str">
        <f>_xlfn.IFNA((VLOOKUP(Y31,'Swim England Lookup'!$C$2:$E$5,3,FALSE)),"")</f>
        <v>01</v>
      </c>
      <c r="AH31" t="s">
        <v>327</v>
      </c>
      <c r="AI31" t="e">
        <f t="shared" si="15"/>
        <v>#REF!</v>
      </c>
    </row>
    <row r="32" spans="1:35" ht="19.5" customHeight="1" x14ac:dyDescent="0.25">
      <c r="A32" s="55">
        <v>23</v>
      </c>
      <c r="B32" s="97" t="s">
        <v>284</v>
      </c>
      <c r="C32" s="97" t="s">
        <v>80</v>
      </c>
      <c r="D32" s="97" t="s">
        <v>293</v>
      </c>
      <c r="E32" s="98" t="s">
        <v>291</v>
      </c>
      <c r="F32" s="361"/>
      <c r="G32" s="269">
        <f>_xlfn.IFNA((VLOOKUP(H32,[1]OMS!$O$10:$P$305,2,FALSE)),"")</f>
        <v>1409688</v>
      </c>
      <c r="H32" s="400" t="s">
        <v>606</v>
      </c>
      <c r="I32" s="357"/>
      <c r="J32" s="358"/>
      <c r="K32" s="358"/>
      <c r="L32" s="88">
        <f>'Moors League'!G31</f>
        <v>2</v>
      </c>
      <c r="M32" s="89">
        <f>'Moors League'!H31</f>
        <v>3895</v>
      </c>
      <c r="N32" s="89">
        <f>'Moors League'!I31</f>
        <v>3</v>
      </c>
      <c r="O32" s="106"/>
      <c r="P32" s="205"/>
      <c r="Q32" s="108" t="str">
        <f>_xlfn.IFNA((VLOOKUP(O32,'DQ Lookup'!$A$2:$B$99,2,FALSE)),"")</f>
        <v/>
      </c>
      <c r="R32">
        <f t="shared" ref="R32:R37" si="24">G68</f>
        <v>1636612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5">D68</f>
        <v>50m</v>
      </c>
      <c r="X32" t="str">
        <f t="shared" si="25"/>
        <v>Backstroke</v>
      </c>
      <c r="Y32" t="str">
        <f t="shared" si="10"/>
        <v>50mBackstroke</v>
      </c>
      <c r="Z32">
        <f t="shared" ref="Z32:Z37" si="26">A68</f>
        <v>49</v>
      </c>
      <c r="AA32" t="e">
        <f t="shared" si="11"/>
        <v>#REF!</v>
      </c>
      <c r="AB32" t="e">
        <f t="shared" si="12"/>
        <v>#REF!</v>
      </c>
      <c r="AC32" t="e">
        <f t="shared" si="13"/>
        <v>#REF!</v>
      </c>
      <c r="AD32" t="str">
        <f t="shared" si="6"/>
        <v/>
      </c>
      <c r="AE32" t="e">
        <f t="shared" si="14"/>
        <v>#REF!</v>
      </c>
      <c r="AF32" t="str">
        <f t="shared" ref="AF32:AF37" si="27">TEXT(M68,"000000")</f>
        <v>003783</v>
      </c>
      <c r="AG32" t="str">
        <f>_xlfn.IFNA((VLOOKUP(Y32,'Swim England Lookup'!$C$2:$E$5,3,FALSE)),"")</f>
        <v>13</v>
      </c>
      <c r="AH32" t="s">
        <v>327</v>
      </c>
      <c r="AI32" t="e">
        <f t="shared" si="15"/>
        <v>#REF!</v>
      </c>
    </row>
    <row r="33" spans="1:36" ht="19.5" customHeight="1" x14ac:dyDescent="0.25">
      <c r="A33" s="55">
        <v>24</v>
      </c>
      <c r="B33" s="97" t="s">
        <v>285</v>
      </c>
      <c r="C33" s="97" t="s">
        <v>80</v>
      </c>
      <c r="D33" s="97" t="s">
        <v>293</v>
      </c>
      <c r="E33" s="98" t="s">
        <v>291</v>
      </c>
      <c r="F33" s="362"/>
      <c r="G33" s="269">
        <f>_xlfn.IFNA((VLOOKUP(H33,[1]OMS!$O$10:$P$305,2,FALSE)),"")</f>
        <v>1372299</v>
      </c>
      <c r="H33" s="400" t="s">
        <v>614</v>
      </c>
      <c r="I33" s="359"/>
      <c r="J33" s="360"/>
      <c r="K33" s="360"/>
      <c r="L33" s="88">
        <f>'Moors League'!G32</f>
        <v>3</v>
      </c>
      <c r="M33" s="89">
        <f>'Moors League'!H32</f>
        <v>3412</v>
      </c>
      <c r="N33" s="89">
        <f>'Moors League'!I32</f>
        <v>2</v>
      </c>
      <c r="O33" s="106"/>
      <c r="P33" s="205"/>
      <c r="Q33" s="108" t="str">
        <f>_xlfn.IFNA((VLOOKUP(O33,'DQ Lookup'!$A$2:$B$99,2,FALSE)),"")</f>
        <v/>
      </c>
      <c r="R33">
        <f t="shared" si="24"/>
        <v>1447394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5"/>
        <v>50m</v>
      </c>
      <c r="X33" t="str">
        <f t="shared" si="25"/>
        <v>Backstroke</v>
      </c>
      <c r="Y33" t="str">
        <f t="shared" si="10"/>
        <v>50mBackstroke</v>
      </c>
      <c r="Z33">
        <f t="shared" si="26"/>
        <v>50</v>
      </c>
      <c r="AA33" t="e">
        <f t="shared" si="11"/>
        <v>#REF!</v>
      </c>
      <c r="AB33" t="e">
        <f t="shared" si="12"/>
        <v>#REF!</v>
      </c>
      <c r="AC33" t="e">
        <f t="shared" si="13"/>
        <v>#REF!</v>
      </c>
      <c r="AD33" t="str">
        <f t="shared" si="6"/>
        <v/>
      </c>
      <c r="AE33" t="e">
        <f t="shared" si="14"/>
        <v>#REF!</v>
      </c>
      <c r="AF33" t="str">
        <f t="shared" si="27"/>
        <v>003129</v>
      </c>
      <c r="AG33" t="str">
        <f>_xlfn.IFNA((VLOOKUP(Y33,'Swim England Lookup'!$C$2:$E$5,3,FALSE)),"")</f>
        <v>13</v>
      </c>
      <c r="AH33" t="s">
        <v>327</v>
      </c>
      <c r="AI33" t="e">
        <f t="shared" si="15"/>
        <v>#REF!</v>
      </c>
    </row>
    <row r="34" spans="1:36" ht="19.5" customHeight="1" x14ac:dyDescent="0.25">
      <c r="A34" s="55">
        <v>25</v>
      </c>
      <c r="B34" s="97" t="s">
        <v>284</v>
      </c>
      <c r="C34" s="97" t="s">
        <v>287</v>
      </c>
      <c r="D34" s="97" t="s">
        <v>295</v>
      </c>
      <c r="E34" s="98" t="s">
        <v>98</v>
      </c>
      <c r="F34" s="201" t="s">
        <v>299</v>
      </c>
      <c r="G34" s="269">
        <f>_xlfn.IFNA((VLOOKUP(H34,[1]OMS!$O$10:$P$305,2,FALSE)),"")</f>
        <v>1707381</v>
      </c>
      <c r="H34" s="400" t="s">
        <v>626</v>
      </c>
      <c r="I34" s="270" t="s">
        <v>301</v>
      </c>
      <c r="J34" s="269">
        <f>_xlfn.IFNA((VLOOKUP(K34,[1]OMS!$O$10:$P$305,2,FALSE)),"")</f>
        <v>1423408</v>
      </c>
      <c r="K34" s="400" t="s">
        <v>624</v>
      </c>
      <c r="L34" s="332"/>
      <c r="M34" s="333"/>
      <c r="N34" s="333"/>
      <c r="O34" s="106"/>
      <c r="P34" s="205"/>
      <c r="Q34" s="108" t="str">
        <f>_xlfn.IFNA((VLOOKUP(O34,'DQ Lookup'!$A$2:$B$99,2,FALSE)),"")</f>
        <v/>
      </c>
      <c r="R34">
        <f t="shared" si="24"/>
        <v>1650391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5"/>
        <v>50m</v>
      </c>
      <c r="X34" t="str">
        <f t="shared" si="25"/>
        <v>Breaststroke</v>
      </c>
      <c r="Y34" t="str">
        <f t="shared" si="10"/>
        <v>50mBreaststroke</v>
      </c>
      <c r="Z34">
        <f t="shared" si="26"/>
        <v>51</v>
      </c>
      <c r="AA34" t="e">
        <f t="shared" si="11"/>
        <v>#REF!</v>
      </c>
      <c r="AB34" t="e">
        <f t="shared" si="12"/>
        <v>#REF!</v>
      </c>
      <c r="AC34" t="e">
        <f t="shared" si="13"/>
        <v>#REF!</v>
      </c>
      <c r="AD34" t="str">
        <f t="shared" si="6"/>
        <v/>
      </c>
      <c r="AE34" t="e">
        <f t="shared" si="14"/>
        <v>#REF!</v>
      </c>
      <c r="AF34" t="str">
        <f t="shared" si="27"/>
        <v>004146</v>
      </c>
      <c r="AG34" t="str">
        <f>_xlfn.IFNA((VLOOKUP(Y34,'Swim England Lookup'!$C$2:$E$5,3,FALSE)),"")</f>
        <v>07</v>
      </c>
      <c r="AH34" t="s">
        <v>327</v>
      </c>
      <c r="AI34" t="e">
        <f t="shared" si="15"/>
        <v>#REF!</v>
      </c>
    </row>
    <row r="35" spans="1:36" ht="19.5" customHeight="1" x14ac:dyDescent="0.25">
      <c r="A35" s="338"/>
      <c r="B35" s="339"/>
      <c r="C35" s="339"/>
      <c r="D35" s="339"/>
      <c r="E35" s="340"/>
      <c r="F35" s="201" t="s">
        <v>300</v>
      </c>
      <c r="G35" s="269">
        <f>_xlfn.IFNA((VLOOKUP(H35,[1]OMS!$O$10:$P$305,2,FALSE)),"")</f>
        <v>1588144</v>
      </c>
      <c r="H35" s="400" t="s">
        <v>627</v>
      </c>
      <c r="I35" s="270" t="s">
        <v>302</v>
      </c>
      <c r="J35" s="269">
        <f>_xlfn.IFNA((VLOOKUP(K35,[1]OMS!$O$10:$P$305,2,FALSE)),"")</f>
        <v>1582056</v>
      </c>
      <c r="K35" s="400" t="s">
        <v>628</v>
      </c>
      <c r="L35" s="91">
        <f>'Moors League'!G33</f>
        <v>3</v>
      </c>
      <c r="M35" s="89">
        <f>'Moors League'!H33</f>
        <v>22768</v>
      </c>
      <c r="N35" s="89">
        <f>'Moors League'!I33</f>
        <v>2</v>
      </c>
      <c r="O35" s="106"/>
      <c r="P35" s="205"/>
      <c r="Q35" s="108" t="str">
        <f>_xlfn.IFNA((VLOOKUP(O35,'DQ Lookup'!$A$2:$B$99,2,FALSE)),"")</f>
        <v/>
      </c>
      <c r="R35">
        <f t="shared" si="24"/>
        <v>1621564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5"/>
        <v>50m</v>
      </c>
      <c r="X35" t="str">
        <f t="shared" si="25"/>
        <v>Breaststroke</v>
      </c>
      <c r="Y35" t="str">
        <f t="shared" ref="Y35:Y37" si="28">W35&amp;X35</f>
        <v>50mBreaststroke</v>
      </c>
      <c r="Z35">
        <f t="shared" si="26"/>
        <v>52</v>
      </c>
      <c r="AA35" t="e">
        <f t="shared" ref="AA35:AA37" si="29">V35</f>
        <v>#REF!</v>
      </c>
      <c r="AB35" t="e">
        <f t="shared" ref="AB35:AC37" si="30">S35</f>
        <v>#REF!</v>
      </c>
      <c r="AC35" t="e">
        <f t="shared" si="30"/>
        <v>#REF!</v>
      </c>
      <c r="AD35" t="str">
        <f t="shared" si="6"/>
        <v/>
      </c>
      <c r="AE35" t="e">
        <f t="shared" ref="AE35:AE37" si="31">U35</f>
        <v>#REF!</v>
      </c>
      <c r="AF35" t="str">
        <f t="shared" si="27"/>
        <v>004069</v>
      </c>
      <c r="AG35" t="str">
        <f>_xlfn.IFNA((VLOOKUP(Y35,'Swim England Lookup'!$C$2:$E$5,3,FALSE)),"")</f>
        <v>07</v>
      </c>
      <c r="AH35" t="s">
        <v>327</v>
      </c>
      <c r="AI35" t="e">
        <f t="shared" ref="AI35:AI37" si="32">AA35&amp;","&amp;AB35&amp;","&amp;AC35&amp;","&amp;AD35&amp;","&amp;AE35&amp;","&amp;AF35&amp;","&amp;AG35&amp;","&amp;AH35</f>
        <v>#REF!</v>
      </c>
    </row>
    <row r="36" spans="1:36" ht="19.5" customHeight="1" x14ac:dyDescent="0.25">
      <c r="A36" s="55">
        <v>26</v>
      </c>
      <c r="B36" s="97" t="s">
        <v>285</v>
      </c>
      <c r="C36" s="97" t="s">
        <v>287</v>
      </c>
      <c r="D36" s="97" t="s">
        <v>295</v>
      </c>
      <c r="E36" s="98" t="s">
        <v>98</v>
      </c>
      <c r="F36" s="202" t="s">
        <v>299</v>
      </c>
      <c r="G36" s="269">
        <f>_xlfn.IFNA((VLOOKUP(H36,[1]OMS!$O$10:$P$305,2,FALSE)),"")</f>
        <v>1662582</v>
      </c>
      <c r="H36" s="400" t="s">
        <v>629</v>
      </c>
      <c r="I36" s="270" t="s">
        <v>301</v>
      </c>
      <c r="J36" s="269">
        <f>_xlfn.IFNA((VLOOKUP(K36,[1]OMS!$O$10:$P$305,2,FALSE)),"")</f>
        <v>1662576</v>
      </c>
      <c r="K36" s="400" t="s">
        <v>621</v>
      </c>
      <c r="L36" s="332"/>
      <c r="M36" s="333"/>
      <c r="N36" s="333"/>
      <c r="O36" s="106"/>
      <c r="P36" s="205"/>
      <c r="Q36" s="108" t="str">
        <f>_xlfn.IFNA((VLOOKUP(O36,'DQ Lookup'!$A$2:$B$99,2,FALSE)),"")</f>
        <v/>
      </c>
      <c r="R36">
        <f t="shared" si="24"/>
        <v>1510872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5"/>
        <v>50m</v>
      </c>
      <c r="X36" t="str">
        <f t="shared" si="25"/>
        <v>Freestyle</v>
      </c>
      <c r="Y36" t="str">
        <f t="shared" si="28"/>
        <v>50mFreestyle</v>
      </c>
      <c r="Z36">
        <f t="shared" si="26"/>
        <v>53</v>
      </c>
      <c r="AA36" t="e">
        <f t="shared" si="29"/>
        <v>#REF!</v>
      </c>
      <c r="AB36" t="e">
        <f t="shared" si="30"/>
        <v>#REF!</v>
      </c>
      <c r="AC36" t="e">
        <f t="shared" si="30"/>
        <v>#REF!</v>
      </c>
      <c r="AD36" t="str">
        <f t="shared" si="6"/>
        <v/>
      </c>
      <c r="AE36" t="e">
        <f t="shared" si="31"/>
        <v>#REF!</v>
      </c>
      <c r="AF36" t="str">
        <f t="shared" si="27"/>
        <v>002947</v>
      </c>
      <c r="AG36" t="str">
        <f>_xlfn.IFNA((VLOOKUP(Y36,'Swim England Lookup'!$C$2:$E$5,3,FALSE)),"")</f>
        <v>01</v>
      </c>
      <c r="AH36" t="s">
        <v>327</v>
      </c>
      <c r="AI36" t="e">
        <f t="shared" si="32"/>
        <v>#REF!</v>
      </c>
    </row>
    <row r="37" spans="1:36" ht="19.5" customHeight="1" x14ac:dyDescent="0.25">
      <c r="A37" s="338"/>
      <c r="B37" s="339"/>
      <c r="C37" s="339"/>
      <c r="D37" s="339"/>
      <c r="E37" s="340"/>
      <c r="F37" s="201" t="s">
        <v>300</v>
      </c>
      <c r="G37" s="269">
        <f>_xlfn.IFNA((VLOOKUP(H37,[1]OMS!$O$10:$P$305,2,FALSE)),"")</f>
        <v>1707382</v>
      </c>
      <c r="H37" s="400" t="s">
        <v>630</v>
      </c>
      <c r="I37" s="270" t="s">
        <v>302</v>
      </c>
      <c r="J37" s="269">
        <f>_xlfn.IFNA((VLOOKUP(K37,[1]OMS!$O$10:$P$305,2,FALSE)),"")</f>
        <v>1662578</v>
      </c>
      <c r="K37" s="400" t="s">
        <v>631</v>
      </c>
      <c r="L37" s="91">
        <f>'Moors League'!G34</f>
        <v>2</v>
      </c>
      <c r="M37" s="89">
        <f>'Moors League'!H34</f>
        <v>22387</v>
      </c>
      <c r="N37" s="89">
        <f>'Moors League'!I34</f>
        <v>3</v>
      </c>
      <c r="O37" s="106"/>
      <c r="P37" s="205"/>
      <c r="Q37" s="108" t="str">
        <f>_xlfn.IFNA((VLOOKUP(O37,'DQ Lookup'!$A$2:$B$99,2,FALSE)),"")</f>
        <v/>
      </c>
      <c r="R37">
        <f t="shared" si="24"/>
        <v>1140890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5"/>
        <v>50m</v>
      </c>
      <c r="X37" t="str">
        <f t="shared" si="25"/>
        <v>Freestyle</v>
      </c>
      <c r="Y37" t="str">
        <f t="shared" si="28"/>
        <v>50mFreestyle</v>
      </c>
      <c r="Z37">
        <f t="shared" si="26"/>
        <v>54</v>
      </c>
      <c r="AA37" t="e">
        <f t="shared" si="29"/>
        <v>#REF!</v>
      </c>
      <c r="AB37" t="e">
        <f t="shared" si="30"/>
        <v>#REF!</v>
      </c>
      <c r="AC37" t="e">
        <f t="shared" si="30"/>
        <v>#REF!</v>
      </c>
      <c r="AD37" t="str">
        <f t="shared" si="6"/>
        <v/>
      </c>
      <c r="AE37" t="e">
        <f t="shared" si="31"/>
        <v>#REF!</v>
      </c>
      <c r="AF37" t="str">
        <f t="shared" si="27"/>
        <v>002495</v>
      </c>
      <c r="AG37" t="str">
        <f>_xlfn.IFNA((VLOOKUP(Y37,'Swim England Lookup'!$C$2:$E$5,3,FALSE)),"")</f>
        <v>01</v>
      </c>
      <c r="AH37" t="s">
        <v>327</v>
      </c>
      <c r="AI37" t="e">
        <f t="shared" si="32"/>
        <v>#REF!</v>
      </c>
    </row>
    <row r="38" spans="1:36" ht="19.5" customHeight="1" x14ac:dyDescent="0.25">
      <c r="A38" s="55">
        <v>27</v>
      </c>
      <c r="B38" s="97" t="s">
        <v>284</v>
      </c>
      <c r="C38" s="97" t="s">
        <v>288</v>
      </c>
      <c r="D38" s="97" t="s">
        <v>296</v>
      </c>
      <c r="E38" s="98" t="s">
        <v>100</v>
      </c>
      <c r="F38" s="203">
        <v>1</v>
      </c>
      <c r="G38" s="269">
        <f>_xlfn.IFNA((VLOOKUP(H38,[1]OMS!$O$10:$P$305,2,FALSE)),"")</f>
        <v>1692326</v>
      </c>
      <c r="H38" s="400" t="s">
        <v>622</v>
      </c>
      <c r="I38" s="271">
        <v>2</v>
      </c>
      <c r="J38" s="269">
        <f>_xlfn.IFNA((VLOOKUP(K38,[1]OMS!$O$10:$P$305,2,FALSE)),"")</f>
        <v>1725720</v>
      </c>
      <c r="K38" s="400" t="s">
        <v>637</v>
      </c>
      <c r="L38" s="332"/>
      <c r="M38" s="333"/>
      <c r="N38" s="333"/>
      <c r="O38" s="106"/>
      <c r="P38" s="205"/>
      <c r="Q38" s="108" t="str">
        <f>_xlfn.IFNA((VLOOKUP(O38,'DQ Lookup'!$A$2:$B$99,2,FALSE)),"")</f>
        <v/>
      </c>
    </row>
    <row r="39" spans="1:36" ht="19.5" customHeight="1" x14ac:dyDescent="0.25">
      <c r="A39" s="338"/>
      <c r="B39" s="339"/>
      <c r="C39" s="339"/>
      <c r="D39" s="339"/>
      <c r="E39" s="340"/>
      <c r="F39" s="203">
        <v>3</v>
      </c>
      <c r="G39" s="269">
        <f>_xlfn.IFNA((VLOOKUP(H39,[1]OMS!$O$10:$P$305,2,FALSE)),"")</f>
        <v>1790027</v>
      </c>
      <c r="H39" s="400" t="s">
        <v>632</v>
      </c>
      <c r="I39" s="271">
        <v>4</v>
      </c>
      <c r="J39" s="269">
        <f>_xlfn.IFNA((VLOOKUP(K39,[1]OMS!$O$10:$P$305,2,FALSE)),"")</f>
        <v>1669094</v>
      </c>
      <c r="K39" s="400" t="s">
        <v>608</v>
      </c>
      <c r="L39" s="91">
        <f>'Moors League'!G35</f>
        <v>1</v>
      </c>
      <c r="M39" s="89">
        <f>'Moors League'!H35</f>
        <v>11551</v>
      </c>
      <c r="N39" s="89">
        <f>'Moors League'!I35</f>
        <v>4</v>
      </c>
      <c r="O39" s="106"/>
      <c r="P39" s="205"/>
      <c r="Q39" s="108" t="str">
        <f>_xlfn.IFNA((VLOOKUP(O39,'DQ Lookup'!$A$2:$B$99,2,FALSE)),"")</f>
        <v/>
      </c>
    </row>
    <row r="40" spans="1:36" ht="19.5" customHeight="1" x14ac:dyDescent="0.25">
      <c r="A40" s="55">
        <v>28</v>
      </c>
      <c r="B40" s="97" t="s">
        <v>285</v>
      </c>
      <c r="C40" s="97" t="s">
        <v>288</v>
      </c>
      <c r="D40" s="97" t="s">
        <v>296</v>
      </c>
      <c r="E40" s="98" t="s">
        <v>100</v>
      </c>
      <c r="F40" s="202">
        <v>1</v>
      </c>
      <c r="G40" s="269">
        <f>_xlfn.IFNA((VLOOKUP(H40,[1]OMS!$O$10:$P$305,2,FALSE)),"")</f>
        <v>1717013</v>
      </c>
      <c r="H40" s="400" t="s">
        <v>609</v>
      </c>
      <c r="I40" s="272">
        <v>2</v>
      </c>
      <c r="J40" s="269">
        <f>_xlfn.IFNA((VLOOKUP(K40,[1]OMS!$O$10:$P$305,2,FALSE)),"")</f>
        <v>1817807</v>
      </c>
      <c r="K40" s="400" t="s">
        <v>633</v>
      </c>
      <c r="L40" s="332"/>
      <c r="M40" s="333"/>
      <c r="N40" s="333"/>
      <c r="O40" s="106"/>
      <c r="P40" s="205"/>
      <c r="Q40" s="108" t="str">
        <f>_xlfn.IFNA((VLOOKUP(O40,'DQ Lookup'!$A$2:$B$99,2,FALSE)),"")</f>
        <v/>
      </c>
    </row>
    <row r="41" spans="1:36" ht="19.5" customHeight="1" x14ac:dyDescent="0.25">
      <c r="A41" s="338"/>
      <c r="B41" s="339"/>
      <c r="C41" s="339"/>
      <c r="D41" s="339"/>
      <c r="E41" s="340"/>
      <c r="F41" s="204">
        <v>3</v>
      </c>
      <c r="G41" s="269">
        <f>_xlfn.IFNA((VLOOKUP(H41,[1]OMS!$O$10:$P$305,2,FALSE)),"")</f>
        <v>1717983</v>
      </c>
      <c r="H41" s="400" t="s">
        <v>620</v>
      </c>
      <c r="I41" s="273">
        <v>4</v>
      </c>
      <c r="J41" s="269">
        <f>_xlfn.IFNA((VLOOKUP(K41,[1]OMS!$O$10:$P$305,2,FALSE)),"")</f>
        <v>1787219</v>
      </c>
      <c r="K41" s="400" t="s">
        <v>623</v>
      </c>
      <c r="L41" s="91" t="str">
        <f>'Moors League'!G36</f>
        <v>T/O</v>
      </c>
      <c r="M41" s="89">
        <f>'Moors League'!H36</f>
        <v>11906</v>
      </c>
      <c r="N41" s="89">
        <f>'Moors League'!I36</f>
        <v>0</v>
      </c>
      <c r="O41" s="106"/>
      <c r="P41" s="205"/>
      <c r="Q41" s="108" t="str">
        <f>_xlfn.IFNA((VLOOKUP(O41,'DQ Lookup'!$A$2:$B$99,2,FALSE)),"")</f>
        <v/>
      </c>
    </row>
    <row r="42" spans="1:36" ht="19.5" customHeight="1" x14ac:dyDescent="0.25">
      <c r="A42" s="55">
        <v>29</v>
      </c>
      <c r="B42" s="97" t="s">
        <v>284</v>
      </c>
      <c r="C42" s="97" t="s">
        <v>286</v>
      </c>
      <c r="D42" s="97" t="s">
        <v>295</v>
      </c>
      <c r="E42" s="98" t="s">
        <v>98</v>
      </c>
      <c r="F42" s="201" t="s">
        <v>299</v>
      </c>
      <c r="G42" s="269">
        <f>_xlfn.IFNA((VLOOKUP(H42,[1]OMS!$O$10:$P$305,2,FALSE)),"")</f>
        <v>1321057</v>
      </c>
      <c r="H42" s="400" t="s">
        <v>634</v>
      </c>
      <c r="I42" s="270" t="s">
        <v>301</v>
      </c>
      <c r="J42" s="269">
        <f>_xlfn.IFNA((VLOOKUP(K42,[1]OMS!$O$10:$P$305,2,FALSE)),"")</f>
        <v>1409688</v>
      </c>
      <c r="K42" s="400" t="s">
        <v>606</v>
      </c>
      <c r="L42" s="332"/>
      <c r="M42" s="333"/>
      <c r="N42" s="333"/>
      <c r="O42" s="106"/>
      <c r="P42" s="205"/>
      <c r="Q42" s="108" t="str">
        <f>_xlfn.IFNA((VLOOKUP(O42,'DQ Lookup'!$A$2:$B$99,2,FALSE)),"")</f>
        <v/>
      </c>
    </row>
    <row r="43" spans="1:36" ht="19.5" customHeight="1" x14ac:dyDescent="0.25">
      <c r="A43" s="338"/>
      <c r="B43" s="339"/>
      <c r="C43" s="339"/>
      <c r="D43" s="339"/>
      <c r="E43" s="340"/>
      <c r="F43" s="201" t="s">
        <v>300</v>
      </c>
      <c r="G43" s="269">
        <f>_xlfn.IFNA((VLOOKUP(H43,[1]OMS!$O$10:$P$305,2,FALSE)),"")</f>
        <v>1423408</v>
      </c>
      <c r="H43" s="400" t="s">
        <v>624</v>
      </c>
      <c r="I43" s="270" t="s">
        <v>302</v>
      </c>
      <c r="J43" s="269">
        <f>_xlfn.IFNA((VLOOKUP(K43,[1]OMS!$O$10:$P$305,2,FALSE)),"")</f>
        <v>1650395</v>
      </c>
      <c r="K43" s="400" t="s">
        <v>635</v>
      </c>
      <c r="L43" s="91">
        <f>'Moors League'!G37</f>
        <v>2</v>
      </c>
      <c r="M43" s="89">
        <f>'Moors League'!H37</f>
        <v>22705</v>
      </c>
      <c r="N43" s="89">
        <f>'Moors League'!I37</f>
        <v>3</v>
      </c>
      <c r="O43" s="106"/>
      <c r="P43" s="205"/>
      <c r="Q43" s="108" t="str">
        <f>_xlfn.IFNA((VLOOKUP(O43,'DQ Lookup'!$A$2:$B$99,2,FALSE)),"")</f>
        <v/>
      </c>
    </row>
    <row r="44" spans="1:36" ht="19.5" customHeight="1" x14ac:dyDescent="0.25">
      <c r="A44" s="55">
        <v>30</v>
      </c>
      <c r="B44" s="97" t="s">
        <v>285</v>
      </c>
      <c r="C44" s="97" t="s">
        <v>286</v>
      </c>
      <c r="D44" s="97" t="s">
        <v>295</v>
      </c>
      <c r="E44" s="98" t="s">
        <v>98</v>
      </c>
      <c r="F44" s="202" t="s">
        <v>299</v>
      </c>
      <c r="G44" s="269">
        <f>_xlfn.IFNA((VLOOKUP(H44,[1]OMS!$O$10:$P$305,2,FALSE)),"")</f>
        <v>1447394</v>
      </c>
      <c r="H44" s="400" t="s">
        <v>636</v>
      </c>
      <c r="I44" s="270" t="s">
        <v>301</v>
      </c>
      <c r="J44" s="269">
        <f>_xlfn.IFNA((VLOOKUP(K44,[1]OMS!$O$10:$P$305,2,FALSE)),"")</f>
        <v>1423405</v>
      </c>
      <c r="K44" s="400" t="s">
        <v>607</v>
      </c>
      <c r="L44" s="332"/>
      <c r="M44" s="333"/>
      <c r="N44" s="333"/>
      <c r="O44" s="106"/>
      <c r="P44" s="205"/>
      <c r="Q44" s="108" t="str">
        <f>_xlfn.IFNA((VLOOKUP(O44,'DQ Lookup'!$A$2:$B$99,2,FALSE)),"")</f>
        <v/>
      </c>
    </row>
    <row r="45" spans="1:36" ht="19.5" customHeight="1" x14ac:dyDescent="0.25">
      <c r="A45" s="338"/>
      <c r="B45" s="339"/>
      <c r="C45" s="339"/>
      <c r="D45" s="339"/>
      <c r="E45" s="340"/>
      <c r="F45" s="201" t="s">
        <v>300</v>
      </c>
      <c r="G45" s="269">
        <f>_xlfn.IFNA((VLOOKUP(H45,[1]OMS!$O$10:$P$305,2,FALSE)),"")</f>
        <v>1585108</v>
      </c>
      <c r="H45" s="400" t="s">
        <v>625</v>
      </c>
      <c r="I45" s="270" t="s">
        <v>302</v>
      </c>
      <c r="J45" s="269">
        <f>_xlfn.IFNA((VLOOKUP(K45,[1]OMS!$O$10:$P$305,2,FALSE)),"")</f>
        <v>1707382</v>
      </c>
      <c r="K45" s="400" t="s">
        <v>630</v>
      </c>
      <c r="L45" s="91">
        <f>'Moors League'!G38</f>
        <v>1</v>
      </c>
      <c r="M45" s="89">
        <f>'Moors League'!H38</f>
        <v>20527</v>
      </c>
      <c r="N45" s="89">
        <f>'Moors League'!I38</f>
        <v>4</v>
      </c>
      <c r="O45" s="106"/>
      <c r="P45" s="205"/>
      <c r="Q45" s="108" t="str">
        <f>_xlfn.IFNA((VLOOKUP(O45,'DQ Lookup'!$A$2:$B$99,2,FALSE)),"")</f>
        <v/>
      </c>
    </row>
    <row r="46" spans="1:36" s="45" customFormat="1" ht="19.5" customHeight="1" x14ac:dyDescent="0.25">
      <c r="A46" s="55">
        <v>31</v>
      </c>
      <c r="B46" s="97" t="s">
        <v>284</v>
      </c>
      <c r="C46" s="97" t="s">
        <v>80</v>
      </c>
      <c r="D46" s="97" t="s">
        <v>293</v>
      </c>
      <c r="E46" s="98" t="s">
        <v>290</v>
      </c>
      <c r="F46" s="361"/>
      <c r="G46" s="269">
        <f>_xlfn.IFNA((VLOOKUP(H46,[1]OMS!$O$10:$P$305,2,FALSE)),"")</f>
        <v>1510872</v>
      </c>
      <c r="H46" s="400" t="s">
        <v>602</v>
      </c>
      <c r="I46" s="357"/>
      <c r="J46" s="358"/>
      <c r="K46" s="358"/>
      <c r="L46" s="88">
        <f>'Moors League'!G39</f>
        <v>3</v>
      </c>
      <c r="M46" s="89">
        <f>'Moors League'!H39</f>
        <v>3213</v>
      </c>
      <c r="N46" s="89">
        <f>'Moors League'!I39</f>
        <v>2</v>
      </c>
      <c r="O46" s="106"/>
      <c r="P46" s="107"/>
      <c r="Q46" s="108" t="str">
        <f>_xlfn.IFNA((VLOOKUP(O46,'DQ Lookup'!$A$2:$B$99,2,FALSE)),"")</f>
        <v/>
      </c>
    </row>
    <row r="47" spans="1:36" s="45" customFormat="1" ht="19.5" customHeight="1" x14ac:dyDescent="0.25">
      <c r="A47" s="55">
        <v>32</v>
      </c>
      <c r="B47" s="97" t="s">
        <v>285</v>
      </c>
      <c r="C47" s="97" t="s">
        <v>80</v>
      </c>
      <c r="D47" s="97" t="s">
        <v>293</v>
      </c>
      <c r="E47" s="98" t="s">
        <v>290</v>
      </c>
      <c r="F47" s="361"/>
      <c r="G47" s="269">
        <f>_xlfn.IFNA((VLOOKUP(H47,[1]OMS!$O$10:$P$305,2,FALSE)),"")</f>
        <v>1140890</v>
      </c>
      <c r="H47" s="400" t="s">
        <v>615</v>
      </c>
      <c r="I47" s="357"/>
      <c r="J47" s="358"/>
      <c r="K47" s="358"/>
      <c r="L47" s="88">
        <f>'Moors League'!G40</f>
        <v>1</v>
      </c>
      <c r="M47" s="89">
        <f>'Moors League'!H40</f>
        <v>2737</v>
      </c>
      <c r="N47" s="89">
        <f>'Moors League'!I40</f>
        <v>4</v>
      </c>
      <c r="O47" s="106"/>
      <c r="P47" s="107"/>
      <c r="Q47" s="108" t="str">
        <f>_xlfn.IFNA((VLOOKUP(O47,'DQ Lookup'!$A$2:$B$99,2,FALSE)),"")</f>
        <v/>
      </c>
    </row>
    <row r="48" spans="1:36" s="45" customFormat="1" ht="19.5" customHeight="1" x14ac:dyDescent="0.25">
      <c r="A48" s="55">
        <v>33</v>
      </c>
      <c r="B48" s="97" t="s">
        <v>284</v>
      </c>
      <c r="C48" s="97" t="s">
        <v>283</v>
      </c>
      <c r="D48" s="97" t="s">
        <v>293</v>
      </c>
      <c r="E48" s="98" t="s">
        <v>289</v>
      </c>
      <c r="F48" s="361"/>
      <c r="G48" s="269">
        <f>_xlfn.IFNA((VLOOKUP(H48,[1]OMS!$O$10:$P$305,2,FALSE)),"")</f>
        <v>1521401</v>
      </c>
      <c r="H48" s="400" t="s">
        <v>618</v>
      </c>
      <c r="I48" s="357"/>
      <c r="J48" s="358"/>
      <c r="K48" s="358"/>
      <c r="L48" s="88" t="str">
        <f>'Moors League'!G41</f>
        <v>DSQ</v>
      </c>
      <c r="M48" s="89" t="str">
        <f>'Moors League'!H41</f>
        <v>DSQ</v>
      </c>
      <c r="N48" s="89">
        <f>'Moors League'!I41</f>
        <v>0</v>
      </c>
      <c r="O48" s="106" t="s">
        <v>177</v>
      </c>
      <c r="P48" s="107" t="s">
        <v>639</v>
      </c>
      <c r="Q48" s="108" t="str">
        <f>_xlfn.IFNA((VLOOKUP(O48,'DQ Lookup'!$A$2:$B$99,2,FALSE)),"")</f>
        <v>Did not start executing the turn immediately after turning onto the breast</v>
      </c>
      <c r="AJ48" s="45">
        <v>34.840000000000003</v>
      </c>
    </row>
    <row r="49" spans="1:35" s="45" customFormat="1" ht="19.5" customHeight="1" x14ac:dyDescent="0.25">
      <c r="A49" s="55">
        <v>34</v>
      </c>
      <c r="B49" s="97" t="s">
        <v>285</v>
      </c>
      <c r="C49" s="97" t="s">
        <v>283</v>
      </c>
      <c r="D49" s="97" t="s">
        <v>293</v>
      </c>
      <c r="E49" s="98" t="s">
        <v>289</v>
      </c>
      <c r="F49" s="361"/>
      <c r="G49" s="269">
        <f>_xlfn.IFNA((VLOOKUP(H49,[1]OMS!$O$10:$P$305,2,FALSE)),"")</f>
        <v>1766693</v>
      </c>
      <c r="H49" s="400" t="s">
        <v>611</v>
      </c>
      <c r="I49" s="357"/>
      <c r="J49" s="358"/>
      <c r="K49" s="358"/>
      <c r="L49" s="88">
        <f>'Moors League'!G42</f>
        <v>1</v>
      </c>
      <c r="M49" s="89">
        <f>'Moors League'!H42</f>
        <v>3448</v>
      </c>
      <c r="N49" s="89">
        <f>'Moors League'!I42</f>
        <v>4</v>
      </c>
      <c r="O49" s="106"/>
      <c r="P49" s="107"/>
      <c r="Q49" s="108" t="str">
        <f>_xlfn.IFNA((VLOOKUP(O49,'DQ Lookup'!$A$2:$B$99,2,FALSE)),"")</f>
        <v/>
      </c>
    </row>
    <row r="50" spans="1:35" s="45" customFormat="1" ht="19.5" customHeight="1" x14ac:dyDescent="0.25">
      <c r="A50" s="55">
        <v>35</v>
      </c>
      <c r="B50" s="97" t="s">
        <v>284</v>
      </c>
      <c r="C50" s="97" t="s">
        <v>286</v>
      </c>
      <c r="D50" s="97" t="s">
        <v>293</v>
      </c>
      <c r="E50" s="98" t="s">
        <v>292</v>
      </c>
      <c r="F50" s="361"/>
      <c r="G50" s="269">
        <f>_xlfn.IFNA((VLOOKUP(H50,[1]OMS!$O$10:$P$305,2,FALSE)),"")</f>
        <v>1409688</v>
      </c>
      <c r="H50" s="400" t="s">
        <v>606</v>
      </c>
      <c r="I50" s="357"/>
      <c r="J50" s="358"/>
      <c r="K50" s="358"/>
      <c r="L50" s="88">
        <f>'Moors League'!G43</f>
        <v>3</v>
      </c>
      <c r="M50" s="89">
        <f>'Moors League'!H43</f>
        <v>3284</v>
      </c>
      <c r="N50" s="89">
        <f>'Moors League'!I43</f>
        <v>2</v>
      </c>
      <c r="O50" s="106"/>
      <c r="P50" s="107"/>
      <c r="Q50" s="108" t="str">
        <f>_xlfn.IFNA((VLOOKUP(O50,'DQ Lookup'!$A$2:$B$99,2,FALSE)),"")</f>
        <v/>
      </c>
    </row>
    <row r="51" spans="1:35" s="45" customFormat="1" ht="19.5" customHeight="1" x14ac:dyDescent="0.25">
      <c r="A51" s="55">
        <v>36</v>
      </c>
      <c r="B51" s="97" t="s">
        <v>285</v>
      </c>
      <c r="C51" s="97" t="s">
        <v>286</v>
      </c>
      <c r="D51" s="97" t="s">
        <v>293</v>
      </c>
      <c r="E51" s="98" t="s">
        <v>292</v>
      </c>
      <c r="F51" s="361"/>
      <c r="G51" s="269">
        <f>_xlfn.IFNA((VLOOKUP(H51,[1]OMS!$O$10:$P$305,2,FALSE)),"")</f>
        <v>1423405</v>
      </c>
      <c r="H51" s="400" t="s">
        <v>607</v>
      </c>
      <c r="I51" s="357"/>
      <c r="J51" s="358"/>
      <c r="K51" s="358"/>
      <c r="L51" s="88">
        <f>'Moors League'!G44</f>
        <v>1</v>
      </c>
      <c r="M51" s="89">
        <f>'Moors League'!H44</f>
        <v>2626</v>
      </c>
      <c r="N51" s="89">
        <f>'Moors League'!I44</f>
        <v>4</v>
      </c>
      <c r="O51" s="106"/>
      <c r="P51" s="107"/>
      <c r="Q51" s="108" t="str">
        <f>_xlfn.IFNA((VLOOKUP(O51,'DQ Lookup'!$A$2:$B$99,2,FALSE)),"")</f>
        <v/>
      </c>
    </row>
    <row r="52" spans="1:35" s="45" customFormat="1" ht="19.5" customHeight="1" x14ac:dyDescent="0.25">
      <c r="A52" s="55">
        <v>37</v>
      </c>
      <c r="B52" s="97" t="s">
        <v>284</v>
      </c>
      <c r="C52" s="97" t="s">
        <v>288</v>
      </c>
      <c r="D52" s="97" t="s">
        <v>293</v>
      </c>
      <c r="E52" s="98" t="s">
        <v>291</v>
      </c>
      <c r="F52" s="361"/>
      <c r="G52" s="269">
        <f>_xlfn.IFNA((VLOOKUP(H52,[1]OMS!$O$10:$P$305,2,FALSE)),"")</f>
        <v>1790027</v>
      </c>
      <c r="H52" s="400" t="s">
        <v>632</v>
      </c>
      <c r="I52" s="357"/>
      <c r="J52" s="358"/>
      <c r="K52" s="358"/>
      <c r="L52" s="88">
        <f>'Moors League'!G45</f>
        <v>4</v>
      </c>
      <c r="M52" s="89">
        <f>'Moors League'!H45</f>
        <v>5928</v>
      </c>
      <c r="N52" s="89">
        <f>'Moors League'!I45</f>
        <v>1</v>
      </c>
      <c r="O52" s="106"/>
      <c r="P52" s="107"/>
      <c r="Q52" s="108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45" customFormat="1" ht="19.5" customHeight="1" x14ac:dyDescent="0.25">
      <c r="A53" s="55">
        <v>38</v>
      </c>
      <c r="B53" s="97" t="s">
        <v>285</v>
      </c>
      <c r="C53" s="97" t="s">
        <v>288</v>
      </c>
      <c r="D53" s="97" t="s">
        <v>293</v>
      </c>
      <c r="E53" s="98" t="s">
        <v>291</v>
      </c>
      <c r="F53" s="361"/>
      <c r="G53" s="269">
        <f>_xlfn.IFNA((VLOOKUP(H53,[1]OMS!$O$10:$P$305,2,FALSE)),"")</f>
        <v>1817807</v>
      </c>
      <c r="H53" s="400" t="s">
        <v>633</v>
      </c>
      <c r="I53" s="357"/>
      <c r="J53" s="358"/>
      <c r="K53" s="358"/>
      <c r="L53" s="88">
        <f>'Moors League'!G46</f>
        <v>3</v>
      </c>
      <c r="M53" s="89">
        <f>'Moors League'!H46</f>
        <v>11062</v>
      </c>
      <c r="N53" s="89">
        <f>'Moors League'!I46</f>
        <v>2</v>
      </c>
      <c r="O53" s="106"/>
      <c r="P53" s="107"/>
      <c r="Q53" s="108" t="str">
        <f>_xlfn.IFNA((VLOOKUP(O53,'DQ Lookup'!$A$2:$B$99,2,FALSE)),"")</f>
        <v/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45" customFormat="1" ht="19.5" customHeight="1" x14ac:dyDescent="0.25">
      <c r="A54" s="55">
        <v>39</v>
      </c>
      <c r="B54" s="97" t="s">
        <v>284</v>
      </c>
      <c r="C54" s="97" t="s">
        <v>287</v>
      </c>
      <c r="D54" s="97" t="s">
        <v>293</v>
      </c>
      <c r="E54" s="98" t="s">
        <v>290</v>
      </c>
      <c r="F54" s="361"/>
      <c r="G54" s="269">
        <f>_xlfn.IFNA((VLOOKUP(H54,[1]OMS!$O$10:$P$305,2,FALSE)),"")</f>
        <v>1588144</v>
      </c>
      <c r="H54" s="400" t="s">
        <v>627</v>
      </c>
      <c r="I54" s="357"/>
      <c r="J54" s="358"/>
      <c r="K54" s="358"/>
      <c r="L54" s="88">
        <f>'Moors League'!G47</f>
        <v>3</v>
      </c>
      <c r="M54" s="89">
        <f>'Moors League'!H47</f>
        <v>3531</v>
      </c>
      <c r="N54" s="89">
        <f>'Moors League'!I47</f>
        <v>2</v>
      </c>
      <c r="O54" s="106"/>
      <c r="P54" s="107"/>
      <c r="Q54" s="108" t="str">
        <f>_xlfn.IFNA((VLOOKUP(O54,'DQ Lookup'!$A$2:$B$99,2,FALSE)),"")</f>
        <v/>
      </c>
    </row>
    <row r="55" spans="1:35" s="45" customFormat="1" ht="19.5" customHeight="1" x14ac:dyDescent="0.25">
      <c r="A55" s="55">
        <v>40</v>
      </c>
      <c r="B55" s="97" t="s">
        <v>285</v>
      </c>
      <c r="C55" s="97" t="s">
        <v>287</v>
      </c>
      <c r="D55" s="97" t="s">
        <v>293</v>
      </c>
      <c r="E55" s="98" t="s">
        <v>290</v>
      </c>
      <c r="F55" s="362"/>
      <c r="G55" s="269">
        <f>_xlfn.IFNA((VLOOKUP(H55,[1]OMS!$O$10:$P$305,2,FALSE)),"")</f>
        <v>1707382</v>
      </c>
      <c r="H55" s="400" t="s">
        <v>630</v>
      </c>
      <c r="I55" s="359"/>
      <c r="J55" s="360"/>
      <c r="K55" s="360"/>
      <c r="L55" s="88">
        <f>'Moors League'!G48</f>
        <v>3</v>
      </c>
      <c r="M55" s="89">
        <f>'Moors League'!H48</f>
        <v>3389</v>
      </c>
      <c r="N55" s="89">
        <f>'Moors League'!I48</f>
        <v>2</v>
      </c>
      <c r="O55" s="106"/>
      <c r="P55" s="107"/>
      <c r="Q55" s="108" t="str">
        <f>_xlfn.IFNA((VLOOKUP(O55,'DQ Lookup'!$A$2:$B$99,2,FALSE)),"")</f>
        <v/>
      </c>
    </row>
    <row r="56" spans="1:35" s="45" customFormat="1" ht="19.5" customHeight="1" x14ac:dyDescent="0.25">
      <c r="A56" s="55">
        <v>41</v>
      </c>
      <c r="B56" s="97" t="s">
        <v>284</v>
      </c>
      <c r="C56" s="97" t="s">
        <v>80</v>
      </c>
      <c r="D56" s="97" t="s">
        <v>296</v>
      </c>
      <c r="E56" s="98" t="s">
        <v>100</v>
      </c>
      <c r="F56" s="203">
        <v>1</v>
      </c>
      <c r="G56" s="269">
        <f>_xlfn.IFNA((VLOOKUP(H56,[1]OMS!$O$10:$P$305,2,FALSE)),"")</f>
        <v>1409688</v>
      </c>
      <c r="H56" s="400" t="s">
        <v>606</v>
      </c>
      <c r="I56" s="271">
        <v>2</v>
      </c>
      <c r="J56" s="269">
        <f>_xlfn.IFNA((VLOOKUP(K56,[1]OMS!$O$10:$P$305,2,FALSE)),"")</f>
        <v>1274421</v>
      </c>
      <c r="K56" s="400" t="s">
        <v>612</v>
      </c>
      <c r="L56" s="332"/>
      <c r="M56" s="333"/>
      <c r="N56" s="333"/>
      <c r="O56" s="106"/>
      <c r="P56" s="107"/>
      <c r="Q56" s="108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45" customFormat="1" ht="19.5" customHeight="1" x14ac:dyDescent="0.25">
      <c r="A57" s="338"/>
      <c r="B57" s="339"/>
      <c r="C57" s="339"/>
      <c r="D57" s="339"/>
      <c r="E57" s="340"/>
      <c r="F57" s="203">
        <v>3</v>
      </c>
      <c r="G57" s="269">
        <f>_xlfn.IFNA((VLOOKUP(H57,[1]OMS!$O$10:$P$305,2,FALSE)),"")</f>
        <v>1237747</v>
      </c>
      <c r="H57" s="400" t="s">
        <v>613</v>
      </c>
      <c r="I57" s="271">
        <v>4</v>
      </c>
      <c r="J57" s="269">
        <f>_xlfn.IFNA((VLOOKUP(K57,[1]OMS!$O$10:$P$305,2,FALSE)),"")</f>
        <v>1510872</v>
      </c>
      <c r="K57" s="400" t="s">
        <v>602</v>
      </c>
      <c r="L57" s="91">
        <f>'Moors League'!G49</f>
        <v>3</v>
      </c>
      <c r="M57" s="89">
        <f>'Moors League'!H49</f>
        <v>21226</v>
      </c>
      <c r="N57" s="89">
        <f>'Moors League'!I49</f>
        <v>2</v>
      </c>
      <c r="O57" s="106"/>
      <c r="P57" s="107"/>
      <c r="Q57" s="108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45" customFormat="1" ht="19.5" customHeight="1" x14ac:dyDescent="0.25">
      <c r="A58" s="55">
        <v>42</v>
      </c>
      <c r="B58" s="97" t="s">
        <v>285</v>
      </c>
      <c r="C58" s="97" t="s">
        <v>80</v>
      </c>
      <c r="D58" s="97" t="s">
        <v>296</v>
      </c>
      <c r="E58" s="98" t="s">
        <v>100</v>
      </c>
      <c r="F58" s="202">
        <v>1</v>
      </c>
      <c r="G58" s="269">
        <f>_xlfn.IFNA((VLOOKUP(H58,[1]OMS!$O$10:$P$305,2,FALSE)),"")</f>
        <v>1423405</v>
      </c>
      <c r="H58" s="400" t="s">
        <v>607</v>
      </c>
      <c r="I58" s="272">
        <v>2</v>
      </c>
      <c r="J58" s="269">
        <f>_xlfn.IFNA((VLOOKUP(K58,[1]OMS!$O$10:$P$305,2,FALSE)),"")</f>
        <v>1372299</v>
      </c>
      <c r="K58" s="400" t="s">
        <v>614</v>
      </c>
      <c r="L58" s="332"/>
      <c r="M58" s="333"/>
      <c r="N58" s="333"/>
      <c r="O58" s="106"/>
      <c r="P58" s="107"/>
      <c r="Q58" s="108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45" customFormat="1" ht="19.5" customHeight="1" x14ac:dyDescent="0.25">
      <c r="A59" s="338"/>
      <c r="B59" s="339"/>
      <c r="C59" s="339"/>
      <c r="D59" s="339"/>
      <c r="E59" s="340"/>
      <c r="F59" s="204">
        <v>3</v>
      </c>
      <c r="G59" s="269">
        <f>_xlfn.IFNA((VLOOKUP(H59,[1]OMS!$O$10:$P$305,2,FALSE)),"")</f>
        <v>1211270</v>
      </c>
      <c r="H59" s="400" t="s">
        <v>603</v>
      </c>
      <c r="I59" s="273">
        <v>4</v>
      </c>
      <c r="J59" s="269">
        <f>_xlfn.IFNA((VLOOKUP(K59,[1]OMS!$O$10:$P$305,2,FALSE)),"")</f>
        <v>1140890</v>
      </c>
      <c r="K59" s="400" t="s">
        <v>615</v>
      </c>
      <c r="L59" s="91">
        <f>'Moors League'!G50</f>
        <v>1</v>
      </c>
      <c r="M59" s="89">
        <f>'Moors League'!H50</f>
        <v>14516</v>
      </c>
      <c r="N59" s="89">
        <f>'Moors League'!I50</f>
        <v>4</v>
      </c>
      <c r="O59" s="106"/>
      <c r="P59" s="107"/>
      <c r="Q59" s="108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45" customFormat="1" ht="19.5" customHeight="1" x14ac:dyDescent="0.25">
      <c r="A60" s="55">
        <v>43</v>
      </c>
      <c r="B60" s="97" t="s">
        <v>284</v>
      </c>
      <c r="C60" s="97" t="s">
        <v>283</v>
      </c>
      <c r="D60" s="97" t="s">
        <v>295</v>
      </c>
      <c r="E60" s="98" t="s">
        <v>98</v>
      </c>
      <c r="F60" s="201" t="s">
        <v>299</v>
      </c>
      <c r="G60" s="269">
        <f>_xlfn.IFNA((VLOOKUP(H60,[1]OMS!$O$10:$P$305,2,FALSE)),"")</f>
        <v>1727186</v>
      </c>
      <c r="H60" s="400" t="s">
        <v>616</v>
      </c>
      <c r="I60" s="270" t="s">
        <v>301</v>
      </c>
      <c r="J60" s="269">
        <f>_xlfn.IFNA((VLOOKUP(K60,[1]OMS!$O$10:$P$305,2,FALSE)),"")</f>
        <v>1650391</v>
      </c>
      <c r="K60" s="400" t="s">
        <v>604</v>
      </c>
      <c r="L60" s="332"/>
      <c r="M60" s="333"/>
      <c r="N60" s="333"/>
      <c r="O60" s="106"/>
      <c r="P60" s="107"/>
      <c r="Q60" s="108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45" customFormat="1" ht="19.5" customHeight="1" x14ac:dyDescent="0.25">
      <c r="A61" s="338"/>
      <c r="B61" s="339"/>
      <c r="C61" s="339"/>
      <c r="D61" s="339"/>
      <c r="E61" s="340"/>
      <c r="F61" s="201" t="s">
        <v>300</v>
      </c>
      <c r="G61" s="269">
        <f>_xlfn.IFNA((VLOOKUP(H61,[1]OMS!$O$10:$P$305,2,FALSE)),"")</f>
        <v>1521401</v>
      </c>
      <c r="H61" s="400" t="s">
        <v>618</v>
      </c>
      <c r="I61" s="270" t="s">
        <v>302</v>
      </c>
      <c r="J61" s="269">
        <f>_xlfn.IFNA((VLOOKUP(K61,[1]OMS!$O$10:$P$305,2,FALSE)),"")</f>
        <v>1734730</v>
      </c>
      <c r="K61" s="400" t="s">
        <v>617</v>
      </c>
      <c r="L61" s="91">
        <f>'Moors League'!G51</f>
        <v>1</v>
      </c>
      <c r="M61" s="89">
        <f>'Moors League'!H51</f>
        <v>23682</v>
      </c>
      <c r="N61" s="89">
        <f>'Moors League'!I51</f>
        <v>4</v>
      </c>
      <c r="O61" s="106"/>
      <c r="P61" s="107"/>
      <c r="Q61" s="108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45" customFormat="1" ht="19.5" customHeight="1" x14ac:dyDescent="0.25">
      <c r="A62" s="55">
        <v>44</v>
      </c>
      <c r="B62" s="97" t="s">
        <v>285</v>
      </c>
      <c r="C62" s="97" t="s">
        <v>283</v>
      </c>
      <c r="D62" s="97" t="s">
        <v>295</v>
      </c>
      <c r="E62" s="98" t="s">
        <v>98</v>
      </c>
      <c r="F62" s="202" t="s">
        <v>299</v>
      </c>
      <c r="G62" s="269">
        <f>_xlfn.IFNA((VLOOKUP(H62,[1]OMS!$O$10:$P$305,2,FALSE)),"")</f>
        <v>1766693</v>
      </c>
      <c r="H62" s="400" t="s">
        <v>611</v>
      </c>
      <c r="I62" s="270" t="s">
        <v>301</v>
      </c>
      <c r="J62" s="269">
        <f>_xlfn.IFNA((VLOOKUP(K62,[1]OMS!$O$10:$P$305,2,FALSE)),"")</f>
        <v>1621564</v>
      </c>
      <c r="K62" s="400" t="s">
        <v>619</v>
      </c>
      <c r="L62" s="332"/>
      <c r="M62" s="333"/>
      <c r="N62" s="333"/>
      <c r="O62" s="106"/>
      <c r="P62" s="107"/>
      <c r="Q62" s="108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45" customFormat="1" ht="19.5" customHeight="1" x14ac:dyDescent="0.25">
      <c r="A63" s="338"/>
      <c r="B63" s="339"/>
      <c r="C63" s="339"/>
      <c r="D63" s="339"/>
      <c r="E63" s="340"/>
      <c r="F63" s="201" t="s">
        <v>300</v>
      </c>
      <c r="G63" s="269">
        <f>_xlfn.IFNA((VLOOKUP(H63,[1]OMS!$O$10:$P$305,2,FALSE)),"")</f>
        <v>1692330</v>
      </c>
      <c r="H63" s="400" t="s">
        <v>605</v>
      </c>
      <c r="I63" s="270" t="s">
        <v>302</v>
      </c>
      <c r="J63" s="269">
        <f>_xlfn.IFNA((VLOOKUP(K63,[1]OMS!$O$10:$P$305,2,FALSE)),"")</f>
        <v>1717983</v>
      </c>
      <c r="K63" s="400" t="s">
        <v>620</v>
      </c>
      <c r="L63" s="91">
        <f>'Moors League'!G52</f>
        <v>1</v>
      </c>
      <c r="M63" s="89">
        <f>'Moors League'!H52</f>
        <v>22796</v>
      </c>
      <c r="N63" s="89">
        <f>'Moors League'!I52</f>
        <v>4</v>
      </c>
      <c r="O63" s="106"/>
      <c r="P63" s="107"/>
      <c r="Q63" s="108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45" customFormat="1" ht="19.5" customHeight="1" x14ac:dyDescent="0.25">
      <c r="A64" s="55">
        <v>45</v>
      </c>
      <c r="B64" s="97" t="s">
        <v>284</v>
      </c>
      <c r="C64" s="97" t="s">
        <v>287</v>
      </c>
      <c r="D64" s="97" t="s">
        <v>293</v>
      </c>
      <c r="E64" s="98" t="s">
        <v>292</v>
      </c>
      <c r="F64" s="361"/>
      <c r="G64" s="269">
        <f>_xlfn.IFNA((VLOOKUP(H64,[1]OMS!$O$10:$P$305,2,FALSE)),"")</f>
        <v>1423408</v>
      </c>
      <c r="H64" s="400" t="s">
        <v>624</v>
      </c>
      <c r="I64" s="357"/>
      <c r="J64" s="358"/>
      <c r="K64" s="358"/>
      <c r="L64" s="88">
        <f>'Moors League'!G53</f>
        <v>2</v>
      </c>
      <c r="M64" s="89">
        <f>'Moors League'!H53</f>
        <v>3145</v>
      </c>
      <c r="N64" s="89">
        <f>'Moors League'!I53</f>
        <v>3</v>
      </c>
      <c r="O64" s="106"/>
      <c r="P64" s="220"/>
      <c r="Q64" s="108" t="str">
        <f>_xlfn.IFNA((VLOOKUP(O64,'DQ Lookup'!$A$2:$B$99,2,FALSE)),"")</f>
        <v/>
      </c>
    </row>
    <row r="65" spans="1:36" s="45" customFormat="1" ht="19.5" customHeight="1" x14ac:dyDescent="0.25">
      <c r="A65" s="55">
        <v>46</v>
      </c>
      <c r="B65" s="97" t="s">
        <v>285</v>
      </c>
      <c r="C65" s="97" t="s">
        <v>287</v>
      </c>
      <c r="D65" s="97" t="s">
        <v>293</v>
      </c>
      <c r="E65" s="98" t="s">
        <v>292</v>
      </c>
      <c r="F65" s="361"/>
      <c r="G65" s="269">
        <f>_xlfn.IFNA((VLOOKUP(H65,[1]OMS!$O$10:$P$305,2,FALSE)),"")</f>
        <v>1707382</v>
      </c>
      <c r="H65" s="400" t="s">
        <v>630</v>
      </c>
      <c r="I65" s="357"/>
      <c r="J65" s="358"/>
      <c r="K65" s="358"/>
      <c r="L65" s="88">
        <f>'Moors League'!G54</f>
        <v>2</v>
      </c>
      <c r="M65" s="89">
        <f>'Moors League'!H54</f>
        <v>2947</v>
      </c>
      <c r="N65" s="89">
        <f>'Moors League'!I54</f>
        <v>3</v>
      </c>
      <c r="O65" s="106"/>
      <c r="P65" s="107"/>
      <c r="Q65" s="108" t="str">
        <f>_xlfn.IFNA((VLOOKUP(O65,'DQ Lookup'!$A$2:$B$99,2,FALSE)),"")</f>
        <v/>
      </c>
    </row>
    <row r="66" spans="1:36" s="45" customFormat="1" ht="19.5" customHeight="1" x14ac:dyDescent="0.25">
      <c r="A66" s="55">
        <v>47</v>
      </c>
      <c r="B66" s="97" t="s">
        <v>284</v>
      </c>
      <c r="C66" s="97" t="s">
        <v>288</v>
      </c>
      <c r="D66" s="97" t="s">
        <v>293</v>
      </c>
      <c r="E66" s="98" t="s">
        <v>290</v>
      </c>
      <c r="F66" s="361"/>
      <c r="G66" s="269">
        <f>_xlfn.IFNA((VLOOKUP(H66,[1]OMS!$O$10:$P$305,2,FALSE)),"")</f>
        <v>1669094</v>
      </c>
      <c r="H66" s="400" t="s">
        <v>608</v>
      </c>
      <c r="I66" s="357"/>
      <c r="J66" s="358"/>
      <c r="K66" s="358"/>
      <c r="L66" s="88">
        <f>'Moors League'!G55</f>
        <v>1</v>
      </c>
      <c r="M66" s="89">
        <f>'Moors League'!H55</f>
        <v>4795</v>
      </c>
      <c r="N66" s="89">
        <f>'Moors League'!I55</f>
        <v>4</v>
      </c>
      <c r="O66" s="106"/>
      <c r="P66" s="107"/>
      <c r="Q66" s="108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6" s="45" customFormat="1" ht="19.5" customHeight="1" x14ac:dyDescent="0.25">
      <c r="A67" s="55">
        <v>48</v>
      </c>
      <c r="B67" s="97" t="s">
        <v>285</v>
      </c>
      <c r="C67" s="97" t="s">
        <v>288</v>
      </c>
      <c r="D67" s="97" t="s">
        <v>293</v>
      </c>
      <c r="E67" s="98" t="s">
        <v>290</v>
      </c>
      <c r="F67" s="361"/>
      <c r="G67" s="269">
        <f>_xlfn.IFNA((VLOOKUP(H67,[1]OMS!$O$10:$P$305,2,FALSE)),"")</f>
        <v>1787219</v>
      </c>
      <c r="H67" s="400" t="s">
        <v>623</v>
      </c>
      <c r="I67" s="357"/>
      <c r="J67" s="358"/>
      <c r="K67" s="358"/>
      <c r="L67" s="88" t="str">
        <f>'Moors League'!G56</f>
        <v>DSQ</v>
      </c>
      <c r="M67" s="89" t="str">
        <f>'Moors League'!H56</f>
        <v>DSQ</v>
      </c>
      <c r="N67" s="89">
        <f>'Moors League'!I56</f>
        <v>0</v>
      </c>
      <c r="O67" s="106" t="s">
        <v>196</v>
      </c>
      <c r="P67" s="107"/>
      <c r="Q67" s="108" t="str">
        <f>_xlfn.IFNA((VLOOKUP(O67,'DQ Lookup'!$A$2:$B$99,2,FALSE)),"")</f>
        <v>Alternating movement of legs or feet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45" t="s">
        <v>645</v>
      </c>
    </row>
    <row r="68" spans="1:36" s="45" customFormat="1" ht="19.5" customHeight="1" x14ac:dyDescent="0.25">
      <c r="A68" s="55">
        <v>49</v>
      </c>
      <c r="B68" s="97" t="s">
        <v>284</v>
      </c>
      <c r="C68" s="97" t="s">
        <v>286</v>
      </c>
      <c r="D68" s="97" t="s">
        <v>293</v>
      </c>
      <c r="E68" s="98" t="s">
        <v>289</v>
      </c>
      <c r="F68" s="361"/>
      <c r="G68" s="269">
        <f>_xlfn.IFNA((VLOOKUP(H68,[1]OMS!$O$10:$P$305,2,FALSE)),"")</f>
        <v>1636612</v>
      </c>
      <c r="H68" s="400" t="s">
        <v>610</v>
      </c>
      <c r="I68" s="357"/>
      <c r="J68" s="358"/>
      <c r="K68" s="358"/>
      <c r="L68" s="88">
        <f>'Moors League'!G57</f>
        <v>2</v>
      </c>
      <c r="M68" s="89">
        <f>'Moors League'!H57</f>
        <v>3783</v>
      </c>
      <c r="N68" s="89">
        <f>'Moors League'!I57</f>
        <v>3</v>
      </c>
      <c r="O68" s="106"/>
      <c r="P68" s="107"/>
      <c r="Q68" s="108" t="str">
        <f>_xlfn.IFNA((VLOOKUP(O68,'DQ Lookup'!$A$2:$B$99,2,FALSE)),"")</f>
        <v/>
      </c>
    </row>
    <row r="69" spans="1:36" s="45" customFormat="1" ht="19.5" customHeight="1" x14ac:dyDescent="0.25">
      <c r="A69" s="55">
        <v>50</v>
      </c>
      <c r="B69" s="97" t="s">
        <v>285</v>
      </c>
      <c r="C69" s="97" t="s">
        <v>286</v>
      </c>
      <c r="D69" s="97" t="s">
        <v>293</v>
      </c>
      <c r="E69" s="98" t="s">
        <v>289</v>
      </c>
      <c r="F69" s="361"/>
      <c r="G69" s="269">
        <f>_xlfn.IFNA((VLOOKUP(H69,[1]OMS!$O$10:$P$305,2,FALSE)),"")</f>
        <v>1447394</v>
      </c>
      <c r="H69" s="400" t="s">
        <v>636</v>
      </c>
      <c r="I69" s="357"/>
      <c r="J69" s="358"/>
      <c r="K69" s="358"/>
      <c r="L69" s="88">
        <f>'Moors League'!G58</f>
        <v>1</v>
      </c>
      <c r="M69" s="89">
        <f>'Moors League'!H58</f>
        <v>3129</v>
      </c>
      <c r="N69" s="89">
        <f>'Moors League'!I58</f>
        <v>4</v>
      </c>
      <c r="O69" s="106"/>
      <c r="P69" s="107"/>
      <c r="Q69" s="108" t="str">
        <f>_xlfn.IFNA((VLOOKUP(O69,'DQ Lookup'!$A$2:$B$99,2,FALSE)),"")</f>
        <v/>
      </c>
    </row>
    <row r="70" spans="1:36" s="45" customFormat="1" ht="19.5" customHeight="1" x14ac:dyDescent="0.25">
      <c r="A70" s="55">
        <v>51</v>
      </c>
      <c r="B70" s="97" t="s">
        <v>284</v>
      </c>
      <c r="C70" s="97" t="s">
        <v>283</v>
      </c>
      <c r="D70" s="97" t="s">
        <v>293</v>
      </c>
      <c r="E70" s="98" t="s">
        <v>291</v>
      </c>
      <c r="F70" s="361"/>
      <c r="G70" s="269">
        <f>_xlfn.IFNA((VLOOKUP(H70,[1]OMS!$O$10:$P$305,2,FALSE)),"")</f>
        <v>1650391</v>
      </c>
      <c r="H70" s="400" t="s">
        <v>604</v>
      </c>
      <c r="I70" s="357"/>
      <c r="J70" s="358"/>
      <c r="K70" s="358"/>
      <c r="L70" s="88">
        <f>'Moors League'!G59</f>
        <v>1</v>
      </c>
      <c r="M70" s="89">
        <f>'Moors League'!H59</f>
        <v>4146</v>
      </c>
      <c r="N70" s="89">
        <f>'Moors League'!I59</f>
        <v>4</v>
      </c>
      <c r="O70" s="106"/>
      <c r="P70" s="107"/>
      <c r="Q70" s="108" t="str">
        <f>_xlfn.IFNA((VLOOKUP(O70,'DQ Lookup'!$A$2:$B$99,2,FALSE)),"")</f>
        <v/>
      </c>
    </row>
    <row r="71" spans="1:36" s="45" customFormat="1" ht="19.5" customHeight="1" x14ac:dyDescent="0.25">
      <c r="A71" s="55">
        <v>52</v>
      </c>
      <c r="B71" s="97" t="s">
        <v>285</v>
      </c>
      <c r="C71" s="97" t="s">
        <v>283</v>
      </c>
      <c r="D71" s="97" t="s">
        <v>293</v>
      </c>
      <c r="E71" s="98" t="s">
        <v>291</v>
      </c>
      <c r="F71" s="361"/>
      <c r="G71" s="269">
        <f>_xlfn.IFNA((VLOOKUP(H71,[1]OMS!$O$10:$P$305,2,FALSE)),"")</f>
        <v>1621564</v>
      </c>
      <c r="H71" s="400" t="s">
        <v>619</v>
      </c>
      <c r="I71" s="357"/>
      <c r="J71" s="358"/>
      <c r="K71" s="358"/>
      <c r="L71" s="88">
        <f>'Moors League'!G60</f>
        <v>3</v>
      </c>
      <c r="M71" s="89">
        <f>'Moors League'!H60</f>
        <v>4069</v>
      </c>
      <c r="N71" s="89">
        <f>'Moors League'!I60</f>
        <v>2</v>
      </c>
      <c r="O71" s="106"/>
      <c r="P71" s="107"/>
      <c r="Q71" s="108" t="str">
        <f>_xlfn.IFNA((VLOOKUP(O71,'DQ Lookup'!$A$2:$B$99,2,FALSE)),"")</f>
        <v/>
      </c>
    </row>
    <row r="72" spans="1:36" s="45" customFormat="1" ht="19.5" customHeight="1" x14ac:dyDescent="0.25">
      <c r="A72" s="55">
        <v>53</v>
      </c>
      <c r="B72" s="97" t="s">
        <v>284</v>
      </c>
      <c r="C72" s="97" t="s">
        <v>80</v>
      </c>
      <c r="D72" s="97" t="s">
        <v>293</v>
      </c>
      <c r="E72" s="98" t="s">
        <v>292</v>
      </c>
      <c r="F72" s="361"/>
      <c r="G72" s="269">
        <f>_xlfn.IFNA((VLOOKUP(H72,[1]OMS!$O$10:$P$305,2,FALSE)),"")</f>
        <v>1510872</v>
      </c>
      <c r="H72" s="400" t="s">
        <v>602</v>
      </c>
      <c r="I72" s="357"/>
      <c r="J72" s="358"/>
      <c r="K72" s="358"/>
      <c r="L72" s="88">
        <f>'Moors League'!G61</f>
        <v>2</v>
      </c>
      <c r="M72" s="89">
        <f>'Moors League'!H61</f>
        <v>2947</v>
      </c>
      <c r="N72" s="89">
        <f>'Moors League'!I61</f>
        <v>3</v>
      </c>
      <c r="O72" s="106"/>
      <c r="P72" s="107"/>
      <c r="Q72" s="108" t="str">
        <f>_xlfn.IFNA((VLOOKUP(O72,'DQ Lookup'!$A$2:$B$99,2,FALSE)),"")</f>
        <v/>
      </c>
    </row>
    <row r="73" spans="1:36" s="45" customFormat="1" ht="19.5" customHeight="1" x14ac:dyDescent="0.25">
      <c r="A73" s="55">
        <v>54</v>
      </c>
      <c r="B73" s="97" t="s">
        <v>285</v>
      </c>
      <c r="C73" s="97" t="s">
        <v>80</v>
      </c>
      <c r="D73" s="97" t="s">
        <v>293</v>
      </c>
      <c r="E73" s="98" t="s">
        <v>292</v>
      </c>
      <c r="F73" s="362"/>
      <c r="G73" s="269">
        <f>_xlfn.IFNA((VLOOKUP(H73,[1]OMS!$O$10:$P$305,2,FALSE)),"")</f>
        <v>1140890</v>
      </c>
      <c r="H73" s="400" t="s">
        <v>615</v>
      </c>
      <c r="I73" s="359"/>
      <c r="J73" s="360"/>
      <c r="K73" s="360"/>
      <c r="L73" s="88">
        <f>'Moors League'!G62</f>
        <v>1</v>
      </c>
      <c r="M73" s="89">
        <f>'Moors League'!H62</f>
        <v>2495</v>
      </c>
      <c r="N73" s="89">
        <f>'Moors League'!I62</f>
        <v>4</v>
      </c>
      <c r="O73" s="106"/>
      <c r="P73" s="107"/>
      <c r="Q73" s="108" t="str">
        <f>_xlfn.IFNA((VLOOKUP(O73,'DQ Lookup'!$A$2:$B$99,2,FALSE)),"")</f>
        <v/>
      </c>
    </row>
    <row r="74" spans="1:36" s="45" customFormat="1" ht="19.5" customHeight="1" x14ac:dyDescent="0.25">
      <c r="A74" s="55">
        <v>55</v>
      </c>
      <c r="B74" s="97" t="s">
        <v>284</v>
      </c>
      <c r="C74" s="97" t="s">
        <v>287</v>
      </c>
      <c r="D74" s="97" t="s">
        <v>296</v>
      </c>
      <c r="E74" s="98" t="s">
        <v>100</v>
      </c>
      <c r="F74" s="203">
        <v>1</v>
      </c>
      <c r="G74" s="269">
        <f>_xlfn.IFNA((VLOOKUP(H74,[1]OMS!$O$10:$P$305,2,FALSE)),"")</f>
        <v>1636612</v>
      </c>
      <c r="H74" s="400" t="s">
        <v>610</v>
      </c>
      <c r="I74" s="271">
        <v>2</v>
      </c>
      <c r="J74" s="269">
        <f>_xlfn.IFNA((VLOOKUP(K74,[1]OMS!$O$10:$P$305,2,FALSE)),"")</f>
        <v>1582056</v>
      </c>
      <c r="K74" s="400" t="s">
        <v>628</v>
      </c>
      <c r="L74" s="332"/>
      <c r="M74" s="333"/>
      <c r="N74" s="333"/>
      <c r="O74" s="106"/>
      <c r="P74" s="107"/>
      <c r="Q74" s="108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6" s="45" customFormat="1" ht="19.5" customHeight="1" x14ac:dyDescent="0.25">
      <c r="A75" s="338"/>
      <c r="B75" s="339"/>
      <c r="C75" s="339"/>
      <c r="D75" s="339"/>
      <c r="E75" s="340"/>
      <c r="F75" s="203">
        <v>3</v>
      </c>
      <c r="G75" s="269">
        <f>_xlfn.IFNA((VLOOKUP(H75,[1]OMS!$O$10:$P$305,2,FALSE)),"")</f>
        <v>1707381</v>
      </c>
      <c r="H75" s="400" t="s">
        <v>626</v>
      </c>
      <c r="I75" s="271">
        <v>4</v>
      </c>
      <c r="J75" s="269">
        <f>_xlfn.IFNA((VLOOKUP(K75,[1]OMS!$O$10:$P$305,2,FALSE)),"")</f>
        <v>1423408</v>
      </c>
      <c r="K75" s="400" t="s">
        <v>624</v>
      </c>
      <c r="L75" s="91">
        <f>'Moors League'!G63</f>
        <v>2</v>
      </c>
      <c r="M75" s="89">
        <f>'Moors League'!H63</f>
        <v>20869</v>
      </c>
      <c r="N75" s="89">
        <f>'Moors League'!I63</f>
        <v>3</v>
      </c>
      <c r="O75" s="106"/>
      <c r="P75" s="107"/>
      <c r="Q75" s="108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6" s="45" customFormat="1" ht="19.5" customHeight="1" x14ac:dyDescent="0.25">
      <c r="A76" s="55">
        <v>56</v>
      </c>
      <c r="B76" s="97" t="s">
        <v>285</v>
      </c>
      <c r="C76" s="97" t="s">
        <v>287</v>
      </c>
      <c r="D76" s="97" t="s">
        <v>296</v>
      </c>
      <c r="E76" s="98" t="s">
        <v>100</v>
      </c>
      <c r="F76" s="202">
        <v>1</v>
      </c>
      <c r="G76" s="269">
        <f>_xlfn.IFNA((VLOOKUP(H76,[1]OMS!$O$10:$P$305,2,FALSE)),"")</f>
        <v>1662578</v>
      </c>
      <c r="H76" s="400" t="s">
        <v>631</v>
      </c>
      <c r="I76" s="272">
        <v>2</v>
      </c>
      <c r="J76" s="269">
        <f>_xlfn.IFNA((VLOOKUP(K76,[1]OMS!$O$10:$P$305,2,FALSE)),"")</f>
        <v>1662576</v>
      </c>
      <c r="K76" s="400" t="s">
        <v>621</v>
      </c>
      <c r="L76" s="332"/>
      <c r="M76" s="333"/>
      <c r="N76" s="333"/>
      <c r="O76" s="106"/>
      <c r="P76" s="107"/>
      <c r="Q76" s="108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6" s="45" customFormat="1" ht="19.5" customHeight="1" x14ac:dyDescent="0.25">
      <c r="A77" s="338"/>
      <c r="B77" s="339"/>
      <c r="C77" s="339"/>
      <c r="D77" s="339"/>
      <c r="E77" s="340"/>
      <c r="F77" s="204">
        <v>3</v>
      </c>
      <c r="G77" s="269">
        <f>_xlfn.IFNA((VLOOKUP(H77,[1]OMS!$O$10:$P$305,2,FALSE)),"")</f>
        <v>1662582</v>
      </c>
      <c r="H77" s="400" t="s">
        <v>629</v>
      </c>
      <c r="I77" s="273">
        <v>4</v>
      </c>
      <c r="J77" s="269">
        <f>_xlfn.IFNA((VLOOKUP(K77,[1]OMS!$O$10:$P$305,2,FALSE)),"")</f>
        <v>1707382</v>
      </c>
      <c r="K77" s="400" t="s">
        <v>630</v>
      </c>
      <c r="L77" s="91">
        <f>'Moors League'!G64</f>
        <v>2</v>
      </c>
      <c r="M77" s="89">
        <f>'Moors League'!H64</f>
        <v>20648</v>
      </c>
      <c r="N77" s="89">
        <f>'Moors League'!I64</f>
        <v>3</v>
      </c>
      <c r="O77" s="106"/>
      <c r="P77" s="107"/>
      <c r="Q77" s="108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6" s="45" customFormat="1" ht="19.5" customHeight="1" x14ac:dyDescent="0.25">
      <c r="A78" s="55">
        <v>57</v>
      </c>
      <c r="B78" s="97" t="s">
        <v>284</v>
      </c>
      <c r="C78" s="97" t="s">
        <v>288</v>
      </c>
      <c r="D78" s="97" t="s">
        <v>295</v>
      </c>
      <c r="E78" s="98" t="s">
        <v>98</v>
      </c>
      <c r="F78" s="201" t="s">
        <v>299</v>
      </c>
      <c r="G78" s="269">
        <f>_xlfn.IFNA((VLOOKUP(H78,[1]OMS!$O$10:$P$305,2,FALSE)),"")</f>
        <v>1692326</v>
      </c>
      <c r="H78" s="400" t="s">
        <v>622</v>
      </c>
      <c r="I78" s="270" t="s">
        <v>301</v>
      </c>
      <c r="J78" s="269">
        <f>_xlfn.IFNA((VLOOKUP(K78,[1]OMS!$O$10:$P$305,2,FALSE)),"")</f>
        <v>1790027</v>
      </c>
      <c r="K78" s="400" t="s">
        <v>632</v>
      </c>
      <c r="L78" s="332"/>
      <c r="M78" s="333"/>
      <c r="N78" s="333"/>
      <c r="O78" s="106"/>
      <c r="P78" s="107"/>
      <c r="Q78" s="108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6" s="45" customFormat="1" ht="19.5" customHeight="1" x14ac:dyDescent="0.25">
      <c r="A79" s="338"/>
      <c r="B79" s="339"/>
      <c r="C79" s="339"/>
      <c r="D79" s="339"/>
      <c r="E79" s="340"/>
      <c r="F79" s="201" t="s">
        <v>300</v>
      </c>
      <c r="G79" s="269">
        <f>_xlfn.IFNA((VLOOKUP(H79,[1]OMS!$O$10:$P$305,2,FALSE)),"")</f>
        <v>1669094</v>
      </c>
      <c r="H79" s="400" t="s">
        <v>608</v>
      </c>
      <c r="I79" s="270" t="s">
        <v>302</v>
      </c>
      <c r="J79" s="269">
        <f>_xlfn.IFNA((VLOOKUP(K79,[1]OMS!$O$10:$P$305,2,FALSE)),"")</f>
        <v>1725720</v>
      </c>
      <c r="K79" s="400" t="s">
        <v>637</v>
      </c>
      <c r="L79" s="91">
        <f>'Moors League'!G65</f>
        <v>1</v>
      </c>
      <c r="M79" s="89">
        <f>'Moors League'!H65</f>
        <v>13055</v>
      </c>
      <c r="N79" s="89">
        <f>'Moors League'!I65</f>
        <v>4</v>
      </c>
      <c r="O79" s="106"/>
      <c r="P79" s="107"/>
      <c r="Q79" s="108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6" s="45" customFormat="1" ht="19.5" customHeight="1" x14ac:dyDescent="0.25">
      <c r="A80" s="55">
        <v>58</v>
      </c>
      <c r="B80" s="97" t="s">
        <v>285</v>
      </c>
      <c r="C80" s="97" t="s">
        <v>288</v>
      </c>
      <c r="D80" s="97" t="s">
        <v>295</v>
      </c>
      <c r="E80" s="98" t="s">
        <v>98</v>
      </c>
      <c r="F80" s="202" t="s">
        <v>299</v>
      </c>
      <c r="G80" s="269">
        <f>_xlfn.IFNA((VLOOKUP(H80,[1]OMS!$O$10:$P$305,2,FALSE)),"")</f>
        <v>1717013</v>
      </c>
      <c r="H80" s="400" t="s">
        <v>609</v>
      </c>
      <c r="I80" s="270" t="s">
        <v>301</v>
      </c>
      <c r="J80" s="269">
        <f>_xlfn.IFNA((VLOOKUP(K80,[1]OMS!$O$10:$P$305,2,FALSE)),"")</f>
        <v>1717983</v>
      </c>
      <c r="K80" s="400" t="s">
        <v>620</v>
      </c>
      <c r="L80" s="332"/>
      <c r="M80" s="333"/>
      <c r="N80" s="333"/>
      <c r="O80" s="106"/>
      <c r="P80" s="107"/>
      <c r="Q80" s="108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38"/>
      <c r="B81" s="339"/>
      <c r="C81" s="339"/>
      <c r="D81" s="339"/>
      <c r="E81" s="340"/>
      <c r="F81" s="201" t="s">
        <v>300</v>
      </c>
      <c r="G81" s="269">
        <f>_xlfn.IFNA((VLOOKUP(H81,[1]OMS!$O$10:$P$305,2,FALSE)),"")</f>
        <v>1787219</v>
      </c>
      <c r="H81" s="400" t="s">
        <v>623</v>
      </c>
      <c r="I81" s="270" t="s">
        <v>302</v>
      </c>
      <c r="J81" s="269">
        <f>_xlfn.IFNA((VLOOKUP(K81,[1]OMS!$O$10:$P$305,2,FALSE)),"")</f>
        <v>1817807</v>
      </c>
      <c r="K81" s="400" t="s">
        <v>633</v>
      </c>
      <c r="L81" s="91" t="str">
        <f>'Moors League'!G66</f>
        <v>T/O</v>
      </c>
      <c r="M81" s="89">
        <f>'Moors League'!H66</f>
        <v>13771</v>
      </c>
      <c r="N81" s="89">
        <f>'Moors League'!I66</f>
        <v>0</v>
      </c>
      <c r="O81" s="106"/>
      <c r="P81" s="107"/>
      <c r="Q81" s="108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55">
        <v>59</v>
      </c>
      <c r="B82" s="97" t="s">
        <v>284</v>
      </c>
      <c r="C82" s="97" t="s">
        <v>286</v>
      </c>
      <c r="D82" s="97" t="s">
        <v>296</v>
      </c>
      <c r="E82" s="98" t="s">
        <v>100</v>
      </c>
      <c r="F82" s="203">
        <v>1</v>
      </c>
      <c r="G82" s="269">
        <f>_xlfn.IFNA((VLOOKUP(H82,[1]OMS!$O$10:$P$305,2,FALSE)),"")</f>
        <v>1409688</v>
      </c>
      <c r="H82" s="400" t="s">
        <v>606</v>
      </c>
      <c r="I82" s="271">
        <v>2</v>
      </c>
      <c r="J82" s="269">
        <f>_xlfn.IFNA((VLOOKUP(K82,[1]OMS!$O$10:$P$305,2,FALSE)),"")</f>
        <v>1321057</v>
      </c>
      <c r="K82" s="400" t="s">
        <v>634</v>
      </c>
      <c r="L82" s="332"/>
      <c r="M82" s="333"/>
      <c r="N82" s="333"/>
      <c r="O82" s="106"/>
      <c r="P82" s="107"/>
      <c r="Q82" s="108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38"/>
      <c r="B83" s="339"/>
      <c r="C83" s="339"/>
      <c r="D83" s="339"/>
      <c r="E83" s="340"/>
      <c r="F83" s="203">
        <v>3</v>
      </c>
      <c r="G83" s="269">
        <f>_xlfn.IFNA((VLOOKUP(H83,[1]OMS!$O$10:$P$305,2,FALSE)),"")</f>
        <v>1650395</v>
      </c>
      <c r="H83" s="400" t="s">
        <v>635</v>
      </c>
      <c r="I83" s="271">
        <v>4</v>
      </c>
      <c r="J83" s="269">
        <f>_xlfn.IFNA((VLOOKUP(K83,[1]OMS!$O$10:$P$305,2,FALSE)),"")</f>
        <v>1423408</v>
      </c>
      <c r="K83" s="400" t="s">
        <v>624</v>
      </c>
      <c r="L83" s="91">
        <f>'Moors League'!G67</f>
        <v>3</v>
      </c>
      <c r="M83" s="89">
        <f>'Moors League'!H67</f>
        <v>21511</v>
      </c>
      <c r="N83" s="89">
        <f>'Moors League'!I67</f>
        <v>2</v>
      </c>
      <c r="O83" s="106"/>
      <c r="P83" s="107"/>
      <c r="Q83" s="108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55">
        <v>60</v>
      </c>
      <c r="B84" s="97" t="s">
        <v>285</v>
      </c>
      <c r="C84" s="97" t="s">
        <v>286</v>
      </c>
      <c r="D84" s="97" t="s">
        <v>296</v>
      </c>
      <c r="E84" s="98" t="s">
        <v>100</v>
      </c>
      <c r="F84" s="202">
        <v>1</v>
      </c>
      <c r="G84" s="269">
        <f>_xlfn.IFNA((VLOOKUP(H84,[1]OMS!$O$10:$P$305,2,FALSE)),"")</f>
        <v>1447394</v>
      </c>
      <c r="H84" s="400" t="s">
        <v>636</v>
      </c>
      <c r="I84" s="272">
        <v>2</v>
      </c>
      <c r="J84" s="269">
        <f>_xlfn.IFNA((VLOOKUP(K84,[1]OMS!$O$10:$P$305,2,FALSE)),"")</f>
        <v>1585108</v>
      </c>
      <c r="K84" s="400" t="s">
        <v>625</v>
      </c>
      <c r="L84" s="332"/>
      <c r="M84" s="333"/>
      <c r="N84" s="333"/>
      <c r="O84" s="106"/>
      <c r="P84" s="107"/>
      <c r="Q84" s="108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38"/>
      <c r="B85" s="339"/>
      <c r="C85" s="339"/>
      <c r="D85" s="339"/>
      <c r="E85" s="340"/>
      <c r="F85" s="204">
        <v>3</v>
      </c>
      <c r="G85" s="269">
        <f>_xlfn.IFNA((VLOOKUP(H85,[1]OMS!$O$10:$P$305,2,FALSE)),"")</f>
        <v>1707382</v>
      </c>
      <c r="H85" s="400" t="s">
        <v>630</v>
      </c>
      <c r="I85" s="273">
        <v>4</v>
      </c>
      <c r="J85" s="269">
        <f>_xlfn.IFNA((VLOOKUP(K85,[1]OMS!$O$10:$P$305,2,FALSE)),"")</f>
        <v>1423405</v>
      </c>
      <c r="K85" s="400" t="s">
        <v>607</v>
      </c>
      <c r="L85" s="91">
        <f>'Moors League'!G68</f>
        <v>1</v>
      </c>
      <c r="M85" s="89">
        <f>'Moors League'!H68</f>
        <v>15331</v>
      </c>
      <c r="N85" s="89">
        <f>'Moors League'!I68</f>
        <v>4</v>
      </c>
      <c r="O85" s="106"/>
      <c r="P85" s="107"/>
      <c r="Q85" s="108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55">
        <v>61</v>
      </c>
      <c r="B86" s="354" t="s">
        <v>112</v>
      </c>
      <c r="C86" s="355"/>
      <c r="D86" s="97" t="s">
        <v>297</v>
      </c>
      <c r="E86" s="98" t="s">
        <v>298</v>
      </c>
      <c r="F86" s="94">
        <v>1</v>
      </c>
      <c r="G86" s="269">
        <f>_xlfn.IFNA((VLOOKUP(H86,[1]OMS!$O$10:$P$305,2,FALSE)),"")</f>
        <v>1692326</v>
      </c>
      <c r="H86" s="400" t="s">
        <v>622</v>
      </c>
      <c r="I86" s="272">
        <v>2</v>
      </c>
      <c r="J86" s="269">
        <f>_xlfn.IFNA((VLOOKUP(K86,[1]OMS!$O$10:$P$305,2,FALSE)),"")</f>
        <v>1717013</v>
      </c>
      <c r="K86" s="400" t="s">
        <v>609</v>
      </c>
      <c r="L86" s="363"/>
      <c r="M86" s="364"/>
      <c r="N86" s="364"/>
      <c r="O86" s="106"/>
      <c r="P86" s="107"/>
      <c r="Q86" s="108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41" t="s">
        <v>73</v>
      </c>
      <c r="B87" s="342"/>
      <c r="C87" s="342"/>
      <c r="D87" s="342"/>
      <c r="E87" s="343"/>
      <c r="F87" s="94">
        <v>3</v>
      </c>
      <c r="G87" s="269">
        <f>_xlfn.IFNA((VLOOKUP(H87,[1]OMS!$O$10:$P$305,2,FALSE)),"")</f>
        <v>1521401</v>
      </c>
      <c r="H87" s="400" t="s">
        <v>618</v>
      </c>
      <c r="I87" s="273">
        <v>4</v>
      </c>
      <c r="J87" s="269">
        <f>_xlfn.IFNA((VLOOKUP(K87,[1]OMS!$O$10:$P$305,2,FALSE)),"")</f>
        <v>1766693</v>
      </c>
      <c r="K87" s="400" t="s">
        <v>611</v>
      </c>
      <c r="L87" s="365"/>
      <c r="M87" s="366"/>
      <c r="N87" s="366"/>
      <c r="O87" s="106"/>
      <c r="P87" s="107"/>
      <c r="Q87" s="108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44"/>
      <c r="B88" s="345"/>
      <c r="C88" s="345"/>
      <c r="D88" s="345"/>
      <c r="E88" s="346"/>
      <c r="F88" s="94">
        <v>5</v>
      </c>
      <c r="G88" s="269">
        <f>_xlfn.IFNA((VLOOKUP(H88,[1]OMS!$O$10:$P$305,2,FALSE)),"")</f>
        <v>1423408</v>
      </c>
      <c r="H88" s="400" t="s">
        <v>624</v>
      </c>
      <c r="I88" s="272">
        <v>6</v>
      </c>
      <c r="J88" s="269">
        <f>_xlfn.IFNA((VLOOKUP(K88,[1]OMS!$O$10:$P$305,2,FALSE)),"")</f>
        <v>1662576</v>
      </c>
      <c r="K88" s="400" t="s">
        <v>621</v>
      </c>
      <c r="L88" s="365"/>
      <c r="M88" s="366"/>
      <c r="N88" s="366"/>
      <c r="O88" s="106"/>
      <c r="P88" s="107"/>
      <c r="Q88" s="108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44"/>
      <c r="B89" s="345"/>
      <c r="C89" s="345"/>
      <c r="D89" s="345"/>
      <c r="E89" s="346"/>
      <c r="F89" s="94">
        <v>7</v>
      </c>
      <c r="G89" s="269">
        <f>_xlfn.IFNA((VLOOKUP(H89,[1]OMS!$O$10:$P$305,2,FALSE)),"")</f>
        <v>1409688</v>
      </c>
      <c r="H89" s="400" t="s">
        <v>606</v>
      </c>
      <c r="I89" s="273">
        <v>8</v>
      </c>
      <c r="J89" s="269">
        <f>_xlfn.IFNA((VLOOKUP(K89,[1]OMS!$O$10:$P$305,2,FALSE)),"")</f>
        <v>1423405</v>
      </c>
      <c r="K89" s="400" t="s">
        <v>607</v>
      </c>
      <c r="L89" s="367"/>
      <c r="M89" s="368"/>
      <c r="N89" s="368"/>
      <c r="O89" s="106"/>
      <c r="P89" s="107"/>
      <c r="Q89" s="108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47"/>
      <c r="B90" s="348"/>
      <c r="C90" s="348"/>
      <c r="D90" s="348"/>
      <c r="E90" s="349"/>
      <c r="F90" s="94">
        <v>9</v>
      </c>
      <c r="G90" s="269">
        <f>_xlfn.IFNA((VLOOKUP(H90,[1]OMS!$O$10:$P$305,2,FALSE)),"")</f>
        <v>1510872</v>
      </c>
      <c r="H90" s="400" t="s">
        <v>602</v>
      </c>
      <c r="I90" s="274">
        <v>10</v>
      </c>
      <c r="J90" s="269">
        <f>_xlfn.IFNA((VLOOKUP(K90,[1]OMS!$O$10:$P$305,2,FALSE)),"")</f>
        <v>1140890</v>
      </c>
      <c r="K90" s="400" t="s">
        <v>615</v>
      </c>
      <c r="L90" s="261">
        <f>'Moors League'!G69</f>
        <v>1</v>
      </c>
      <c r="M90" s="96">
        <f>'Moors League'!H69</f>
        <v>43278</v>
      </c>
      <c r="N90" s="96">
        <f>'Moors League'!I69</f>
        <v>4</v>
      </c>
      <c r="O90" s="106"/>
      <c r="P90" s="107"/>
      <c r="Q90" s="108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105"/>
      <c r="H91" s="24"/>
      <c r="I91" s="351" t="s">
        <v>303</v>
      </c>
      <c r="J91" s="352"/>
      <c r="K91" s="352"/>
      <c r="L91" s="353"/>
      <c r="M91" s="335">
        <f>SUM(N6:N90)</f>
        <v>169</v>
      </c>
      <c r="N91" s="336"/>
      <c r="O91" s="209"/>
      <c r="Q91" s="34"/>
    </row>
    <row r="92" spans="1:34" x14ac:dyDescent="0.25">
      <c r="A92" s="24"/>
      <c r="B92" s="1"/>
      <c r="C92" s="1"/>
      <c r="D92" s="1"/>
      <c r="E92" s="1"/>
      <c r="F92" s="24"/>
      <c r="G92" s="105"/>
      <c r="H92" s="24"/>
      <c r="I92" s="21"/>
      <c r="J92" s="266"/>
      <c r="K92" s="21"/>
      <c r="L92" s="22"/>
      <c r="M92" s="22"/>
      <c r="N92" s="23"/>
      <c r="O92" s="208"/>
      <c r="Q92" s="34"/>
    </row>
    <row r="93" spans="1:34" x14ac:dyDescent="0.25">
      <c r="A93" s="24"/>
      <c r="B93" s="1"/>
      <c r="C93" s="1"/>
      <c r="D93" s="1"/>
      <c r="E93" s="1"/>
      <c r="F93" s="24"/>
      <c r="G93" s="105"/>
      <c r="H93" s="24"/>
      <c r="I93" s="21"/>
      <c r="J93" s="266"/>
      <c r="K93" s="21"/>
      <c r="L93" s="22"/>
      <c r="M93" s="22"/>
      <c r="N93" s="23"/>
      <c r="O93" s="208"/>
      <c r="Q93" s="34"/>
    </row>
    <row r="94" spans="1:34" x14ac:dyDescent="0.25">
      <c r="A94" s="24"/>
      <c r="B94" s="1"/>
      <c r="C94" s="1"/>
      <c r="D94" s="1"/>
      <c r="E94" s="1"/>
      <c r="F94" s="24"/>
      <c r="G94" s="105"/>
      <c r="H94" s="24"/>
      <c r="I94" s="21"/>
      <c r="J94" s="266"/>
      <c r="K94" s="21"/>
      <c r="L94" s="22"/>
      <c r="M94" s="22"/>
      <c r="N94" s="23"/>
      <c r="O94" s="208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105"/>
      <c r="H95" s="24"/>
      <c r="I95" s="21"/>
      <c r="J95" s="266"/>
      <c r="K95" s="21"/>
      <c r="L95" s="22"/>
      <c r="M95" s="22"/>
      <c r="N95" s="23"/>
      <c r="O95" s="208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105"/>
      <c r="H96" s="24"/>
      <c r="I96" s="21"/>
      <c r="J96" s="266"/>
      <c r="K96" s="21"/>
      <c r="L96" s="22"/>
      <c r="M96" s="22"/>
      <c r="N96" s="23"/>
      <c r="O96" s="208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17"/>
      <c r="H97" s="24"/>
      <c r="I97" s="21"/>
      <c r="J97" s="23"/>
      <c r="K97" s="21"/>
      <c r="L97" s="22"/>
      <c r="M97" s="22"/>
      <c r="N97" s="23"/>
      <c r="O97" s="208"/>
      <c r="Q97" s="34"/>
    </row>
    <row r="98" spans="1:17" x14ac:dyDescent="0.25">
      <c r="A98" s="24"/>
      <c r="B98" s="1"/>
      <c r="C98" s="1"/>
      <c r="D98" s="1"/>
      <c r="E98" s="1"/>
      <c r="F98" s="24"/>
      <c r="G98" s="105"/>
      <c r="H98" s="24"/>
      <c r="I98" s="21"/>
      <c r="J98" s="266"/>
      <c r="K98" s="21"/>
      <c r="L98" s="22"/>
      <c r="M98" s="22"/>
      <c r="N98" s="23"/>
      <c r="O98" s="208"/>
      <c r="Q98" s="34"/>
    </row>
    <row r="99" spans="1:17" x14ac:dyDescent="0.25">
      <c r="A99" s="24"/>
      <c r="B99" s="1"/>
      <c r="C99" s="1"/>
      <c r="D99" s="1"/>
      <c r="E99" s="1"/>
      <c r="F99" s="24"/>
      <c r="G99" s="105"/>
      <c r="H99" s="24"/>
      <c r="I99" s="21"/>
      <c r="J99" s="266"/>
      <c r="K99" s="21"/>
      <c r="L99" s="22"/>
      <c r="M99" s="22"/>
      <c r="N99" s="23"/>
      <c r="O99" s="208"/>
      <c r="Q99" s="34"/>
    </row>
    <row r="100" spans="1:17" x14ac:dyDescent="0.25">
      <c r="A100" s="24"/>
      <c r="B100" s="1"/>
      <c r="C100" s="1"/>
      <c r="D100" s="1"/>
      <c r="E100" s="1"/>
      <c r="F100" s="24"/>
      <c r="G100" s="105"/>
      <c r="H100" s="24"/>
      <c r="I100" s="21"/>
      <c r="J100" s="266"/>
      <c r="K100" s="21"/>
      <c r="L100" s="22"/>
      <c r="M100" s="22"/>
      <c r="N100" s="23"/>
      <c r="O100" s="208"/>
      <c r="Q100" s="34"/>
    </row>
    <row r="101" spans="1:17" x14ac:dyDescent="0.25">
      <c r="A101" s="24"/>
      <c r="B101" s="1"/>
      <c r="C101" s="1"/>
      <c r="D101" s="1"/>
      <c r="E101" s="1"/>
      <c r="F101" s="24"/>
      <c r="G101" s="105"/>
      <c r="H101" s="24"/>
      <c r="I101" s="21"/>
      <c r="J101" s="266"/>
      <c r="K101" s="21"/>
      <c r="L101" s="22"/>
      <c r="M101" s="22"/>
      <c r="N101" s="23"/>
      <c r="O101" s="208"/>
      <c r="Q101" s="34"/>
    </row>
    <row r="102" spans="1:17" x14ac:dyDescent="0.25">
      <c r="A102" s="24"/>
      <c r="B102" s="1"/>
      <c r="C102" s="1"/>
      <c r="D102" s="1"/>
      <c r="E102" s="1"/>
      <c r="F102" s="24"/>
      <c r="G102" s="105"/>
      <c r="H102" s="24"/>
      <c r="I102" s="21"/>
      <c r="J102" s="266"/>
      <c r="K102" s="21"/>
      <c r="L102" s="22"/>
      <c r="M102" s="22"/>
      <c r="N102" s="23"/>
      <c r="O102" s="208"/>
      <c r="Q102" s="34"/>
    </row>
    <row r="103" spans="1:17" x14ac:dyDescent="0.25">
      <c r="A103" s="24"/>
      <c r="B103" s="1"/>
      <c r="C103" s="1"/>
      <c r="D103" s="1"/>
      <c r="E103" s="1"/>
      <c r="F103" s="24"/>
      <c r="G103" s="105"/>
      <c r="H103" s="24"/>
      <c r="I103" s="21"/>
      <c r="J103" s="266"/>
      <c r="K103" s="21"/>
      <c r="L103" s="22"/>
      <c r="M103" s="22"/>
      <c r="N103" s="23"/>
      <c r="O103" s="208"/>
      <c r="Q103" s="34"/>
    </row>
    <row r="104" spans="1:17" x14ac:dyDescent="0.25">
      <c r="A104" s="24"/>
      <c r="B104" s="1"/>
      <c r="C104" s="1"/>
      <c r="D104" s="1"/>
      <c r="E104" s="1"/>
      <c r="F104" s="24"/>
      <c r="G104" s="105"/>
      <c r="H104" s="24"/>
      <c r="I104" s="21"/>
      <c r="J104" s="266"/>
      <c r="K104" s="21"/>
      <c r="L104" s="22"/>
      <c r="M104" s="22"/>
      <c r="N104" s="23"/>
      <c r="O104" s="208"/>
      <c r="Q104" s="34"/>
    </row>
    <row r="105" spans="1:17" x14ac:dyDescent="0.25">
      <c r="A105" s="24"/>
      <c r="B105" s="1"/>
      <c r="C105" s="1"/>
      <c r="D105" s="1"/>
      <c r="E105" s="1"/>
      <c r="F105" s="24"/>
      <c r="G105" s="105"/>
      <c r="H105" s="24"/>
      <c r="I105" s="21"/>
      <c r="J105" s="266"/>
      <c r="K105" s="21"/>
      <c r="L105" s="22"/>
      <c r="M105" s="22"/>
      <c r="N105" s="23"/>
      <c r="O105" s="208"/>
      <c r="Q105" s="34"/>
    </row>
    <row r="106" spans="1:17" x14ac:dyDescent="0.25">
      <c r="A106" s="24"/>
      <c r="B106" s="1"/>
      <c r="C106" s="1"/>
      <c r="D106" s="1"/>
      <c r="E106" s="1"/>
      <c r="F106" s="24"/>
      <c r="G106" s="105"/>
      <c r="H106" s="24"/>
      <c r="I106" s="21"/>
      <c r="J106" s="266"/>
      <c r="K106" s="21"/>
      <c r="L106" s="22"/>
      <c r="M106" s="22"/>
      <c r="N106" s="23"/>
      <c r="O106" s="208"/>
      <c r="Q106" s="34"/>
    </row>
    <row r="107" spans="1:17" x14ac:dyDescent="0.25">
      <c r="A107" s="24"/>
      <c r="B107" s="1"/>
      <c r="C107" s="1"/>
      <c r="D107" s="1"/>
      <c r="E107" s="1"/>
      <c r="F107" s="24"/>
      <c r="G107" s="105"/>
      <c r="H107" s="24"/>
      <c r="I107" s="21"/>
      <c r="J107" s="266"/>
      <c r="K107" s="21"/>
      <c r="L107" s="22"/>
      <c r="M107" s="22"/>
      <c r="N107" s="23"/>
      <c r="O107" s="208"/>
      <c r="Q107" s="34"/>
    </row>
    <row r="108" spans="1:17" x14ac:dyDescent="0.25">
      <c r="A108" s="24"/>
      <c r="B108" s="1"/>
      <c r="C108" s="1"/>
      <c r="D108" s="1"/>
      <c r="E108" s="1"/>
      <c r="F108" s="24"/>
      <c r="G108" s="105"/>
      <c r="H108" s="24"/>
      <c r="I108" s="21"/>
      <c r="J108" s="266"/>
      <c r="K108" s="21"/>
      <c r="L108" s="22"/>
      <c r="M108" s="22"/>
      <c r="N108" s="23"/>
      <c r="O108" s="208"/>
      <c r="Q108" s="34"/>
    </row>
    <row r="109" spans="1:17" x14ac:dyDescent="0.25">
      <c r="A109" s="24"/>
      <c r="B109" s="1"/>
      <c r="C109" s="1"/>
      <c r="D109" s="1"/>
      <c r="E109" s="1"/>
      <c r="F109" s="24"/>
      <c r="G109" s="105"/>
      <c r="H109" s="24"/>
      <c r="I109" s="21"/>
      <c r="J109" s="266"/>
      <c r="K109" s="21"/>
      <c r="L109" s="22"/>
      <c r="M109" s="22"/>
      <c r="N109" s="23"/>
      <c r="O109" s="208"/>
      <c r="Q109" s="34"/>
    </row>
    <row r="110" spans="1:17" x14ac:dyDescent="0.25">
      <c r="A110" s="24"/>
      <c r="B110" s="1"/>
      <c r="C110" s="1"/>
      <c r="D110" s="1"/>
      <c r="E110" s="1"/>
      <c r="F110" s="24"/>
      <c r="G110" s="105"/>
      <c r="H110" s="24"/>
      <c r="I110" s="21"/>
      <c r="J110" s="266"/>
      <c r="K110" s="21"/>
      <c r="L110" s="22"/>
      <c r="M110" s="22"/>
      <c r="N110" s="23"/>
      <c r="O110" s="208"/>
      <c r="Q110" s="34"/>
    </row>
    <row r="111" spans="1:17" x14ac:dyDescent="0.25">
      <c r="A111" s="24"/>
      <c r="B111" s="1"/>
      <c r="C111" s="1"/>
      <c r="D111" s="1"/>
      <c r="E111" s="1"/>
      <c r="F111" s="24"/>
      <c r="G111" s="105"/>
      <c r="H111" s="24"/>
      <c r="I111" s="21"/>
      <c r="J111" s="266"/>
      <c r="K111" s="21"/>
      <c r="L111" s="22"/>
      <c r="M111" s="22"/>
      <c r="N111" s="23"/>
      <c r="O111" s="208"/>
      <c r="Q111" s="34"/>
    </row>
    <row r="112" spans="1:17" x14ac:dyDescent="0.25">
      <c r="A112" s="24"/>
      <c r="B112" s="1"/>
      <c r="C112" s="1"/>
      <c r="D112" s="1"/>
      <c r="E112" s="1"/>
      <c r="F112" s="24"/>
      <c r="G112" s="105"/>
      <c r="H112" s="24"/>
      <c r="I112" s="21"/>
      <c r="J112" s="266"/>
      <c r="K112" s="21"/>
      <c r="L112" s="22"/>
      <c r="M112" s="22"/>
      <c r="N112" s="23"/>
      <c r="O112" s="208"/>
      <c r="Q112" s="34"/>
    </row>
    <row r="113" spans="1:17" x14ac:dyDescent="0.25">
      <c r="A113" s="24"/>
      <c r="B113" s="1"/>
      <c r="C113" s="1"/>
      <c r="D113" s="1"/>
      <c r="E113" s="1"/>
      <c r="F113" s="24"/>
      <c r="G113" s="105"/>
      <c r="H113" s="24"/>
      <c r="I113" s="21"/>
      <c r="J113" s="266"/>
      <c r="K113" s="21"/>
      <c r="L113" s="22"/>
      <c r="M113" s="22"/>
      <c r="N113" s="23"/>
      <c r="O113" s="208"/>
      <c r="Q113" s="34"/>
    </row>
    <row r="114" spans="1:17" x14ac:dyDescent="0.25">
      <c r="A114" s="24"/>
      <c r="B114" s="1"/>
      <c r="C114" s="1"/>
      <c r="D114" s="1"/>
      <c r="E114" s="1"/>
      <c r="F114" s="24"/>
      <c r="G114" s="105"/>
      <c r="H114" s="24"/>
      <c r="I114" s="21"/>
      <c r="J114" s="266"/>
      <c r="K114" s="21"/>
      <c r="L114" s="22"/>
      <c r="M114" s="22"/>
      <c r="N114" s="23"/>
      <c r="O114" s="208"/>
      <c r="Q114" s="34"/>
    </row>
    <row r="115" spans="1:17" x14ac:dyDescent="0.25">
      <c r="A115" s="24"/>
      <c r="B115" s="1"/>
      <c r="C115" s="1"/>
      <c r="D115" s="1"/>
      <c r="E115" s="1"/>
      <c r="F115" s="24"/>
      <c r="G115" s="105"/>
      <c r="H115" s="24"/>
      <c r="I115" s="21"/>
      <c r="J115" s="266"/>
      <c r="K115" s="21"/>
      <c r="L115" s="22"/>
      <c r="M115" s="22"/>
      <c r="N115" s="23"/>
      <c r="O115" s="208"/>
      <c r="Q115" s="34"/>
    </row>
    <row r="116" spans="1:17" x14ac:dyDescent="0.25">
      <c r="A116" s="24"/>
      <c r="B116" s="1"/>
      <c r="C116" s="1"/>
      <c r="D116" s="1"/>
      <c r="E116" s="1"/>
      <c r="F116" s="24"/>
      <c r="G116" s="105"/>
      <c r="H116" s="24"/>
      <c r="I116" s="21"/>
      <c r="J116" s="266"/>
      <c r="K116" s="21"/>
      <c r="L116" s="22"/>
      <c r="M116" s="22"/>
      <c r="N116" s="23"/>
      <c r="O116" s="208"/>
      <c r="Q116" s="34"/>
    </row>
    <row r="117" spans="1:17" x14ac:dyDescent="0.25">
      <c r="A117" s="24"/>
      <c r="B117" s="1"/>
      <c r="C117" s="1"/>
      <c r="D117" s="1"/>
      <c r="E117" s="1"/>
      <c r="F117" s="24"/>
      <c r="G117" s="105"/>
      <c r="H117" s="24"/>
      <c r="I117" s="21"/>
      <c r="J117" s="266"/>
      <c r="K117" s="21"/>
      <c r="L117" s="22"/>
      <c r="M117" s="22"/>
      <c r="N117" s="23"/>
      <c r="O117" s="208"/>
      <c r="Q117" s="34"/>
    </row>
    <row r="118" spans="1:17" x14ac:dyDescent="0.25">
      <c r="A118" s="24"/>
      <c r="B118" s="1"/>
      <c r="C118" s="1"/>
      <c r="D118" s="1"/>
      <c r="E118" s="1"/>
      <c r="F118" s="24"/>
      <c r="G118" s="105"/>
      <c r="H118" s="24"/>
      <c r="I118" s="21"/>
      <c r="J118" s="266"/>
      <c r="K118" s="21"/>
      <c r="L118" s="22"/>
      <c r="M118" s="22"/>
      <c r="N118" s="23"/>
      <c r="O118" s="208"/>
      <c r="Q118" s="34"/>
    </row>
    <row r="119" spans="1:17" x14ac:dyDescent="0.25">
      <c r="A119" s="24"/>
      <c r="B119" s="1"/>
      <c r="C119" s="1"/>
      <c r="D119" s="1"/>
      <c r="E119" s="1"/>
      <c r="F119" s="24"/>
      <c r="G119" s="105"/>
      <c r="H119" s="24"/>
      <c r="I119" s="21"/>
      <c r="J119" s="266"/>
      <c r="K119" s="21"/>
      <c r="L119" s="22"/>
      <c r="M119" s="22"/>
      <c r="N119" s="23"/>
      <c r="O119" s="208"/>
      <c r="Q119" s="34"/>
    </row>
    <row r="120" spans="1:17" x14ac:dyDescent="0.25">
      <c r="A120" s="24"/>
      <c r="B120" s="1"/>
      <c r="C120" s="1"/>
      <c r="D120" s="1"/>
      <c r="E120" s="1"/>
      <c r="F120" s="24"/>
      <c r="G120" s="105"/>
      <c r="H120" s="24"/>
      <c r="I120" s="21"/>
      <c r="J120" s="266"/>
      <c r="K120" s="21"/>
      <c r="L120" s="22"/>
      <c r="M120" s="22"/>
      <c r="N120" s="23"/>
      <c r="O120" s="208"/>
      <c r="Q120" s="34"/>
    </row>
    <row r="121" spans="1:17" x14ac:dyDescent="0.25">
      <c r="A121" s="24"/>
      <c r="B121" s="1"/>
      <c r="C121" s="1"/>
      <c r="D121" s="1"/>
      <c r="E121" s="1"/>
      <c r="F121" s="24"/>
      <c r="G121" s="105"/>
      <c r="H121" s="24"/>
      <c r="I121" s="21"/>
      <c r="J121" s="266"/>
      <c r="K121" s="21"/>
      <c r="L121" s="22"/>
      <c r="M121" s="22"/>
      <c r="N121" s="23"/>
      <c r="O121" s="208"/>
      <c r="Q121" s="34"/>
    </row>
    <row r="122" spans="1:17" x14ac:dyDescent="0.25">
      <c r="A122" s="24"/>
      <c r="B122" s="1"/>
      <c r="C122" s="1"/>
      <c r="D122" s="1"/>
      <c r="E122" s="1"/>
      <c r="F122" s="24"/>
      <c r="G122" s="105"/>
      <c r="H122" s="24"/>
      <c r="I122" s="21"/>
      <c r="J122" s="266"/>
      <c r="K122" s="21"/>
      <c r="L122" s="22"/>
      <c r="M122" s="22"/>
      <c r="N122" s="23"/>
      <c r="O122" s="208"/>
      <c r="Q122" s="34"/>
    </row>
    <row r="123" spans="1:17" x14ac:dyDescent="0.25">
      <c r="A123" s="24"/>
      <c r="B123" s="1"/>
      <c r="C123" s="1"/>
      <c r="D123" s="1"/>
      <c r="E123" s="1"/>
      <c r="F123" s="24"/>
      <c r="G123" s="105"/>
      <c r="H123" s="24"/>
      <c r="I123" s="21"/>
      <c r="J123" s="266"/>
      <c r="K123" s="21"/>
      <c r="L123" s="22"/>
      <c r="M123" s="22"/>
      <c r="N123" s="23"/>
      <c r="O123" s="208"/>
      <c r="Q123" s="34"/>
    </row>
    <row r="124" spans="1:17" x14ac:dyDescent="0.25">
      <c r="A124" s="24"/>
      <c r="B124" s="1"/>
      <c r="C124" s="1"/>
      <c r="D124" s="1"/>
      <c r="E124" s="1"/>
      <c r="F124" s="24"/>
      <c r="G124" s="105"/>
      <c r="H124" s="24"/>
      <c r="I124" s="21"/>
      <c r="J124" s="266"/>
      <c r="K124" s="21"/>
      <c r="L124" s="22"/>
      <c r="M124" s="22"/>
      <c r="N124" s="23"/>
      <c r="O124" s="208"/>
      <c r="Q124" s="34"/>
    </row>
    <row r="125" spans="1:17" x14ac:dyDescent="0.25">
      <c r="A125" s="24"/>
      <c r="B125" s="1"/>
      <c r="C125" s="1"/>
      <c r="D125" s="1"/>
      <c r="E125" s="1"/>
      <c r="F125" s="24"/>
      <c r="G125" s="105"/>
      <c r="H125" s="24"/>
      <c r="I125" s="21"/>
      <c r="J125" s="266"/>
      <c r="K125" s="21"/>
      <c r="L125" s="22"/>
      <c r="M125" s="22"/>
      <c r="N125" s="23"/>
      <c r="O125" s="208"/>
      <c r="Q125" s="34"/>
    </row>
    <row r="126" spans="1:17" x14ac:dyDescent="0.25">
      <c r="A126" s="24"/>
      <c r="B126" s="1"/>
      <c r="C126" s="1"/>
      <c r="D126" s="1"/>
      <c r="E126" s="1"/>
      <c r="F126" s="24"/>
      <c r="G126" s="105"/>
      <c r="H126" s="24"/>
      <c r="I126" s="21"/>
      <c r="J126" s="266"/>
      <c r="K126" s="21"/>
      <c r="L126" s="22"/>
      <c r="M126" s="22"/>
      <c r="N126" s="23"/>
      <c r="O126" s="208"/>
      <c r="Q126" s="34"/>
    </row>
    <row r="127" spans="1:17" x14ac:dyDescent="0.25">
      <c r="A127" s="24"/>
      <c r="B127" s="1"/>
      <c r="C127" s="1"/>
      <c r="D127" s="1"/>
      <c r="E127" s="1"/>
      <c r="F127" s="24"/>
      <c r="G127" s="105"/>
      <c r="H127" s="24"/>
      <c r="I127" s="21"/>
      <c r="J127" s="266"/>
      <c r="K127" s="21"/>
      <c r="L127" s="22"/>
      <c r="M127" s="22"/>
      <c r="N127" s="23"/>
      <c r="O127" s="208"/>
      <c r="Q127" s="34"/>
    </row>
    <row r="128" spans="1:17" x14ac:dyDescent="0.25">
      <c r="A128" s="24"/>
      <c r="B128" s="1"/>
      <c r="C128" s="1"/>
      <c r="D128" s="1"/>
      <c r="E128" s="1"/>
      <c r="F128" s="24"/>
      <c r="G128" s="105"/>
      <c r="H128" s="24"/>
      <c r="I128" s="21"/>
      <c r="J128" s="266"/>
      <c r="K128" s="21"/>
      <c r="L128" s="22"/>
      <c r="M128" s="22"/>
      <c r="N128" s="23"/>
      <c r="O128" s="208"/>
      <c r="Q128" s="34"/>
    </row>
    <row r="129" spans="1:17" x14ac:dyDescent="0.25">
      <c r="A129" s="24"/>
      <c r="B129" s="1"/>
      <c r="C129" s="1"/>
      <c r="D129" s="1"/>
      <c r="E129" s="1"/>
      <c r="F129" s="24"/>
      <c r="G129" s="105"/>
      <c r="H129" s="24"/>
      <c r="I129" s="21"/>
      <c r="J129" s="266"/>
      <c r="K129" s="21"/>
      <c r="L129" s="22"/>
      <c r="M129" s="22"/>
      <c r="N129" s="23"/>
      <c r="O129" s="208"/>
      <c r="Q129" s="34"/>
    </row>
    <row r="130" spans="1:17" x14ac:dyDescent="0.25">
      <c r="A130" s="24"/>
      <c r="B130" s="1"/>
      <c r="C130" s="1"/>
      <c r="D130" s="1"/>
      <c r="E130" s="1"/>
      <c r="F130" s="24"/>
      <c r="G130" s="105"/>
      <c r="H130" s="24"/>
      <c r="I130" s="21"/>
      <c r="J130" s="266"/>
      <c r="K130" s="21"/>
      <c r="L130" s="22"/>
      <c r="M130" s="22"/>
      <c r="N130" s="23"/>
      <c r="O130" s="208"/>
      <c r="Q130" s="34"/>
    </row>
    <row r="131" spans="1:17" x14ac:dyDescent="0.25">
      <c r="A131" s="24"/>
      <c r="B131" s="1"/>
      <c r="C131" s="1"/>
      <c r="D131" s="1"/>
      <c r="E131" s="1"/>
      <c r="F131" s="24"/>
      <c r="G131" s="105"/>
      <c r="H131" s="24"/>
      <c r="I131" s="21"/>
      <c r="J131" s="266"/>
      <c r="K131" s="21"/>
      <c r="L131" s="22"/>
      <c r="M131" s="22"/>
      <c r="N131" s="23"/>
      <c r="O131" s="208"/>
      <c r="Q131" s="34"/>
    </row>
    <row r="132" spans="1:17" x14ac:dyDescent="0.25">
      <c r="A132" s="24"/>
      <c r="B132" s="1"/>
      <c r="C132" s="1"/>
      <c r="D132" s="1"/>
      <c r="E132" s="1"/>
      <c r="F132" s="24"/>
      <c r="G132" s="105"/>
      <c r="H132" s="24"/>
      <c r="I132" s="21"/>
      <c r="J132" s="266"/>
      <c r="K132" s="21"/>
      <c r="L132" s="22"/>
      <c r="M132" s="22"/>
      <c r="N132" s="23"/>
      <c r="O132" s="208"/>
      <c r="Q132" s="34"/>
    </row>
    <row r="133" spans="1:17" x14ac:dyDescent="0.25">
      <c r="A133" s="24"/>
      <c r="B133" s="1"/>
      <c r="C133" s="1"/>
      <c r="D133" s="1"/>
      <c r="E133" s="1"/>
      <c r="F133" s="24"/>
      <c r="G133" s="105"/>
      <c r="H133" s="24"/>
      <c r="I133" s="21"/>
      <c r="J133" s="266"/>
      <c r="K133" s="21"/>
      <c r="L133" s="22"/>
      <c r="M133" s="22"/>
      <c r="N133" s="23"/>
      <c r="O133" s="208"/>
      <c r="Q133" s="34"/>
    </row>
    <row r="134" spans="1:17" x14ac:dyDescent="0.25">
      <c r="A134" s="24"/>
      <c r="B134" s="1"/>
      <c r="C134" s="1"/>
      <c r="D134" s="1"/>
      <c r="E134" s="1"/>
      <c r="F134" s="24"/>
      <c r="G134" s="105"/>
      <c r="H134" s="24"/>
      <c r="I134" s="21"/>
      <c r="J134" s="266"/>
      <c r="K134" s="21"/>
      <c r="L134" s="22"/>
      <c r="M134" s="22"/>
      <c r="N134" s="23"/>
      <c r="O134" s="208"/>
      <c r="Q134" s="34"/>
    </row>
    <row r="135" spans="1:17" x14ac:dyDescent="0.25">
      <c r="A135" s="24"/>
      <c r="B135" s="1"/>
      <c r="C135" s="1"/>
      <c r="D135" s="1"/>
      <c r="E135" s="1"/>
      <c r="F135" s="24"/>
      <c r="G135" s="105"/>
      <c r="H135" s="24"/>
      <c r="I135" s="21"/>
      <c r="J135" s="266"/>
      <c r="K135" s="21"/>
      <c r="L135" s="22"/>
      <c r="M135" s="22"/>
      <c r="N135" s="23"/>
      <c r="O135" s="208"/>
      <c r="Q135" s="34"/>
    </row>
    <row r="136" spans="1:17" x14ac:dyDescent="0.25">
      <c r="A136" s="24"/>
      <c r="B136" s="1"/>
      <c r="C136" s="1"/>
      <c r="D136" s="1"/>
      <c r="E136" s="1"/>
      <c r="F136" s="24"/>
      <c r="G136" s="105"/>
      <c r="H136" s="24"/>
      <c r="I136" s="21"/>
      <c r="J136" s="266"/>
      <c r="K136" s="21"/>
      <c r="L136" s="22"/>
      <c r="M136" s="22"/>
      <c r="N136" s="23"/>
      <c r="O136" s="208"/>
      <c r="Q136" s="34"/>
    </row>
    <row r="137" spans="1:17" x14ac:dyDescent="0.25">
      <c r="A137" s="24"/>
      <c r="B137" s="1"/>
      <c r="C137" s="1"/>
      <c r="D137" s="1"/>
      <c r="E137" s="1"/>
      <c r="F137" s="24"/>
      <c r="G137" s="105"/>
      <c r="H137" s="24"/>
      <c r="I137" s="21"/>
      <c r="J137" s="266"/>
      <c r="K137" s="21"/>
      <c r="L137" s="22"/>
      <c r="M137" s="22"/>
      <c r="N137" s="23"/>
      <c r="O137" s="208"/>
      <c r="Q137" s="34"/>
    </row>
    <row r="138" spans="1:17" x14ac:dyDescent="0.25">
      <c r="A138" s="24"/>
      <c r="B138" s="1"/>
      <c r="C138" s="1"/>
      <c r="D138" s="1"/>
      <c r="E138" s="1"/>
      <c r="F138" s="24"/>
      <c r="G138" s="105"/>
      <c r="H138" s="24"/>
      <c r="I138" s="21"/>
      <c r="J138" s="266"/>
      <c r="K138" s="21"/>
      <c r="L138" s="22"/>
      <c r="M138" s="22"/>
      <c r="N138" s="23"/>
      <c r="O138" s="208"/>
      <c r="Q138" s="34"/>
    </row>
    <row r="139" spans="1:17" x14ac:dyDescent="0.25">
      <c r="A139" s="24"/>
      <c r="B139" s="1"/>
      <c r="C139" s="1"/>
      <c r="D139" s="1"/>
      <c r="E139" s="1"/>
      <c r="F139" s="24"/>
      <c r="G139" s="105"/>
      <c r="H139" s="24"/>
      <c r="I139" s="21"/>
      <c r="J139" s="266"/>
      <c r="K139" s="21"/>
      <c r="L139" s="22"/>
      <c r="M139" s="22"/>
      <c r="N139" s="23"/>
      <c r="O139" s="208"/>
      <c r="Q139" s="34"/>
    </row>
  </sheetData>
  <sheetProtection selectLockedCells="1" selectUnlockedCells="1"/>
  <protectedRanges>
    <protectedRange sqref="K6:K15 K24:K33 K46:K55 K64:K73" name="Range2"/>
    <protectedRange sqref="H6:H90" name="Range1_2"/>
    <protectedRange sqref="K16:K23" name="Range2_1"/>
    <protectedRange sqref="K34:K45" name="Range2_3"/>
    <protectedRange sqref="K56:K63" name="Range2_4"/>
    <protectedRange sqref="K74:K90" name="Range2_5"/>
  </protectedRanges>
  <mergeCells count="59">
    <mergeCell ref="L18:N18"/>
    <mergeCell ref="A1:H1"/>
    <mergeCell ref="A2:B2"/>
    <mergeCell ref="C2:H2"/>
    <mergeCell ref="L1:N1"/>
    <mergeCell ref="AA2:AH2"/>
    <mergeCell ref="F6:F15"/>
    <mergeCell ref="I6:K15"/>
    <mergeCell ref="L16:N16"/>
    <mergeCell ref="A17:E17"/>
    <mergeCell ref="L2:N2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L60:N60"/>
    <mergeCell ref="A61:E61"/>
    <mergeCell ref="L62:N62"/>
    <mergeCell ref="A63:E63"/>
    <mergeCell ref="F64:F73"/>
    <mergeCell ref="I64:K73"/>
    <mergeCell ref="B86:C86"/>
    <mergeCell ref="L86:N89"/>
    <mergeCell ref="A87:E90"/>
    <mergeCell ref="I91:L91"/>
    <mergeCell ref="M91:N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J139"/>
  <sheetViews>
    <sheetView topLeftCell="F1" zoomScale="170" zoomScaleNormal="170" workbookViewId="0">
      <pane ySplit="5" topLeftCell="A71" activePane="bottomLeft" state="frozen"/>
      <selection pane="bottomLeft" activeCell="H77" sqref="H77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56" bestFit="1" customWidth="1"/>
    <col min="8" max="8" width="24.44140625" style="16" customWidth="1"/>
    <col min="9" max="9" width="4.33203125" style="17" customWidth="1"/>
    <col min="10" max="10" width="10.44140625" style="250" bestFit="1" customWidth="1"/>
    <col min="11" max="11" width="24.44140625" style="17" customWidth="1"/>
    <col min="12" max="13" width="8.44140625" style="50" customWidth="1"/>
    <col min="14" max="14" width="8.88671875" style="100"/>
    <col min="15" max="15" width="8.88671875" style="211"/>
    <col min="16" max="16" width="10.33203125" style="207" bestFit="1" customWidth="1"/>
    <col min="17" max="17" width="33.88671875" style="43" customWidth="1"/>
    <col min="18" max="34" width="0" hidden="1" customWidth="1"/>
    <col min="35" max="35" width="41.109375" hidden="1" customWidth="1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6" t="s">
        <v>119</v>
      </c>
      <c r="L1" s="331" t="str">
        <f>'Moors League'!K5</f>
        <v>Stokesley</v>
      </c>
      <c r="M1" s="331"/>
      <c r="N1" s="331"/>
      <c r="O1" s="259"/>
    </row>
    <row r="2" spans="1:36" s="18" customFormat="1" ht="17.399999999999999" x14ac:dyDescent="0.3">
      <c r="A2" s="337" t="s">
        <v>1</v>
      </c>
      <c r="B2" s="337"/>
      <c r="C2" s="356" t="str">
        <f>'Moors League'!C3</f>
        <v>Bedale Leisure Centre (Host Eston)</v>
      </c>
      <c r="D2" s="356"/>
      <c r="E2" s="356"/>
      <c r="F2" s="356"/>
      <c r="G2" s="356"/>
      <c r="H2" s="356"/>
      <c r="J2" s="251"/>
      <c r="K2" s="116" t="s">
        <v>2</v>
      </c>
      <c r="L2" s="334" t="str">
        <f>'Moors League'!L3</f>
        <v>10th January 2026</v>
      </c>
      <c r="M2" s="334"/>
      <c r="N2" s="334"/>
      <c r="O2" s="260"/>
      <c r="P2" s="206"/>
      <c r="Q2" s="102"/>
      <c r="AA2" s="329" t="s">
        <v>326</v>
      </c>
      <c r="AB2" s="329"/>
      <c r="AC2" s="329"/>
      <c r="AD2" s="329"/>
      <c r="AE2" s="329"/>
      <c r="AF2" s="329"/>
      <c r="AG2" s="329"/>
      <c r="AH2" s="329"/>
    </row>
    <row r="3" spans="1:36" s="18" customFormat="1" ht="6" customHeight="1" x14ac:dyDescent="0.3">
      <c r="A3" s="70"/>
      <c r="B3" s="70"/>
      <c r="C3" s="70"/>
      <c r="D3" s="101"/>
      <c r="E3" s="101"/>
      <c r="F3" s="101"/>
      <c r="G3" s="254"/>
      <c r="H3" s="101"/>
      <c r="J3" s="251"/>
      <c r="L3" s="19"/>
      <c r="M3" s="19"/>
      <c r="N3" s="20"/>
      <c r="O3" s="210"/>
      <c r="P3" s="206"/>
      <c r="Q3" s="102"/>
    </row>
    <row r="4" spans="1:36" s="109" customFormat="1" ht="10.199999999999999" x14ac:dyDescent="0.2">
      <c r="A4" s="109" t="s">
        <v>314</v>
      </c>
      <c r="B4" s="109" t="s">
        <v>315</v>
      </c>
      <c r="C4" s="109" t="s">
        <v>316</v>
      </c>
      <c r="D4" s="109" t="s">
        <v>317</v>
      </c>
      <c r="E4" s="109" t="s">
        <v>318</v>
      </c>
      <c r="G4" s="252" t="s">
        <v>328</v>
      </c>
      <c r="H4" s="109" t="s">
        <v>312</v>
      </c>
      <c r="I4" s="110"/>
      <c r="J4" s="257" t="s">
        <v>328</v>
      </c>
      <c r="K4" s="109" t="s">
        <v>312</v>
      </c>
      <c r="L4" s="111" t="s">
        <v>15</v>
      </c>
      <c r="M4" s="111" t="s">
        <v>323</v>
      </c>
      <c r="N4" s="112" t="s">
        <v>16</v>
      </c>
      <c r="O4" s="113" t="s">
        <v>200</v>
      </c>
      <c r="P4" s="114" t="s">
        <v>202</v>
      </c>
      <c r="Q4" s="115" t="s">
        <v>201</v>
      </c>
      <c r="R4" s="109" t="s">
        <v>328</v>
      </c>
      <c r="S4" s="109" t="s">
        <v>312</v>
      </c>
      <c r="T4" s="109" t="s">
        <v>313</v>
      </c>
      <c r="U4" s="109" t="s">
        <v>339</v>
      </c>
      <c r="V4" s="109" t="s">
        <v>340</v>
      </c>
      <c r="W4" s="109" t="s">
        <v>341</v>
      </c>
      <c r="X4" s="109" t="s">
        <v>342</v>
      </c>
      <c r="Y4" s="109" t="s">
        <v>343</v>
      </c>
      <c r="Z4" s="109" t="s">
        <v>344</v>
      </c>
      <c r="AA4" s="109" t="s">
        <v>319</v>
      </c>
      <c r="AB4" s="109" t="s">
        <v>320</v>
      </c>
      <c r="AC4" s="109" t="s">
        <v>321</v>
      </c>
      <c r="AD4" s="109" t="s">
        <v>156</v>
      </c>
      <c r="AE4" s="109" t="s">
        <v>322</v>
      </c>
      <c r="AF4" s="109" t="s">
        <v>323</v>
      </c>
      <c r="AG4" s="109" t="s">
        <v>324</v>
      </c>
      <c r="AH4" s="109" t="s">
        <v>325</v>
      </c>
      <c r="AI4" s="109" t="s">
        <v>345</v>
      </c>
      <c r="AJ4" s="109" t="s">
        <v>323</v>
      </c>
    </row>
    <row r="5" spans="1:36" s="109" customFormat="1" ht="5.25" customHeight="1" x14ac:dyDescent="0.2">
      <c r="G5" s="252"/>
      <c r="I5" s="110"/>
      <c r="J5" s="252"/>
      <c r="K5" s="110"/>
      <c r="L5" s="111"/>
      <c r="M5" s="111"/>
      <c r="N5" s="112"/>
      <c r="O5" s="113"/>
      <c r="P5" s="114"/>
      <c r="Q5" s="115"/>
    </row>
    <row r="6" spans="1:36" ht="19.5" customHeight="1" x14ac:dyDescent="0.25">
      <c r="A6" s="55">
        <v>1</v>
      </c>
      <c r="B6" s="97" t="s">
        <v>284</v>
      </c>
      <c r="C6" s="97" t="s">
        <v>80</v>
      </c>
      <c r="D6" s="97" t="s">
        <v>293</v>
      </c>
      <c r="E6" s="98" t="s">
        <v>289</v>
      </c>
      <c r="F6" s="369"/>
      <c r="G6" s="269">
        <f>_xlfn.IFNA((VLOOKUP(H6,[3]OMS!$O$10:$P$305,2,FALSE)),"")</f>
        <v>1371014</v>
      </c>
      <c r="H6" s="400" t="s">
        <v>568</v>
      </c>
      <c r="I6" s="357"/>
      <c r="J6" s="358"/>
      <c r="K6" s="358"/>
      <c r="L6" s="88">
        <f>'Moors League'!K9</f>
        <v>1</v>
      </c>
      <c r="M6" s="89">
        <f>'Moors League'!L9</f>
        <v>3112</v>
      </c>
      <c r="N6" s="89">
        <f>'Moors League'!M9</f>
        <v>4</v>
      </c>
      <c r="O6" s="106"/>
      <c r="P6" s="205" t="s">
        <v>646</v>
      </c>
      <c r="Q6" s="108" t="str">
        <f>_xlfn.IFNA((VLOOKUP(O6,'DQ Lookup'!$A$2:$B$99,2,FALSE)),"")</f>
        <v/>
      </c>
      <c r="R6">
        <f t="shared" ref="R6:R11" si="0">G6</f>
        <v>1371014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003112</v>
      </c>
      <c r="AG6" t="str">
        <f>_xlfn.IFNA((VLOOKUP(Y6,'Swim England Lookup'!$C$2:$E$5,3,FALSE)),"")</f>
        <v>13</v>
      </c>
      <c r="AH6" t="s">
        <v>327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55">
        <v>2</v>
      </c>
      <c r="B7" s="97" t="s">
        <v>285</v>
      </c>
      <c r="C7" s="97" t="s">
        <v>80</v>
      </c>
      <c r="D7" s="97" t="s">
        <v>293</v>
      </c>
      <c r="E7" s="98" t="s">
        <v>289</v>
      </c>
      <c r="F7" s="369"/>
      <c r="G7" s="269">
        <f>_xlfn.IFNA((VLOOKUP(H7,[3]OMS!$O$10:$P$305,2,FALSE)),"")</f>
        <v>760905</v>
      </c>
      <c r="H7" s="400" t="s">
        <v>559</v>
      </c>
      <c r="I7" s="357"/>
      <c r="J7" s="358"/>
      <c r="K7" s="358"/>
      <c r="L7" s="88">
        <f>'Moors League'!K10</f>
        <v>2</v>
      </c>
      <c r="M7" s="89">
        <f>'Moors League'!L10</f>
        <v>2995</v>
      </c>
      <c r="N7" s="89">
        <f>'Moors League'!M10</f>
        <v>3</v>
      </c>
      <c r="O7" s="106"/>
      <c r="P7" s="205"/>
      <c r="Q7" s="108" t="str">
        <f>_xlfn.IFNA((VLOOKUP(O7,'DQ Lookup'!$A$2:$B$99,2,FALSE)),"")</f>
        <v/>
      </c>
      <c r="R7">
        <f t="shared" si="0"/>
        <v>760905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C11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11" si="7">U7</f>
        <v>#REF!</v>
      </c>
      <c r="AF7" t="str">
        <f t="shared" ref="AF7:AF11" si="8">TEXT(M7,"000000")</f>
        <v>002995</v>
      </c>
      <c r="AG7" t="str">
        <f>_xlfn.IFNA((VLOOKUP(Y7,'Swim England Lookup'!$C$2:$E$5,3,FALSE)),"")</f>
        <v>13</v>
      </c>
      <c r="AH7" t="s">
        <v>327</v>
      </c>
      <c r="AI7" t="e">
        <f t="shared" ref="AI7:AI11" si="9">AA7&amp;","&amp;AB7&amp;","&amp;AC7&amp;","&amp;AD7&amp;","&amp;AE7&amp;","&amp;AF7&amp;","&amp;AG7&amp;","&amp;AH7</f>
        <v>#REF!</v>
      </c>
    </row>
    <row r="8" spans="1:36" ht="19.5" customHeight="1" x14ac:dyDescent="0.25">
      <c r="A8" s="55">
        <v>3</v>
      </c>
      <c r="B8" s="97" t="s">
        <v>284</v>
      </c>
      <c r="C8" s="99" t="s">
        <v>283</v>
      </c>
      <c r="D8" s="97" t="s">
        <v>293</v>
      </c>
      <c r="E8" s="98" t="s">
        <v>290</v>
      </c>
      <c r="F8" s="369"/>
      <c r="G8" s="269">
        <f>_xlfn.IFNA((VLOOKUP(H8,[3]OMS!$O$10:$P$305,2,FALSE)),"")</f>
        <v>1579768</v>
      </c>
      <c r="H8" s="400" t="s">
        <v>560</v>
      </c>
      <c r="I8" s="357"/>
      <c r="J8" s="358"/>
      <c r="K8" s="358"/>
      <c r="L8" s="88">
        <f>'Moors League'!K11</f>
        <v>4</v>
      </c>
      <c r="M8" s="89">
        <f>'Moors League'!L11</f>
        <v>4412</v>
      </c>
      <c r="N8" s="89">
        <f>'Moors League'!M11</f>
        <v>1</v>
      </c>
      <c r="O8" s="106"/>
      <c r="P8" s="205"/>
      <c r="Q8" s="108" t="str">
        <f>_xlfn.IFNA((VLOOKUP(O8,'DQ Lookup'!$A$2:$B$99,2,FALSE)),"")</f>
        <v/>
      </c>
      <c r="R8">
        <f t="shared" si="0"/>
        <v>1579768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004412</v>
      </c>
      <c r="AG8" t="str">
        <f>_xlfn.IFNA((VLOOKUP(Y8,'Swim England Lookup'!$C$2:$E$5,3,FALSE)),"")</f>
        <v>10</v>
      </c>
      <c r="AH8" t="s">
        <v>327</v>
      </c>
      <c r="AI8" t="e">
        <f t="shared" si="9"/>
        <v>#REF!</v>
      </c>
    </row>
    <row r="9" spans="1:36" ht="19.5" customHeight="1" x14ac:dyDescent="0.25">
      <c r="A9" s="55">
        <v>4</v>
      </c>
      <c r="B9" s="97" t="s">
        <v>285</v>
      </c>
      <c r="C9" s="97" t="s">
        <v>283</v>
      </c>
      <c r="D9" s="97" t="s">
        <v>293</v>
      </c>
      <c r="E9" s="98" t="s">
        <v>290</v>
      </c>
      <c r="F9" s="369"/>
      <c r="G9" s="269">
        <f>_xlfn.IFNA((VLOOKUP(H9,[3]OMS!$O$10:$P$305,2,FALSE)),"")</f>
        <v>1603093</v>
      </c>
      <c r="H9" s="400" t="s">
        <v>561</v>
      </c>
      <c r="I9" s="357"/>
      <c r="J9" s="358"/>
      <c r="K9" s="358"/>
      <c r="L9" s="88">
        <f>'Moors League'!K12</f>
        <v>2</v>
      </c>
      <c r="M9" s="89">
        <f>'Moors League'!L12</f>
        <v>3455</v>
      </c>
      <c r="N9" s="89">
        <f>'Moors League'!M12</f>
        <v>3</v>
      </c>
      <c r="O9" s="106"/>
      <c r="P9" s="205"/>
      <c r="Q9" s="108" t="str">
        <f>_xlfn.IFNA((VLOOKUP(O9,'DQ Lookup'!$A$2:$B$99,2,FALSE)),"")</f>
        <v/>
      </c>
      <c r="R9">
        <f t="shared" si="0"/>
        <v>1603093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003455</v>
      </c>
      <c r="AG9" t="str">
        <f>_xlfn.IFNA((VLOOKUP(Y9,'Swim England Lookup'!$C$2:$E$5,3,FALSE)),"")</f>
        <v>10</v>
      </c>
      <c r="AH9" t="s">
        <v>327</v>
      </c>
      <c r="AI9" t="e">
        <f t="shared" si="9"/>
        <v>#REF!</v>
      </c>
    </row>
    <row r="10" spans="1:36" ht="19.5" customHeight="1" x14ac:dyDescent="0.25">
      <c r="A10" s="55">
        <v>5</v>
      </c>
      <c r="B10" s="97" t="s">
        <v>284</v>
      </c>
      <c r="C10" s="97" t="s">
        <v>286</v>
      </c>
      <c r="D10" s="97" t="s">
        <v>293</v>
      </c>
      <c r="E10" s="98" t="s">
        <v>291</v>
      </c>
      <c r="F10" s="369"/>
      <c r="G10" s="269">
        <f>_xlfn.IFNA((VLOOKUP(H10,[3]OMS!$O$10:$P$305,2,FALSE)),"")</f>
        <v>1366544</v>
      </c>
      <c r="H10" s="400" t="s">
        <v>562</v>
      </c>
      <c r="I10" s="357"/>
      <c r="J10" s="358"/>
      <c r="K10" s="358"/>
      <c r="L10" s="88">
        <f>'Moors League'!K13</f>
        <v>1</v>
      </c>
      <c r="M10" s="89">
        <f>'Moors League'!L13</f>
        <v>3651</v>
      </c>
      <c r="N10" s="89">
        <f>'Moors League'!M13</f>
        <v>4</v>
      </c>
      <c r="O10" s="106"/>
      <c r="P10" s="205"/>
      <c r="Q10" s="108" t="str">
        <f>_xlfn.IFNA((VLOOKUP(O10,'DQ Lookup'!$A$2:$B$99,2,FALSE)),"")</f>
        <v/>
      </c>
      <c r="R10">
        <f t="shared" si="0"/>
        <v>1366544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003651</v>
      </c>
      <c r="AG10" t="str">
        <f>_xlfn.IFNA((VLOOKUP(Y10,'Swim England Lookup'!$C$2:$E$5,3,FALSE)),"")</f>
        <v>07</v>
      </c>
      <c r="AH10" t="s">
        <v>327</v>
      </c>
      <c r="AI10" t="e">
        <f t="shared" si="9"/>
        <v>#REF!</v>
      </c>
    </row>
    <row r="11" spans="1:36" ht="19.5" customHeight="1" x14ac:dyDescent="0.25">
      <c r="A11" s="55">
        <v>6</v>
      </c>
      <c r="B11" s="97" t="s">
        <v>285</v>
      </c>
      <c r="C11" s="97" t="s">
        <v>286</v>
      </c>
      <c r="D11" s="97" t="s">
        <v>293</v>
      </c>
      <c r="E11" s="98" t="s">
        <v>291</v>
      </c>
      <c r="F11" s="369"/>
      <c r="G11" s="269">
        <f>_xlfn.IFNA((VLOOKUP(H11,[3]OMS!$O$10:$P$305,2,FALSE)),"")</f>
        <v>1603094</v>
      </c>
      <c r="H11" s="400" t="s">
        <v>563</v>
      </c>
      <c r="I11" s="357"/>
      <c r="J11" s="358"/>
      <c r="K11" s="358"/>
      <c r="L11" s="88">
        <f>'Moors League'!K14</f>
        <v>3</v>
      </c>
      <c r="M11" s="89">
        <f>'Moors League'!L14</f>
        <v>3683</v>
      </c>
      <c r="N11" s="89">
        <f>'Moors League'!M14</f>
        <v>2</v>
      </c>
      <c r="O11" s="106"/>
      <c r="P11" s="205"/>
      <c r="Q11" s="108" t="str">
        <f>_xlfn.IFNA((VLOOKUP(O11,'DQ Lookup'!$A$2:$B$99,2,FALSE)),"")</f>
        <v/>
      </c>
      <c r="R11">
        <f t="shared" si="0"/>
        <v>1603094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003683</v>
      </c>
      <c r="AG11" t="str">
        <f>_xlfn.IFNA((VLOOKUP(Y11,'Swim England Lookup'!$C$2:$E$5,3,FALSE)),"")</f>
        <v>07</v>
      </c>
      <c r="AH11" t="s">
        <v>327</v>
      </c>
      <c r="AI11" t="e">
        <f t="shared" si="9"/>
        <v>#REF!</v>
      </c>
    </row>
    <row r="12" spans="1:36" ht="19.5" customHeight="1" x14ac:dyDescent="0.25">
      <c r="A12" s="55">
        <v>7</v>
      </c>
      <c r="B12" s="97" t="s">
        <v>284</v>
      </c>
      <c r="C12" s="97" t="s">
        <v>288</v>
      </c>
      <c r="D12" s="97" t="s">
        <v>293</v>
      </c>
      <c r="E12" s="98" t="s">
        <v>292</v>
      </c>
      <c r="F12" s="369"/>
      <c r="G12" s="269">
        <f>_xlfn.IFNA((VLOOKUP(H12,[3]OMS!$O$10:$P$305,2,FALSE)),"")</f>
        <v>1745017</v>
      </c>
      <c r="H12" s="400" t="s">
        <v>564</v>
      </c>
      <c r="I12" s="357"/>
      <c r="J12" s="358"/>
      <c r="K12" s="358"/>
      <c r="L12" s="88">
        <f>'Moors League'!K15</f>
        <v>3</v>
      </c>
      <c r="M12" s="89">
        <f>'Moors League'!L15</f>
        <v>4265</v>
      </c>
      <c r="N12" s="89">
        <f>'Moors League'!M15</f>
        <v>2</v>
      </c>
      <c r="O12" s="106"/>
      <c r="P12" s="205"/>
      <c r="Q12" s="108" t="str">
        <f>_xlfn.IFNA((VLOOKUP(O12,'DQ Lookup'!$A$2:$B$99,2,FALSE)),"")</f>
        <v/>
      </c>
      <c r="R12">
        <f>G14</f>
        <v>1505722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0">W12&amp;X12</f>
        <v>50mBackstroke</v>
      </c>
      <c r="Z12">
        <f>A14</f>
        <v>9</v>
      </c>
      <c r="AA12" t="e">
        <f t="shared" ref="AA12:AA34" si="11">V12</f>
        <v>#REF!</v>
      </c>
      <c r="AB12" t="e">
        <f t="shared" ref="AB12:AB34" si="12">S12</f>
        <v>#REF!</v>
      </c>
      <c r="AC12" t="e">
        <f t="shared" ref="AC12:AC34" si="13">T12</f>
        <v>#REF!</v>
      </c>
      <c r="AD12" t="str">
        <f t="shared" si="6"/>
        <v/>
      </c>
      <c r="AE12" t="e">
        <f t="shared" ref="AE12:AE34" si="14">U12</f>
        <v>#REF!</v>
      </c>
      <c r="AF12" t="str">
        <f>TEXT(M14,"000000")</f>
        <v>003595</v>
      </c>
      <c r="AG12" t="str">
        <f>_xlfn.IFNA((VLOOKUP(Y12,'Swim England Lookup'!$C$2:$E$5,3,FALSE)),"")</f>
        <v>13</v>
      </c>
      <c r="AH12" t="s">
        <v>327</v>
      </c>
      <c r="AI12" t="e">
        <f t="shared" ref="AI12:AI34" si="15">AA12&amp;","&amp;AB12&amp;","&amp;AC12&amp;","&amp;AD12&amp;","&amp;AE12&amp;","&amp;AF12&amp;","&amp;AG12&amp;","&amp;AH12</f>
        <v>#REF!</v>
      </c>
    </row>
    <row r="13" spans="1:36" ht="19.5" customHeight="1" x14ac:dyDescent="0.25">
      <c r="A13" s="55">
        <v>8</v>
      </c>
      <c r="B13" s="97" t="s">
        <v>285</v>
      </c>
      <c r="C13" s="97" t="s">
        <v>288</v>
      </c>
      <c r="D13" s="97" t="s">
        <v>293</v>
      </c>
      <c r="E13" s="98" t="s">
        <v>292</v>
      </c>
      <c r="F13" s="369"/>
      <c r="G13" s="269">
        <f>_xlfn.IFNA((VLOOKUP(H13,[3]OMS!$O$10:$P$305,2,FALSE)),"")</f>
        <v>1615944</v>
      </c>
      <c r="H13" s="400" t="s">
        <v>565</v>
      </c>
      <c r="I13" s="357"/>
      <c r="J13" s="358"/>
      <c r="K13" s="358"/>
      <c r="L13" s="88">
        <f>'Moors League'!K16</f>
        <v>1</v>
      </c>
      <c r="M13" s="89">
        <f>'Moors League'!L16</f>
        <v>3462</v>
      </c>
      <c r="N13" s="89">
        <f>'Moors League'!M16</f>
        <v>4</v>
      </c>
      <c r="O13" s="106"/>
      <c r="P13" s="205"/>
      <c r="Q13" s="108" t="str">
        <f>_xlfn.IFNA((VLOOKUP(O13,'DQ Lookup'!$A$2:$B$99,2,FALSE)),"")</f>
        <v/>
      </c>
      <c r="R13">
        <f>G15</f>
        <v>1398877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0"/>
        <v>50mBackstroke</v>
      </c>
      <c r="Z13">
        <f>A15</f>
        <v>10</v>
      </c>
      <c r="AA13" t="e">
        <f t="shared" si="11"/>
        <v>#REF!</v>
      </c>
      <c r="AB13" t="e">
        <f t="shared" si="12"/>
        <v>#REF!</v>
      </c>
      <c r="AC13" t="e">
        <f t="shared" si="13"/>
        <v>#REF!</v>
      </c>
      <c r="AD13" t="str">
        <f t="shared" si="6"/>
        <v/>
      </c>
      <c r="AE13" t="e">
        <f t="shared" si="14"/>
        <v>#REF!</v>
      </c>
      <c r="AF13" t="str">
        <f>TEXT(M15,"000000")</f>
        <v>003089</v>
      </c>
      <c r="AG13" t="str">
        <f>_xlfn.IFNA((VLOOKUP(Y13,'Swim England Lookup'!$C$2:$E$5,3,FALSE)),"")</f>
        <v>13</v>
      </c>
      <c r="AH13" t="s">
        <v>327</v>
      </c>
      <c r="AI13" t="e">
        <f t="shared" si="15"/>
        <v>#REF!</v>
      </c>
    </row>
    <row r="14" spans="1:36" ht="19.5" customHeight="1" x14ac:dyDescent="0.25">
      <c r="A14" s="55">
        <v>9</v>
      </c>
      <c r="B14" s="97" t="s">
        <v>284</v>
      </c>
      <c r="C14" s="97" t="s">
        <v>287</v>
      </c>
      <c r="D14" s="97" t="s">
        <v>293</v>
      </c>
      <c r="E14" s="98" t="s">
        <v>289</v>
      </c>
      <c r="F14" s="369"/>
      <c r="G14" s="269">
        <f>_xlfn.IFNA((VLOOKUP(H14,[3]OMS!$O$10:$P$305,2,FALSE)),"")</f>
        <v>1505722</v>
      </c>
      <c r="H14" s="400" t="s">
        <v>566</v>
      </c>
      <c r="I14" s="357"/>
      <c r="J14" s="358"/>
      <c r="K14" s="358"/>
      <c r="L14" s="88">
        <f>'Moors League'!K17</f>
        <v>1</v>
      </c>
      <c r="M14" s="89">
        <f>'Moors League'!L17</f>
        <v>3595</v>
      </c>
      <c r="N14" s="89">
        <f>'Moors League'!M17</f>
        <v>4</v>
      </c>
      <c r="O14" s="106"/>
      <c r="P14" s="205"/>
      <c r="Q14" s="108" t="str">
        <f>_xlfn.IFNA((VLOOKUP(O14,'DQ Lookup'!$A$2:$B$99,2,FALSE)),"")</f>
        <v/>
      </c>
      <c r="R14">
        <f>G24</f>
        <v>1505722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0"/>
        <v>50mBreaststroke</v>
      </c>
      <c r="Z14">
        <f>A24</f>
        <v>15</v>
      </c>
      <c r="AA14" t="e">
        <f t="shared" si="11"/>
        <v>#REF!</v>
      </c>
      <c r="AB14" t="e">
        <f t="shared" si="12"/>
        <v>#REF!</v>
      </c>
      <c r="AC14" t="e">
        <f t="shared" si="13"/>
        <v>#REF!</v>
      </c>
      <c r="AD14" t="str">
        <f t="shared" si="6"/>
        <v/>
      </c>
      <c r="AE14" t="e">
        <f t="shared" si="14"/>
        <v>#REF!</v>
      </c>
      <c r="AF14" t="str">
        <f>TEXT(M24,"000000")</f>
        <v>003861</v>
      </c>
      <c r="AG14" t="str">
        <f>_xlfn.IFNA((VLOOKUP(Y14,'Swim England Lookup'!$C$2:$E$5,3,FALSE)),"")</f>
        <v>07</v>
      </c>
      <c r="AH14" t="s">
        <v>327</v>
      </c>
      <c r="AI14" t="e">
        <f t="shared" si="15"/>
        <v>#REF!</v>
      </c>
    </row>
    <row r="15" spans="1:36" ht="19.5" customHeight="1" x14ac:dyDescent="0.25">
      <c r="A15" s="55">
        <v>10</v>
      </c>
      <c r="B15" s="97" t="s">
        <v>285</v>
      </c>
      <c r="C15" s="97" t="s">
        <v>287</v>
      </c>
      <c r="D15" s="97" t="s">
        <v>293</v>
      </c>
      <c r="E15" s="98" t="s">
        <v>289</v>
      </c>
      <c r="F15" s="370"/>
      <c r="G15" s="269">
        <f>_xlfn.IFNA((VLOOKUP(H15,[3]OMS!$O$10:$P$305,2,FALSE)),"")</f>
        <v>1398877</v>
      </c>
      <c r="H15" s="400" t="s">
        <v>567</v>
      </c>
      <c r="I15" s="359"/>
      <c r="J15" s="360"/>
      <c r="K15" s="360"/>
      <c r="L15" s="88">
        <f>'Moors League'!K18</f>
        <v>1</v>
      </c>
      <c r="M15" s="89">
        <f>'Moors League'!L18</f>
        <v>3089</v>
      </c>
      <c r="N15" s="89">
        <f>'Moors League'!M18</f>
        <v>4</v>
      </c>
      <c r="O15" s="106"/>
      <c r="P15" s="205" t="s">
        <v>646</v>
      </c>
      <c r="Q15" s="108" t="str">
        <f>_xlfn.IFNA((VLOOKUP(O15,'DQ Lookup'!$A$2:$B$99,2,FALSE)),"")</f>
        <v/>
      </c>
      <c r="R15">
        <f>G25</f>
        <v>1603094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0"/>
        <v>50mBreaststroke</v>
      </c>
      <c r="Z15">
        <f>A25</f>
        <v>16</v>
      </c>
      <c r="AA15" t="e">
        <f t="shared" si="11"/>
        <v>#REF!</v>
      </c>
      <c r="AB15" t="e">
        <f t="shared" si="12"/>
        <v>#REF!</v>
      </c>
      <c r="AC15" t="e">
        <f t="shared" si="13"/>
        <v>#REF!</v>
      </c>
      <c r="AD15" t="str">
        <f t="shared" si="6"/>
        <v/>
      </c>
      <c r="AE15" t="e">
        <f t="shared" si="14"/>
        <v>#REF!</v>
      </c>
      <c r="AF15" t="str">
        <f>TEXT(M25,"000000")</f>
        <v>003688</v>
      </c>
      <c r="AG15" t="str">
        <f>_xlfn.IFNA((VLOOKUP(Y15,'Swim England Lookup'!$C$2:$E$5,3,FALSE)),"")</f>
        <v>07</v>
      </c>
      <c r="AH15" t="s">
        <v>327</v>
      </c>
      <c r="AI15" t="e">
        <f t="shared" si="15"/>
        <v>#REF!</v>
      </c>
    </row>
    <row r="16" spans="1:36" ht="19.5" customHeight="1" x14ac:dyDescent="0.25">
      <c r="A16" s="55">
        <v>11</v>
      </c>
      <c r="B16" s="97" t="s">
        <v>284</v>
      </c>
      <c r="C16" s="97" t="s">
        <v>80</v>
      </c>
      <c r="D16" s="97" t="s">
        <v>295</v>
      </c>
      <c r="E16" s="98" t="s">
        <v>98</v>
      </c>
      <c r="F16" s="87" t="s">
        <v>299</v>
      </c>
      <c r="G16" s="269">
        <f>_xlfn.IFNA((VLOOKUP(H16,[3]OMS!$O$10:$P$305,2,FALSE)),"")</f>
        <v>1371014</v>
      </c>
      <c r="H16" s="400" t="s">
        <v>568</v>
      </c>
      <c r="I16" s="270" t="s">
        <v>301</v>
      </c>
      <c r="J16" s="269">
        <f>_xlfn.IFNA((VLOOKUP(K16,[3]OMS!$O$10:$P$305,2,FALSE)),"")</f>
        <v>1366544</v>
      </c>
      <c r="K16" s="400" t="s">
        <v>562</v>
      </c>
      <c r="L16" s="332"/>
      <c r="M16" s="333"/>
      <c r="N16" s="333"/>
      <c r="O16" s="106"/>
      <c r="P16" s="205"/>
      <c r="Q16" s="108" t="str">
        <f>_xlfn.IFNA((VLOOKUP(O16,'DQ Lookup'!$A$2:$B$99,2,FALSE)),"")</f>
        <v/>
      </c>
      <c r="R16">
        <f t="shared" ref="R16:R21" si="16">G28</f>
        <v>1366544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7">D28</f>
        <v>50m</v>
      </c>
      <c r="X16" t="str">
        <f t="shared" si="17"/>
        <v>Butterfly</v>
      </c>
      <c r="Y16" t="str">
        <f t="shared" si="10"/>
        <v>50mButterfly</v>
      </c>
      <c r="Z16">
        <f t="shared" ref="Z16:Z21" si="18">A28</f>
        <v>19</v>
      </c>
      <c r="AA16" t="e">
        <f t="shared" si="11"/>
        <v>#REF!</v>
      </c>
      <c r="AB16" t="e">
        <f t="shared" si="12"/>
        <v>#REF!</v>
      </c>
      <c r="AC16" t="e">
        <f t="shared" si="13"/>
        <v>#REF!</v>
      </c>
      <c r="AD16" t="str">
        <f t="shared" si="6"/>
        <v/>
      </c>
      <c r="AE16" t="e">
        <f t="shared" si="14"/>
        <v>#REF!</v>
      </c>
      <c r="AF16" t="str">
        <f t="shared" ref="AF16:AF21" si="19">TEXT(M28,"000000")</f>
        <v>003102</v>
      </c>
      <c r="AG16" t="str">
        <f>_xlfn.IFNA((VLOOKUP(Y16,'Swim England Lookup'!$C$2:$E$5,3,FALSE)),"")</f>
        <v>10</v>
      </c>
      <c r="AH16" t="s">
        <v>327</v>
      </c>
      <c r="AI16" t="e">
        <f t="shared" si="15"/>
        <v>#REF!</v>
      </c>
    </row>
    <row r="17" spans="1:36" ht="19.5" customHeight="1" x14ac:dyDescent="0.25">
      <c r="A17" s="338"/>
      <c r="B17" s="339"/>
      <c r="C17" s="339"/>
      <c r="D17" s="339"/>
      <c r="E17" s="340"/>
      <c r="F17" s="87" t="s">
        <v>300</v>
      </c>
      <c r="G17" s="269">
        <f>_xlfn.IFNA((VLOOKUP(H17,[3]OMS!$O$10:$P$305,2,FALSE)),"")</f>
        <v>1260915</v>
      </c>
      <c r="H17" s="400" t="s">
        <v>558</v>
      </c>
      <c r="I17" s="270" t="s">
        <v>302</v>
      </c>
      <c r="J17" s="269">
        <f>_xlfn.IFNA((VLOOKUP(K17,[3]OMS!$O$10:$P$305,2,FALSE)),"")</f>
        <v>1388224</v>
      </c>
      <c r="K17" s="400" t="s">
        <v>569</v>
      </c>
      <c r="L17" s="88">
        <f>'Moors League'!K19</f>
        <v>1</v>
      </c>
      <c r="M17" s="117">
        <f>'Moors League'!L19</f>
        <v>21160</v>
      </c>
      <c r="N17" s="117">
        <f>'Moors League'!M19</f>
        <v>4</v>
      </c>
      <c r="O17" s="106"/>
      <c r="P17" s="205"/>
      <c r="Q17" s="108" t="str">
        <f>_xlfn.IFNA((VLOOKUP(O17,'DQ Lookup'!$A$2:$B$99,2,FALSE)),"")</f>
        <v/>
      </c>
      <c r="R17">
        <f t="shared" si="16"/>
        <v>1456867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7"/>
        <v>50m</v>
      </c>
      <c r="X17" t="str">
        <f t="shared" si="17"/>
        <v>Butterfly</v>
      </c>
      <c r="Y17" t="str">
        <f t="shared" si="10"/>
        <v>50mButterfly</v>
      </c>
      <c r="Z17">
        <f t="shared" si="18"/>
        <v>20</v>
      </c>
      <c r="AA17" t="e">
        <f t="shared" si="11"/>
        <v>#REF!</v>
      </c>
      <c r="AB17" t="e">
        <f t="shared" si="12"/>
        <v>#REF!</v>
      </c>
      <c r="AC17" t="e">
        <f t="shared" si="13"/>
        <v>#REF!</v>
      </c>
      <c r="AD17" t="str">
        <f t="shared" si="6"/>
        <v/>
      </c>
      <c r="AE17" t="e">
        <f t="shared" si="14"/>
        <v>#REF!</v>
      </c>
      <c r="AF17" t="str">
        <f t="shared" si="19"/>
        <v>003025</v>
      </c>
      <c r="AG17" t="str">
        <f>_xlfn.IFNA((VLOOKUP(Y17,'Swim England Lookup'!$C$2:$E$5,3,FALSE)),"")</f>
        <v>10</v>
      </c>
      <c r="AH17" t="s">
        <v>327</v>
      </c>
      <c r="AI17" t="e">
        <f t="shared" si="15"/>
        <v>#REF!</v>
      </c>
    </row>
    <row r="18" spans="1:36" ht="19.5" customHeight="1" x14ac:dyDescent="0.25">
      <c r="A18" s="55">
        <v>12</v>
      </c>
      <c r="B18" s="97" t="s">
        <v>285</v>
      </c>
      <c r="C18" s="97" t="s">
        <v>80</v>
      </c>
      <c r="D18" s="97" t="s">
        <v>295</v>
      </c>
      <c r="E18" s="98" t="s">
        <v>98</v>
      </c>
      <c r="F18" s="90" t="s">
        <v>299</v>
      </c>
      <c r="G18" s="269">
        <f>_xlfn.IFNA((VLOOKUP(H18,[3]OMS!$O$10:$P$305,2,FALSE)),"")</f>
        <v>760905</v>
      </c>
      <c r="H18" s="400" t="s">
        <v>559</v>
      </c>
      <c r="I18" s="270" t="s">
        <v>301</v>
      </c>
      <c r="J18" s="269">
        <f>_xlfn.IFNA((VLOOKUP(K18,[3]OMS!$O$10:$P$305,2,FALSE)),"")</f>
        <v>50628</v>
      </c>
      <c r="K18" s="400" t="s">
        <v>570</v>
      </c>
      <c r="L18" s="332"/>
      <c r="M18" s="333"/>
      <c r="N18" s="333"/>
      <c r="O18" s="106"/>
      <c r="P18" s="205"/>
      <c r="Q18" s="108" t="str">
        <f>_xlfn.IFNA((VLOOKUP(O18,'DQ Lookup'!$A$2:$B$99,2,FALSE)),"")</f>
        <v/>
      </c>
      <c r="R18">
        <f t="shared" si="16"/>
        <v>1745020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7"/>
        <v>50m</v>
      </c>
      <c r="X18" t="str">
        <f t="shared" si="17"/>
        <v>Freestyle</v>
      </c>
      <c r="Y18" t="str">
        <f t="shared" si="10"/>
        <v>50mFreestyle</v>
      </c>
      <c r="Z18">
        <f t="shared" si="18"/>
        <v>21</v>
      </c>
      <c r="AA18" t="e">
        <f t="shared" si="11"/>
        <v>#REF!</v>
      </c>
      <c r="AB18" t="e">
        <f t="shared" si="12"/>
        <v>#REF!</v>
      </c>
      <c r="AC18" t="e">
        <f t="shared" si="13"/>
        <v>#REF!</v>
      </c>
      <c r="AD18" t="str">
        <f t="shared" si="6"/>
        <v/>
      </c>
      <c r="AE18" t="e">
        <f t="shared" si="14"/>
        <v>#REF!</v>
      </c>
      <c r="AF18" t="str">
        <f t="shared" si="19"/>
        <v>003492</v>
      </c>
      <c r="AG18" t="str">
        <f>_xlfn.IFNA((VLOOKUP(Y18,'Swim England Lookup'!$C$2:$E$5,3,FALSE)),"")</f>
        <v>01</v>
      </c>
      <c r="AH18" t="s">
        <v>327</v>
      </c>
      <c r="AI18" t="e">
        <f t="shared" si="15"/>
        <v>#REF!</v>
      </c>
    </row>
    <row r="19" spans="1:36" ht="19.5" customHeight="1" x14ac:dyDescent="0.25">
      <c r="A19" s="338"/>
      <c r="B19" s="339"/>
      <c r="C19" s="339"/>
      <c r="D19" s="339"/>
      <c r="E19" s="340"/>
      <c r="F19" s="87" t="s">
        <v>300</v>
      </c>
      <c r="G19" s="269">
        <f>_xlfn.IFNA((VLOOKUP(H19,[3]OMS!$O$10:$P$305,2,FALSE)),"")</f>
        <v>894157</v>
      </c>
      <c r="H19" s="400" t="s">
        <v>571</v>
      </c>
      <c r="I19" s="270" t="s">
        <v>302</v>
      </c>
      <c r="J19" s="269">
        <f>_xlfn.IFNA((VLOOKUP(K19,[3]OMS!$O$10:$P$305,2,FALSE)),"")</f>
        <v>1388225</v>
      </c>
      <c r="K19" s="400" t="s">
        <v>573</v>
      </c>
      <c r="L19" s="91">
        <f>'Moors League'!K20</f>
        <v>3</v>
      </c>
      <c r="M19" s="89">
        <f>'Moors League'!L20</f>
        <v>20267</v>
      </c>
      <c r="N19" s="89">
        <f>'Moors League'!M20</f>
        <v>2</v>
      </c>
      <c r="O19" s="106"/>
      <c r="P19" s="205"/>
      <c r="Q19" s="108" t="str">
        <f>_xlfn.IFNA((VLOOKUP(O19,'DQ Lookup'!$A$2:$B$99,2,FALSE)),"")</f>
        <v/>
      </c>
      <c r="R19">
        <f t="shared" si="16"/>
        <v>1603093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7"/>
        <v>50m</v>
      </c>
      <c r="X19" t="str">
        <f t="shared" si="17"/>
        <v>Freestyle</v>
      </c>
      <c r="Y19" t="str">
        <f t="shared" si="10"/>
        <v>50mFreestyle</v>
      </c>
      <c r="Z19">
        <f t="shared" si="18"/>
        <v>22</v>
      </c>
      <c r="AA19" t="e">
        <f t="shared" si="11"/>
        <v>#REF!</v>
      </c>
      <c r="AB19" t="e">
        <f t="shared" si="12"/>
        <v>#REF!</v>
      </c>
      <c r="AC19" t="e">
        <f t="shared" si="13"/>
        <v>#REF!</v>
      </c>
      <c r="AD19" t="str">
        <f t="shared" si="6"/>
        <v/>
      </c>
      <c r="AE19" t="e">
        <f t="shared" si="14"/>
        <v>#REF!</v>
      </c>
      <c r="AF19" t="str">
        <f t="shared" si="19"/>
        <v>003076</v>
      </c>
      <c r="AG19" t="str">
        <f>_xlfn.IFNA((VLOOKUP(Y19,'Swim England Lookup'!$C$2:$E$5,3,FALSE)),"")</f>
        <v>01</v>
      </c>
      <c r="AH19" t="s">
        <v>327</v>
      </c>
      <c r="AI19" t="e">
        <f t="shared" si="15"/>
        <v>#REF!</v>
      </c>
    </row>
    <row r="20" spans="1:36" ht="19.5" customHeight="1" x14ac:dyDescent="0.25">
      <c r="A20" s="55">
        <v>13</v>
      </c>
      <c r="B20" s="97" t="s">
        <v>284</v>
      </c>
      <c r="C20" s="97" t="s">
        <v>283</v>
      </c>
      <c r="D20" s="97" t="s">
        <v>295</v>
      </c>
      <c r="E20" s="98" t="s">
        <v>100</v>
      </c>
      <c r="F20" s="92">
        <v>1</v>
      </c>
      <c r="G20" s="269">
        <f>_xlfn.IFNA((VLOOKUP(H20,[3]OMS!$O$10:$P$305,2,FALSE)),"")</f>
        <v>1579768</v>
      </c>
      <c r="H20" s="400" t="s">
        <v>560</v>
      </c>
      <c r="I20" s="271">
        <v>2</v>
      </c>
      <c r="J20" s="269">
        <f>_xlfn.IFNA((VLOOKUP(K20,[3]OMS!$O$10:$P$305,2,FALSE)),"")</f>
        <v>1745023</v>
      </c>
      <c r="K20" s="400" t="s">
        <v>574</v>
      </c>
      <c r="L20" s="332"/>
      <c r="M20" s="333"/>
      <c r="N20" s="333"/>
      <c r="O20" s="106"/>
      <c r="P20" s="205"/>
      <c r="Q20" s="108" t="str">
        <f>_xlfn.IFNA((VLOOKUP(O20,'DQ Lookup'!$A$2:$B$99,2,FALSE)),"")</f>
        <v/>
      </c>
      <c r="R20">
        <f t="shared" si="16"/>
        <v>1260915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7"/>
        <v>50m</v>
      </c>
      <c r="X20" t="str">
        <f t="shared" si="17"/>
        <v>Breaststroke</v>
      </c>
      <c r="Y20" t="str">
        <f t="shared" si="10"/>
        <v>50mBreaststroke</v>
      </c>
      <c r="Z20">
        <f t="shared" si="18"/>
        <v>23</v>
      </c>
      <c r="AA20" t="e">
        <f t="shared" si="11"/>
        <v>#REF!</v>
      </c>
      <c r="AB20" t="e">
        <f t="shared" si="12"/>
        <v>#REF!</v>
      </c>
      <c r="AC20" t="e">
        <f t="shared" si="13"/>
        <v>#REF!</v>
      </c>
      <c r="AD20" t="str">
        <f t="shared" si="6"/>
        <v/>
      </c>
      <c r="AE20" t="e">
        <f t="shared" si="14"/>
        <v>#REF!</v>
      </c>
      <c r="AF20" t="str">
        <f t="shared" si="19"/>
        <v>003828</v>
      </c>
      <c r="AG20" t="str">
        <f>_xlfn.IFNA((VLOOKUP(Y20,'Swim England Lookup'!$C$2:$E$5,3,FALSE)),"")</f>
        <v>07</v>
      </c>
      <c r="AH20" t="s">
        <v>327</v>
      </c>
      <c r="AI20" t="e">
        <f t="shared" si="15"/>
        <v>#REF!</v>
      </c>
    </row>
    <row r="21" spans="1:36" ht="19.5" customHeight="1" x14ac:dyDescent="0.25">
      <c r="A21" s="338"/>
      <c r="B21" s="339"/>
      <c r="C21" s="339"/>
      <c r="D21" s="339"/>
      <c r="E21" s="340"/>
      <c r="F21" s="92">
        <v>3</v>
      </c>
      <c r="G21" s="269">
        <f>_xlfn.IFNA((VLOOKUP(H21,[3]OMS!$O$10:$P$305,2,FALSE)),"")</f>
        <v>1636316</v>
      </c>
      <c r="H21" s="400" t="s">
        <v>575</v>
      </c>
      <c r="I21" s="271">
        <v>4</v>
      </c>
      <c r="J21" s="269">
        <f>_xlfn.IFNA((VLOOKUP(K21,[3]OMS!$O$10:$P$305,2,FALSE)),"")</f>
        <v>1745020</v>
      </c>
      <c r="K21" s="400" t="s">
        <v>576</v>
      </c>
      <c r="L21" s="91">
        <f>'Moors League'!K21</f>
        <v>3</v>
      </c>
      <c r="M21" s="89">
        <f>'Moors League'!L21</f>
        <v>22806</v>
      </c>
      <c r="N21" s="89">
        <f>'Moors League'!M21</f>
        <v>2</v>
      </c>
      <c r="O21" s="106"/>
      <c r="P21" s="205"/>
      <c r="Q21" s="108" t="str">
        <f>_xlfn.IFNA((VLOOKUP(O21,'DQ Lookup'!$A$2:$B$99,2,FALSE)),"")</f>
        <v/>
      </c>
      <c r="R21">
        <f t="shared" si="16"/>
        <v>894157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7"/>
        <v>50m</v>
      </c>
      <c r="X21" t="str">
        <f t="shared" si="17"/>
        <v>Breaststroke</v>
      </c>
      <c r="Y21" t="str">
        <f t="shared" si="10"/>
        <v>50mBreaststroke</v>
      </c>
      <c r="Z21">
        <f t="shared" si="18"/>
        <v>24</v>
      </c>
      <c r="AA21" t="e">
        <f t="shared" si="11"/>
        <v>#REF!</v>
      </c>
      <c r="AB21" t="e">
        <f t="shared" si="12"/>
        <v>#REF!</v>
      </c>
      <c r="AC21" t="e">
        <f t="shared" si="13"/>
        <v>#REF!</v>
      </c>
      <c r="AD21" t="str">
        <f t="shared" si="6"/>
        <v/>
      </c>
      <c r="AE21" t="e">
        <f t="shared" si="14"/>
        <v>#REF!</v>
      </c>
      <c r="AF21" t="str">
        <f t="shared" si="19"/>
        <v>003147</v>
      </c>
      <c r="AG21" t="str">
        <f>_xlfn.IFNA((VLOOKUP(Y21,'Swim England Lookup'!$C$2:$E$5,3,FALSE)),"")</f>
        <v>07</v>
      </c>
      <c r="AH21" t="s">
        <v>327</v>
      </c>
      <c r="AI21" t="e">
        <f t="shared" si="15"/>
        <v>#REF!</v>
      </c>
    </row>
    <row r="22" spans="1:36" ht="19.5" customHeight="1" x14ac:dyDescent="0.25">
      <c r="A22" s="55">
        <v>14</v>
      </c>
      <c r="B22" s="97" t="s">
        <v>285</v>
      </c>
      <c r="C22" s="97" t="s">
        <v>283</v>
      </c>
      <c r="D22" s="97" t="s">
        <v>295</v>
      </c>
      <c r="E22" s="98" t="s">
        <v>100</v>
      </c>
      <c r="F22" s="90">
        <v>1</v>
      </c>
      <c r="G22" s="269">
        <f>_xlfn.IFNA((VLOOKUP(H22,[3]OMS!$O$10:$P$305,2,FALSE)),"")</f>
        <v>1678196</v>
      </c>
      <c r="H22" s="400" t="s">
        <v>577</v>
      </c>
      <c r="I22" s="272">
        <v>2</v>
      </c>
      <c r="J22" s="269">
        <f>_xlfn.IFNA((VLOOKUP(K22,[3]OMS!$O$10:$P$305,2,FALSE)),"")</f>
        <v>1790389</v>
      </c>
      <c r="K22" s="400" t="s">
        <v>578</v>
      </c>
      <c r="L22" s="332"/>
      <c r="M22" s="333"/>
      <c r="N22" s="333"/>
      <c r="O22" s="106"/>
      <c r="P22" s="205"/>
      <c r="Q22" s="108" t="str">
        <f>_xlfn.IFNA((VLOOKUP(O22,'DQ Lookup'!$A$2:$B$99,2,FALSE)),"")</f>
        <v/>
      </c>
      <c r="R22">
        <f t="shared" ref="R22:R27" si="20">G46</f>
        <v>1260915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1">D46</f>
        <v>50m</v>
      </c>
      <c r="X22" t="str">
        <f t="shared" si="21"/>
        <v>Butterfly</v>
      </c>
      <c r="Y22" t="str">
        <f t="shared" si="10"/>
        <v>50mButterfly</v>
      </c>
      <c r="Z22">
        <f t="shared" ref="Z22:Z27" si="22">A46</f>
        <v>31</v>
      </c>
      <c r="AA22" t="e">
        <f t="shared" si="11"/>
        <v>#REF!</v>
      </c>
      <c r="AB22" t="e">
        <f t="shared" si="12"/>
        <v>#REF!</v>
      </c>
      <c r="AC22" t="e">
        <f t="shared" si="13"/>
        <v>#REF!</v>
      </c>
      <c r="AD22" t="str">
        <f t="shared" si="6"/>
        <v/>
      </c>
      <c r="AE22" t="e">
        <f t="shared" si="14"/>
        <v>#REF!</v>
      </c>
      <c r="AF22" t="str">
        <f t="shared" ref="AF22:AF27" si="23">TEXT(M46,"000000")</f>
        <v>003112</v>
      </c>
      <c r="AG22" t="str">
        <f>_xlfn.IFNA((VLOOKUP(Y22,'Swim England Lookup'!$C$2:$E$5,3,FALSE)),"")</f>
        <v>10</v>
      </c>
      <c r="AH22" t="s">
        <v>327</v>
      </c>
      <c r="AI22" t="e">
        <f t="shared" si="15"/>
        <v>#REF!</v>
      </c>
    </row>
    <row r="23" spans="1:36" ht="19.5" customHeight="1" x14ac:dyDescent="0.25">
      <c r="A23" s="338"/>
      <c r="B23" s="339"/>
      <c r="C23" s="339"/>
      <c r="D23" s="339"/>
      <c r="E23" s="340"/>
      <c r="F23" s="93">
        <v>3</v>
      </c>
      <c r="G23" s="269">
        <f>_xlfn.IFNA((VLOOKUP(H23,[3]OMS!$O$10:$P$305,2,FALSE)),"")</f>
        <v>1819355</v>
      </c>
      <c r="H23" s="400" t="s">
        <v>579</v>
      </c>
      <c r="I23" s="273">
        <v>4</v>
      </c>
      <c r="J23" s="269">
        <f>_xlfn.IFNA((VLOOKUP(K23,[3]OMS!$O$10:$P$305,2,FALSE)),"")</f>
        <v>1603093</v>
      </c>
      <c r="K23" s="400" t="s">
        <v>561</v>
      </c>
      <c r="L23" s="91">
        <f>'Moors League'!K22</f>
        <v>3</v>
      </c>
      <c r="M23" s="89">
        <f>'Moors League'!L22</f>
        <v>22494</v>
      </c>
      <c r="N23" s="89">
        <f>'Moors League'!M22</f>
        <v>2</v>
      </c>
      <c r="O23" s="106"/>
      <c r="P23" s="205"/>
      <c r="Q23" s="108" t="str">
        <f>_xlfn.IFNA((VLOOKUP(O23,'DQ Lookup'!$A$2:$B$99,2,FALSE)),"")</f>
        <v/>
      </c>
      <c r="R23">
        <f t="shared" si="20"/>
        <v>894157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1"/>
        <v>50m</v>
      </c>
      <c r="X23" t="str">
        <f t="shared" si="21"/>
        <v>Butterfly</v>
      </c>
      <c r="Y23" t="str">
        <f t="shared" si="10"/>
        <v>50mButterfly</v>
      </c>
      <c r="Z23">
        <f t="shared" si="22"/>
        <v>32</v>
      </c>
      <c r="AA23" t="e">
        <f t="shared" si="11"/>
        <v>#REF!</v>
      </c>
      <c r="AB23" t="e">
        <f t="shared" si="12"/>
        <v>#REF!</v>
      </c>
      <c r="AC23" t="e">
        <f t="shared" si="13"/>
        <v>#REF!</v>
      </c>
      <c r="AD23" t="str">
        <f t="shared" si="6"/>
        <v/>
      </c>
      <c r="AE23" t="e">
        <f t="shared" si="14"/>
        <v>#REF!</v>
      </c>
      <c r="AF23" t="str">
        <f t="shared" si="23"/>
        <v>002817</v>
      </c>
      <c r="AG23" t="str">
        <f>_xlfn.IFNA((VLOOKUP(Y23,'Swim England Lookup'!$C$2:$E$5,3,FALSE)),"")</f>
        <v>10</v>
      </c>
      <c r="AH23" t="s">
        <v>327</v>
      </c>
      <c r="AI23" t="e">
        <f t="shared" si="15"/>
        <v>#REF!</v>
      </c>
    </row>
    <row r="24" spans="1:36" ht="19.5" customHeight="1" x14ac:dyDescent="0.25">
      <c r="A24" s="55">
        <v>15</v>
      </c>
      <c r="B24" s="97" t="s">
        <v>284</v>
      </c>
      <c r="C24" s="97" t="s">
        <v>287</v>
      </c>
      <c r="D24" s="97" t="s">
        <v>293</v>
      </c>
      <c r="E24" s="98" t="s">
        <v>291</v>
      </c>
      <c r="F24" s="369"/>
      <c r="G24" s="269">
        <f>_xlfn.IFNA((VLOOKUP(H24,[3]OMS!$O$10:$P$305,2,FALSE)),"")</f>
        <v>1505722</v>
      </c>
      <c r="H24" s="400" t="s">
        <v>566</v>
      </c>
      <c r="I24" s="357"/>
      <c r="J24" s="358"/>
      <c r="K24" s="358"/>
      <c r="L24" s="88">
        <f>'Moors League'!K23</f>
        <v>1</v>
      </c>
      <c r="M24" s="89">
        <f>'Moors League'!L23</f>
        <v>3861</v>
      </c>
      <c r="N24" s="89">
        <f>'Moors League'!M23</f>
        <v>4</v>
      </c>
      <c r="O24" s="106"/>
      <c r="P24" s="205"/>
      <c r="Q24" s="108" t="str">
        <f>_xlfn.IFNA((VLOOKUP(O24,'DQ Lookup'!$A$2:$B$99,2,FALSE)),"")</f>
        <v/>
      </c>
      <c r="R24">
        <f t="shared" si="20"/>
        <v>1745020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1"/>
        <v>50m</v>
      </c>
      <c r="X24" t="str">
        <f t="shared" si="21"/>
        <v>Backstroke</v>
      </c>
      <c r="Y24" t="str">
        <f t="shared" si="10"/>
        <v>50mBackstroke</v>
      </c>
      <c r="Z24">
        <f t="shared" si="22"/>
        <v>33</v>
      </c>
      <c r="AA24" t="e">
        <f t="shared" si="11"/>
        <v>#REF!</v>
      </c>
      <c r="AB24" t="e">
        <f t="shared" si="12"/>
        <v>#REF!</v>
      </c>
      <c r="AC24" t="e">
        <f t="shared" si="13"/>
        <v>#REF!</v>
      </c>
      <c r="AD24" t="str">
        <f t="shared" si="6"/>
        <v/>
      </c>
      <c r="AE24" t="e">
        <f t="shared" si="14"/>
        <v>#REF!</v>
      </c>
      <c r="AF24" t="str">
        <f t="shared" si="23"/>
        <v>004497</v>
      </c>
      <c r="AG24" t="str">
        <f>_xlfn.IFNA((VLOOKUP(Y24,'Swim England Lookup'!$C$2:$E$5,3,FALSE)),"")</f>
        <v>13</v>
      </c>
      <c r="AH24" t="s">
        <v>327</v>
      </c>
      <c r="AI24" t="e">
        <f t="shared" si="15"/>
        <v>#REF!</v>
      </c>
    </row>
    <row r="25" spans="1:36" ht="19.5" customHeight="1" x14ac:dyDescent="0.25">
      <c r="A25" s="55">
        <v>16</v>
      </c>
      <c r="B25" s="97" t="s">
        <v>285</v>
      </c>
      <c r="C25" s="97" t="s">
        <v>287</v>
      </c>
      <c r="D25" s="97" t="s">
        <v>293</v>
      </c>
      <c r="E25" s="98" t="s">
        <v>291</v>
      </c>
      <c r="F25" s="369"/>
      <c r="G25" s="269">
        <f>_xlfn.IFNA((VLOOKUP(H25,[3]OMS!$O$10:$P$305,2,FALSE)),"")</f>
        <v>1603094</v>
      </c>
      <c r="H25" s="400" t="s">
        <v>563</v>
      </c>
      <c r="I25" s="357"/>
      <c r="J25" s="358"/>
      <c r="K25" s="358"/>
      <c r="L25" s="88">
        <f>'Moors League'!K24</f>
        <v>1</v>
      </c>
      <c r="M25" s="89">
        <f>'Moors League'!L24</f>
        <v>3688</v>
      </c>
      <c r="N25" s="89">
        <f>'Moors League'!M24</f>
        <v>4</v>
      </c>
      <c r="O25" s="106"/>
      <c r="P25" s="205"/>
      <c r="Q25" s="108" t="str">
        <f>_xlfn.IFNA((VLOOKUP(O25,'DQ Lookup'!$A$2:$B$99,2,FALSE)),"")</f>
        <v/>
      </c>
      <c r="R25">
        <f t="shared" si="20"/>
        <v>1603093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1"/>
        <v>50m</v>
      </c>
      <c r="X25" t="str">
        <f t="shared" si="21"/>
        <v>Backstroke</v>
      </c>
      <c r="Y25" t="str">
        <f t="shared" si="10"/>
        <v>50mBackstroke</v>
      </c>
      <c r="Z25">
        <f t="shared" si="22"/>
        <v>34</v>
      </c>
      <c r="AA25" t="e">
        <f t="shared" si="11"/>
        <v>#REF!</v>
      </c>
      <c r="AB25" t="e">
        <f t="shared" si="12"/>
        <v>#REF!</v>
      </c>
      <c r="AC25" t="e">
        <f t="shared" si="13"/>
        <v>#REF!</v>
      </c>
      <c r="AD25" t="str">
        <f t="shared" si="6"/>
        <v/>
      </c>
      <c r="AE25" t="e">
        <f t="shared" si="14"/>
        <v>#REF!</v>
      </c>
      <c r="AF25" t="str">
        <f t="shared" si="23"/>
        <v>003558</v>
      </c>
      <c r="AG25" t="str">
        <f>_xlfn.IFNA((VLOOKUP(Y25,'Swim England Lookup'!$C$2:$E$5,3,FALSE)),"")</f>
        <v>13</v>
      </c>
      <c r="AH25" t="s">
        <v>327</v>
      </c>
      <c r="AI25" t="e">
        <f t="shared" si="15"/>
        <v>#REF!</v>
      </c>
    </row>
    <row r="26" spans="1:36" ht="19.5" customHeight="1" x14ac:dyDescent="0.25">
      <c r="A26" s="55">
        <v>17</v>
      </c>
      <c r="B26" s="97" t="s">
        <v>284</v>
      </c>
      <c r="C26" s="97" t="s">
        <v>288</v>
      </c>
      <c r="D26" s="97" t="s">
        <v>293</v>
      </c>
      <c r="E26" s="98" t="s">
        <v>289</v>
      </c>
      <c r="F26" s="369"/>
      <c r="G26" s="269">
        <f>_xlfn.IFNA((VLOOKUP(H26,[3]OMS!$O$10:$P$305,2,FALSE)),"")</f>
        <v>1745017</v>
      </c>
      <c r="H26" s="400" t="s">
        <v>564</v>
      </c>
      <c r="I26" s="357"/>
      <c r="J26" s="358"/>
      <c r="K26" s="358"/>
      <c r="L26" s="88" t="str">
        <f>'Moors League'!K25</f>
        <v>DSQ</v>
      </c>
      <c r="M26" s="89" t="str">
        <f>'Moors League'!L25</f>
        <v>DSQ</v>
      </c>
      <c r="N26" s="89">
        <f>'Moors League'!M25</f>
        <v>0</v>
      </c>
      <c r="O26" s="106" t="s">
        <v>177</v>
      </c>
      <c r="P26" s="205" t="s">
        <v>639</v>
      </c>
      <c r="Q26" s="108" t="str">
        <f>_xlfn.IFNA((VLOOKUP(O26,'DQ Lookup'!$A$2:$B$99,2,FALSE)),"")</f>
        <v>Did not start executing the turn immediately after turning onto the breast</v>
      </c>
      <c r="R26">
        <f t="shared" si="20"/>
        <v>1371014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1"/>
        <v>50m</v>
      </c>
      <c r="X26" t="str">
        <f t="shared" si="21"/>
        <v>Freestyle</v>
      </c>
      <c r="Y26" t="str">
        <f t="shared" si="10"/>
        <v>50mFreestyle</v>
      </c>
      <c r="Z26">
        <f t="shared" si="22"/>
        <v>35</v>
      </c>
      <c r="AA26" t="e">
        <f t="shared" si="11"/>
        <v>#REF!</v>
      </c>
      <c r="AB26" t="e">
        <f t="shared" si="12"/>
        <v>#REF!</v>
      </c>
      <c r="AC26" t="e">
        <f t="shared" si="13"/>
        <v>#REF!</v>
      </c>
      <c r="AD26" t="str">
        <f t="shared" si="6"/>
        <v/>
      </c>
      <c r="AE26" t="e">
        <f t="shared" si="14"/>
        <v>#REF!</v>
      </c>
      <c r="AF26" t="str">
        <f t="shared" si="23"/>
        <v>002907</v>
      </c>
      <c r="AG26" t="str">
        <f>_xlfn.IFNA((VLOOKUP(Y26,'Swim England Lookup'!$C$2:$E$5,3,FALSE)),"")</f>
        <v>01</v>
      </c>
      <c r="AH26" t="s">
        <v>327</v>
      </c>
      <c r="AI26" t="e">
        <f t="shared" si="15"/>
        <v>#REF!</v>
      </c>
      <c r="AJ26">
        <v>49.31</v>
      </c>
    </row>
    <row r="27" spans="1:36" ht="19.5" customHeight="1" x14ac:dyDescent="0.25">
      <c r="A27" s="55">
        <v>18</v>
      </c>
      <c r="B27" s="97" t="s">
        <v>285</v>
      </c>
      <c r="C27" s="97" t="s">
        <v>288</v>
      </c>
      <c r="D27" s="97" t="s">
        <v>293</v>
      </c>
      <c r="E27" s="98" t="s">
        <v>289</v>
      </c>
      <c r="F27" s="369"/>
      <c r="G27" s="269">
        <f>_xlfn.IFNA((VLOOKUP(H27,[3]OMS!$O$10:$P$305,2,FALSE)),"")</f>
        <v>1732832</v>
      </c>
      <c r="H27" s="400" t="s">
        <v>580</v>
      </c>
      <c r="I27" s="357"/>
      <c r="J27" s="358"/>
      <c r="K27" s="358"/>
      <c r="L27" s="88">
        <f>'Moors League'!K26</f>
        <v>2</v>
      </c>
      <c r="M27" s="89">
        <f>'Moors League'!L26</f>
        <v>4596</v>
      </c>
      <c r="N27" s="89">
        <f>'Moors League'!M26</f>
        <v>3</v>
      </c>
      <c r="O27" s="106"/>
      <c r="P27" s="205"/>
      <c r="Q27" s="108"/>
      <c r="R27">
        <f t="shared" si="20"/>
        <v>1456867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1"/>
        <v>50m</v>
      </c>
      <c r="X27" t="str">
        <f t="shared" si="21"/>
        <v>Freestyle</v>
      </c>
      <c r="Y27" t="str">
        <f t="shared" si="10"/>
        <v>50mFreestyle</v>
      </c>
      <c r="Z27">
        <f t="shared" si="22"/>
        <v>36</v>
      </c>
      <c r="AA27" t="e">
        <f t="shared" si="11"/>
        <v>#REF!</v>
      </c>
      <c r="AB27" t="e">
        <f t="shared" si="12"/>
        <v>#REF!</v>
      </c>
      <c r="AC27" t="e">
        <f t="shared" si="13"/>
        <v>#REF!</v>
      </c>
      <c r="AD27" t="str">
        <f t="shared" si="6"/>
        <v/>
      </c>
      <c r="AE27" t="e">
        <f t="shared" si="14"/>
        <v>#REF!</v>
      </c>
      <c r="AF27" t="str">
        <f t="shared" si="23"/>
        <v>002743</v>
      </c>
      <c r="AG27" t="str">
        <f>_xlfn.IFNA((VLOOKUP(Y27,'Swim England Lookup'!$C$2:$E$5,3,FALSE)),"")</f>
        <v>01</v>
      </c>
      <c r="AH27" t="s">
        <v>327</v>
      </c>
      <c r="AI27" t="e">
        <f t="shared" si="15"/>
        <v>#REF!</v>
      </c>
    </row>
    <row r="28" spans="1:36" ht="19.5" customHeight="1" x14ac:dyDescent="0.25">
      <c r="A28" s="55">
        <v>19</v>
      </c>
      <c r="B28" s="97" t="s">
        <v>284</v>
      </c>
      <c r="C28" s="97" t="s">
        <v>286</v>
      </c>
      <c r="D28" s="97" t="s">
        <v>293</v>
      </c>
      <c r="E28" s="98" t="s">
        <v>290</v>
      </c>
      <c r="F28" s="369"/>
      <c r="G28" s="269">
        <f>_xlfn.IFNA((VLOOKUP(H28,[3]OMS!$O$10:$P$305,2,FALSE)),"")</f>
        <v>1366544</v>
      </c>
      <c r="H28" s="400" t="s">
        <v>562</v>
      </c>
      <c r="I28" s="357"/>
      <c r="J28" s="358"/>
      <c r="K28" s="358"/>
      <c r="L28" s="88">
        <f>'Moors League'!K27</f>
        <v>1</v>
      </c>
      <c r="M28" s="89">
        <f>'Moors League'!L27</f>
        <v>3102</v>
      </c>
      <c r="N28" s="89">
        <f>'Moors League'!M27</f>
        <v>4</v>
      </c>
      <c r="O28" s="106"/>
      <c r="P28" s="205"/>
      <c r="Q28" s="108" t="str">
        <f>_xlfn.IFNA((VLOOKUP(O28,'DQ Lookup'!$A$2:$B$99,2,FALSE)),"")</f>
        <v/>
      </c>
      <c r="R28">
        <f>G54</f>
        <v>1488958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0"/>
        <v>50mButterfly</v>
      </c>
      <c r="Z28">
        <f>A54</f>
        <v>39</v>
      </c>
      <c r="AA28" t="e">
        <f t="shared" si="11"/>
        <v>#REF!</v>
      </c>
      <c r="AB28" t="e">
        <f t="shared" si="12"/>
        <v>#REF!</v>
      </c>
      <c r="AC28" t="e">
        <f t="shared" si="13"/>
        <v>#REF!</v>
      </c>
      <c r="AD28" t="str">
        <f t="shared" si="6"/>
        <v/>
      </c>
      <c r="AE28" t="e">
        <f t="shared" si="14"/>
        <v>#REF!</v>
      </c>
      <c r="AF28" t="str">
        <f>TEXT(M54,"000000")</f>
        <v>003321</v>
      </c>
      <c r="AG28" t="str">
        <f>_xlfn.IFNA((VLOOKUP(Y28,'Swim England Lookup'!$C$2:$E$5,3,FALSE)),"")</f>
        <v>10</v>
      </c>
      <c r="AH28" t="s">
        <v>327</v>
      </c>
      <c r="AI28" t="e">
        <f t="shared" si="15"/>
        <v>#REF!</v>
      </c>
    </row>
    <row r="29" spans="1:36" ht="19.5" customHeight="1" x14ac:dyDescent="0.25">
      <c r="A29" s="55">
        <v>20</v>
      </c>
      <c r="B29" s="97" t="s">
        <v>285</v>
      </c>
      <c r="C29" s="97" t="s">
        <v>286</v>
      </c>
      <c r="D29" s="97" t="s">
        <v>293</v>
      </c>
      <c r="E29" s="98" t="s">
        <v>290</v>
      </c>
      <c r="F29" s="369"/>
      <c r="G29" s="269">
        <f>_xlfn.IFNA((VLOOKUP(H29,[3]OMS!$O$10:$P$305,2,FALSE)),"")</f>
        <v>1456867</v>
      </c>
      <c r="H29" s="400" t="s">
        <v>572</v>
      </c>
      <c r="I29" s="357"/>
      <c r="J29" s="358"/>
      <c r="K29" s="358"/>
      <c r="L29" s="88">
        <f>'Moors League'!K28</f>
        <v>2</v>
      </c>
      <c r="M29" s="89">
        <f>'Moors League'!L28</f>
        <v>3025</v>
      </c>
      <c r="N29" s="89">
        <f>'Moors League'!M28</f>
        <v>3</v>
      </c>
      <c r="O29" s="106"/>
      <c r="P29" s="205"/>
      <c r="Q29" s="108" t="str">
        <f>_xlfn.IFNA((VLOOKUP(O29,'DQ Lookup'!$A$2:$B$99,2,FALSE)),"")</f>
        <v/>
      </c>
      <c r="R29">
        <f>G55</f>
        <v>1398877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0"/>
        <v>50mButterfly</v>
      </c>
      <c r="Z29">
        <f>A55</f>
        <v>40</v>
      </c>
      <c r="AA29" t="e">
        <f t="shared" si="11"/>
        <v>#REF!</v>
      </c>
      <c r="AB29" t="e">
        <f t="shared" si="12"/>
        <v>#REF!</v>
      </c>
      <c r="AC29" t="e">
        <f t="shared" si="13"/>
        <v>#REF!</v>
      </c>
      <c r="AD29" t="str">
        <f t="shared" si="6"/>
        <v/>
      </c>
      <c r="AE29" t="e">
        <f t="shared" si="14"/>
        <v>#REF!</v>
      </c>
      <c r="AF29" t="str">
        <f>TEXT(M55,"000000")</f>
        <v>003092</v>
      </c>
      <c r="AG29" t="str">
        <f>_xlfn.IFNA((VLOOKUP(Y29,'Swim England Lookup'!$C$2:$E$5,3,FALSE)),"")</f>
        <v>10</v>
      </c>
      <c r="AH29" t="s">
        <v>327</v>
      </c>
      <c r="AI29" t="e">
        <f t="shared" si="15"/>
        <v>#REF!</v>
      </c>
    </row>
    <row r="30" spans="1:36" ht="19.5" customHeight="1" x14ac:dyDescent="0.25">
      <c r="A30" s="55">
        <v>21</v>
      </c>
      <c r="B30" s="97" t="s">
        <v>284</v>
      </c>
      <c r="C30" s="97" t="s">
        <v>283</v>
      </c>
      <c r="D30" s="97" t="s">
        <v>293</v>
      </c>
      <c r="E30" s="98" t="s">
        <v>292</v>
      </c>
      <c r="F30" s="369"/>
      <c r="G30" s="269">
        <f>_xlfn.IFNA((VLOOKUP(H30,[3]OMS!$O$10:$P$305,2,FALSE)),"")</f>
        <v>1745020</v>
      </c>
      <c r="H30" s="400" t="s">
        <v>576</v>
      </c>
      <c r="I30" s="357"/>
      <c r="J30" s="358"/>
      <c r="K30" s="358"/>
      <c r="L30" s="88">
        <f>'Moors League'!K29</f>
        <v>3</v>
      </c>
      <c r="M30" s="89">
        <f>'Moors League'!L29</f>
        <v>3492</v>
      </c>
      <c r="N30" s="89">
        <f>'Moors League'!M29</f>
        <v>2</v>
      </c>
      <c r="O30" s="106"/>
      <c r="P30" s="205"/>
      <c r="Q30" s="108" t="str">
        <f>_xlfn.IFNA((VLOOKUP(O30,'DQ Lookup'!$A$2:$B$99,2,FALSE)),"")</f>
        <v/>
      </c>
      <c r="R30">
        <f>G64</f>
        <v>1488958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0"/>
        <v>50mFreestyle</v>
      </c>
      <c r="Z30">
        <f>A64</f>
        <v>45</v>
      </c>
      <c r="AA30" t="e">
        <f t="shared" si="11"/>
        <v>#REF!</v>
      </c>
      <c r="AB30" t="e">
        <f t="shared" si="12"/>
        <v>#REF!</v>
      </c>
      <c r="AC30" t="e">
        <f t="shared" si="13"/>
        <v>#REF!</v>
      </c>
      <c r="AD30" t="str">
        <f t="shared" si="6"/>
        <v/>
      </c>
      <c r="AE30" t="e">
        <f t="shared" si="14"/>
        <v>#REF!</v>
      </c>
      <c r="AF30" t="str">
        <f>TEXT(M64,"000000")</f>
        <v>003052</v>
      </c>
      <c r="AG30" t="str">
        <f>_xlfn.IFNA((VLOOKUP(Y30,'Swim England Lookup'!$C$2:$E$5,3,FALSE)),"")</f>
        <v>01</v>
      </c>
      <c r="AH30" t="s">
        <v>327</v>
      </c>
      <c r="AI30" t="e">
        <f t="shared" si="15"/>
        <v>#REF!</v>
      </c>
    </row>
    <row r="31" spans="1:36" ht="19.5" customHeight="1" x14ac:dyDescent="0.25">
      <c r="A31" s="55">
        <v>22</v>
      </c>
      <c r="B31" s="97" t="s">
        <v>285</v>
      </c>
      <c r="C31" s="97" t="s">
        <v>283</v>
      </c>
      <c r="D31" s="97" t="s">
        <v>293</v>
      </c>
      <c r="E31" s="98" t="s">
        <v>292</v>
      </c>
      <c r="F31" s="369"/>
      <c r="G31" s="269">
        <f>_xlfn.IFNA((VLOOKUP(H31,[3]OMS!$O$10:$P$305,2,FALSE)),"")</f>
        <v>1603093</v>
      </c>
      <c r="H31" s="400" t="s">
        <v>561</v>
      </c>
      <c r="I31" s="357"/>
      <c r="J31" s="358"/>
      <c r="K31" s="358"/>
      <c r="L31" s="88">
        <f>'Moors League'!K30</f>
        <v>2</v>
      </c>
      <c r="M31" s="89">
        <f>'Moors League'!L30</f>
        <v>3076</v>
      </c>
      <c r="N31" s="89">
        <f>'Moors League'!M30</f>
        <v>3</v>
      </c>
      <c r="O31" s="106"/>
      <c r="P31" s="205"/>
      <c r="Q31" s="108" t="str">
        <f>_xlfn.IFNA((VLOOKUP(O31,'DQ Lookup'!$A$2:$B$99,2,FALSE)),"")</f>
        <v/>
      </c>
      <c r="R31">
        <f>G65</f>
        <v>1603094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0"/>
        <v>50mFreestyle</v>
      </c>
      <c r="Z31">
        <f>A65</f>
        <v>46</v>
      </c>
      <c r="AA31" t="e">
        <f t="shared" si="11"/>
        <v>#REF!</v>
      </c>
      <c r="AB31" t="e">
        <f t="shared" si="12"/>
        <v>#REF!</v>
      </c>
      <c r="AC31" t="e">
        <f t="shared" si="13"/>
        <v>#REF!</v>
      </c>
      <c r="AD31" t="str">
        <f t="shared" si="6"/>
        <v/>
      </c>
      <c r="AE31" t="e">
        <f t="shared" si="14"/>
        <v>#REF!</v>
      </c>
      <c r="AF31" t="str">
        <f>TEXT(M65,"000000")</f>
        <v>002945</v>
      </c>
      <c r="AG31" t="str">
        <f>_xlfn.IFNA((VLOOKUP(Y31,'Swim England Lookup'!$C$2:$E$5,3,FALSE)),"")</f>
        <v>01</v>
      </c>
      <c r="AH31" t="s">
        <v>327</v>
      </c>
      <c r="AI31" t="e">
        <f t="shared" si="15"/>
        <v>#REF!</v>
      </c>
    </row>
    <row r="32" spans="1:36" ht="19.5" customHeight="1" x14ac:dyDescent="0.25">
      <c r="A32" s="55">
        <v>23</v>
      </c>
      <c r="B32" s="97" t="s">
        <v>284</v>
      </c>
      <c r="C32" s="97" t="s">
        <v>80</v>
      </c>
      <c r="D32" s="97" t="s">
        <v>293</v>
      </c>
      <c r="E32" s="98" t="s">
        <v>291</v>
      </c>
      <c r="F32" s="369"/>
      <c r="G32" s="269">
        <f>_xlfn.IFNA((VLOOKUP(H32,[3]OMS!$O$10:$P$305,2,FALSE)),"")</f>
        <v>1260915</v>
      </c>
      <c r="H32" s="400" t="s">
        <v>558</v>
      </c>
      <c r="I32" s="357"/>
      <c r="J32" s="358"/>
      <c r="K32" s="358"/>
      <c r="L32" s="88">
        <f>'Moors League'!K31</f>
        <v>1</v>
      </c>
      <c r="M32" s="89">
        <f>'Moors League'!L31</f>
        <v>3828</v>
      </c>
      <c r="N32" s="89">
        <f>'Moors League'!M31</f>
        <v>4</v>
      </c>
      <c r="O32" s="106"/>
      <c r="P32" s="205"/>
      <c r="Q32" s="108" t="str">
        <f>_xlfn.IFNA((VLOOKUP(O32,'DQ Lookup'!$A$2:$B$99,2,FALSE)),"")</f>
        <v/>
      </c>
      <c r="R32">
        <f t="shared" ref="R32:R37" si="24">G68</f>
        <v>1371014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5">D68</f>
        <v>50m</v>
      </c>
      <c r="X32" t="str">
        <f t="shared" si="25"/>
        <v>Backstroke</v>
      </c>
      <c r="Y32" t="str">
        <f t="shared" si="10"/>
        <v>50mBackstroke</v>
      </c>
      <c r="Z32">
        <f t="shared" ref="Z32:Z37" si="26">A68</f>
        <v>49</v>
      </c>
      <c r="AA32" t="e">
        <f t="shared" si="11"/>
        <v>#REF!</v>
      </c>
      <c r="AB32" t="e">
        <f t="shared" si="12"/>
        <v>#REF!</v>
      </c>
      <c r="AC32" t="e">
        <f t="shared" si="13"/>
        <v>#REF!</v>
      </c>
      <c r="AD32" t="str">
        <f t="shared" si="6"/>
        <v/>
      </c>
      <c r="AE32" t="e">
        <f t="shared" si="14"/>
        <v>#REF!</v>
      </c>
      <c r="AF32" t="str">
        <f t="shared" ref="AF32:AF37" si="27">TEXT(M68,"000000")</f>
        <v>003169</v>
      </c>
      <c r="AG32" t="str">
        <f>_xlfn.IFNA((VLOOKUP(Y32,'Swim England Lookup'!$C$2:$E$5,3,FALSE)),"")</f>
        <v>13</v>
      </c>
      <c r="AH32" t="s">
        <v>327</v>
      </c>
      <c r="AI32" t="e">
        <f t="shared" si="15"/>
        <v>#REF!</v>
      </c>
    </row>
    <row r="33" spans="1:36" ht="19.5" customHeight="1" x14ac:dyDescent="0.25">
      <c r="A33" s="55">
        <v>24</v>
      </c>
      <c r="B33" s="97" t="s">
        <v>285</v>
      </c>
      <c r="C33" s="97" t="s">
        <v>80</v>
      </c>
      <c r="D33" s="97" t="s">
        <v>293</v>
      </c>
      <c r="E33" s="98" t="s">
        <v>291</v>
      </c>
      <c r="F33" s="370"/>
      <c r="G33" s="269">
        <f>_xlfn.IFNA((VLOOKUP(H33,[3]OMS!$O$10:$P$305,2,FALSE)),"")</f>
        <v>894157</v>
      </c>
      <c r="H33" s="400" t="s">
        <v>571</v>
      </c>
      <c r="I33" s="359"/>
      <c r="J33" s="360"/>
      <c r="K33" s="360"/>
      <c r="L33" s="88">
        <f>'Moors League'!K32</f>
        <v>1</v>
      </c>
      <c r="M33" s="89">
        <f>'Moors League'!L32</f>
        <v>3147</v>
      </c>
      <c r="N33" s="89">
        <f>'Moors League'!M32</f>
        <v>4</v>
      </c>
      <c r="O33" s="106"/>
      <c r="P33" s="205"/>
      <c r="Q33" s="108" t="str">
        <f>_xlfn.IFNA((VLOOKUP(O33,'DQ Lookup'!$A$2:$B$99,2,FALSE)),"")</f>
        <v/>
      </c>
      <c r="R33">
        <f t="shared" si="24"/>
        <v>1456867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5"/>
        <v>50m</v>
      </c>
      <c r="X33" t="str">
        <f t="shared" si="25"/>
        <v>Backstroke</v>
      </c>
      <c r="Y33" t="str">
        <f t="shared" si="10"/>
        <v>50mBackstroke</v>
      </c>
      <c r="Z33">
        <f t="shared" si="26"/>
        <v>50</v>
      </c>
      <c r="AA33" t="e">
        <f t="shared" si="11"/>
        <v>#REF!</v>
      </c>
      <c r="AB33" t="e">
        <f t="shared" si="12"/>
        <v>#REF!</v>
      </c>
      <c r="AC33" t="e">
        <f t="shared" si="13"/>
        <v>#REF!</v>
      </c>
      <c r="AD33" t="str">
        <f t="shared" si="6"/>
        <v/>
      </c>
      <c r="AE33" t="e">
        <f t="shared" si="14"/>
        <v>#REF!</v>
      </c>
      <c r="AF33" t="str">
        <f t="shared" si="27"/>
        <v>003217</v>
      </c>
      <c r="AG33" t="str">
        <f>_xlfn.IFNA((VLOOKUP(Y33,'Swim England Lookup'!$C$2:$E$5,3,FALSE)),"")</f>
        <v>13</v>
      </c>
      <c r="AH33" t="s">
        <v>327</v>
      </c>
      <c r="AI33" t="e">
        <f t="shared" si="15"/>
        <v>#REF!</v>
      </c>
    </row>
    <row r="34" spans="1:36" ht="19.5" customHeight="1" x14ac:dyDescent="0.25">
      <c r="A34" s="55">
        <v>25</v>
      </c>
      <c r="B34" s="97" t="s">
        <v>284</v>
      </c>
      <c r="C34" s="97" t="s">
        <v>287</v>
      </c>
      <c r="D34" s="97" t="s">
        <v>295</v>
      </c>
      <c r="E34" s="98" t="s">
        <v>98</v>
      </c>
      <c r="F34" s="87" t="s">
        <v>299</v>
      </c>
      <c r="G34" s="269">
        <f>_xlfn.IFNA((VLOOKUP(H34,[3]OMS!$O$10:$P$305,2,FALSE)),"")</f>
        <v>1579766</v>
      </c>
      <c r="H34" s="400" t="s">
        <v>581</v>
      </c>
      <c r="I34" s="270" t="s">
        <v>301</v>
      </c>
      <c r="J34" s="269">
        <f>_xlfn.IFNA((VLOOKUP(K34,[3]OMS!$O$10:$P$305,2,FALSE)),"")</f>
        <v>1505722</v>
      </c>
      <c r="K34" s="400" t="s">
        <v>566</v>
      </c>
      <c r="L34" s="332"/>
      <c r="M34" s="333"/>
      <c r="N34" s="333"/>
      <c r="O34" s="106"/>
      <c r="P34" s="205"/>
      <c r="Q34" s="108" t="str">
        <f>_xlfn.IFNA((VLOOKUP(O34,'DQ Lookup'!$A$2:$B$99,2,FALSE)),"")</f>
        <v/>
      </c>
      <c r="R34">
        <f t="shared" si="24"/>
        <v>1579768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5"/>
        <v>50m</v>
      </c>
      <c r="X34" t="str">
        <f t="shared" si="25"/>
        <v>Breaststroke</v>
      </c>
      <c r="Y34" t="str">
        <f t="shared" si="10"/>
        <v>50mBreaststroke</v>
      </c>
      <c r="Z34">
        <f t="shared" si="26"/>
        <v>51</v>
      </c>
      <c r="AA34" t="e">
        <f t="shared" si="11"/>
        <v>#REF!</v>
      </c>
      <c r="AB34" t="e">
        <f t="shared" si="12"/>
        <v>#REF!</v>
      </c>
      <c r="AC34" t="e">
        <f t="shared" si="13"/>
        <v>#REF!</v>
      </c>
      <c r="AD34" t="str">
        <f t="shared" si="6"/>
        <v/>
      </c>
      <c r="AE34" t="e">
        <f t="shared" si="14"/>
        <v>#REF!</v>
      </c>
      <c r="AF34" t="str">
        <f t="shared" si="27"/>
        <v>004432</v>
      </c>
      <c r="AG34" t="str">
        <f>_xlfn.IFNA((VLOOKUP(Y34,'Swim England Lookup'!$C$2:$E$5,3,FALSE)),"")</f>
        <v>07</v>
      </c>
      <c r="AH34" t="s">
        <v>327</v>
      </c>
      <c r="AI34" t="e">
        <f t="shared" si="15"/>
        <v>#REF!</v>
      </c>
    </row>
    <row r="35" spans="1:36" ht="19.5" customHeight="1" x14ac:dyDescent="0.25">
      <c r="A35" s="338"/>
      <c r="B35" s="339"/>
      <c r="C35" s="339"/>
      <c r="D35" s="339"/>
      <c r="E35" s="340"/>
      <c r="F35" s="87" t="s">
        <v>300</v>
      </c>
      <c r="G35" s="269">
        <f>_xlfn.IFNA((VLOOKUP(H35,[3]OMS!$O$10:$P$305,2,FALSE)),"")</f>
        <v>1488958</v>
      </c>
      <c r="H35" s="400" t="s">
        <v>582</v>
      </c>
      <c r="I35" s="270" t="s">
        <v>302</v>
      </c>
      <c r="J35" s="269">
        <f>_xlfn.IFNA((VLOOKUP(K35,[3]OMS!$O$10:$P$305,2,FALSE)),"")</f>
        <v>1638483</v>
      </c>
      <c r="K35" s="400" t="s">
        <v>583</v>
      </c>
      <c r="L35" s="91">
        <f>'Moors League'!K33</f>
        <v>1</v>
      </c>
      <c r="M35" s="89">
        <f>'Moors League'!L33</f>
        <v>22201</v>
      </c>
      <c r="N35" s="89">
        <f>'Moors League'!M33</f>
        <v>4</v>
      </c>
      <c r="O35" s="106"/>
      <c r="P35" s="205"/>
      <c r="Q35" s="108" t="str">
        <f>_xlfn.IFNA((VLOOKUP(O35,'DQ Lookup'!$A$2:$B$99,2,FALSE)),"")</f>
        <v/>
      </c>
      <c r="R35">
        <f t="shared" si="24"/>
        <v>1603093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5"/>
        <v>50m</v>
      </c>
      <c r="X35" t="str">
        <f t="shared" si="25"/>
        <v>Breaststroke</v>
      </c>
      <c r="Y35" t="str">
        <f t="shared" ref="Y35:Y37" si="28">W35&amp;X35</f>
        <v>50mBreaststroke</v>
      </c>
      <c r="Z35">
        <f t="shared" si="26"/>
        <v>52</v>
      </c>
      <c r="AA35" t="e">
        <f t="shared" ref="AA35:AA37" si="29">V35</f>
        <v>#REF!</v>
      </c>
      <c r="AB35" t="e">
        <f t="shared" ref="AB35:AC37" si="30">S35</f>
        <v>#REF!</v>
      </c>
      <c r="AC35" t="e">
        <f t="shared" si="30"/>
        <v>#REF!</v>
      </c>
      <c r="AD35" t="str">
        <f t="shared" si="6"/>
        <v/>
      </c>
      <c r="AE35" t="e">
        <f t="shared" ref="AE35:AE37" si="31">U35</f>
        <v>#REF!</v>
      </c>
      <c r="AF35" t="str">
        <f t="shared" si="27"/>
        <v>003974</v>
      </c>
      <c r="AG35" t="str">
        <f>_xlfn.IFNA((VLOOKUP(Y35,'Swim England Lookup'!$C$2:$E$5,3,FALSE)),"")</f>
        <v>07</v>
      </c>
      <c r="AH35" t="s">
        <v>327</v>
      </c>
      <c r="AI35" t="e">
        <f t="shared" ref="AI35:AI37" si="32">AA35&amp;","&amp;AB35&amp;","&amp;AC35&amp;","&amp;AD35&amp;","&amp;AE35&amp;","&amp;AF35&amp;","&amp;AG35&amp;","&amp;AH35</f>
        <v>#REF!</v>
      </c>
    </row>
    <row r="36" spans="1:36" ht="19.5" customHeight="1" x14ac:dyDescent="0.25">
      <c r="A36" s="55">
        <v>26</v>
      </c>
      <c r="B36" s="97" t="s">
        <v>285</v>
      </c>
      <c r="C36" s="97" t="s">
        <v>287</v>
      </c>
      <c r="D36" s="97" t="s">
        <v>295</v>
      </c>
      <c r="E36" s="98" t="s">
        <v>98</v>
      </c>
      <c r="F36" s="90" t="s">
        <v>299</v>
      </c>
      <c r="G36" s="269">
        <f>_xlfn.IFNA((VLOOKUP(H36,[3]OMS!$O$10:$P$305,2,FALSE)),"")</f>
        <v>1398877</v>
      </c>
      <c r="H36" s="400" t="s">
        <v>567</v>
      </c>
      <c r="I36" s="270" t="s">
        <v>301</v>
      </c>
      <c r="J36" s="269">
        <f>_xlfn.IFNA((VLOOKUP(K36,[3]OMS!$O$10:$P$305,2,FALSE)),"")</f>
        <v>1700336</v>
      </c>
      <c r="K36" s="400" t="s">
        <v>584</v>
      </c>
      <c r="L36" s="332"/>
      <c r="M36" s="333"/>
      <c r="N36" s="333"/>
      <c r="O36" s="106"/>
      <c r="P36" s="205"/>
      <c r="Q36" s="108" t="str">
        <f>_xlfn.IFNA((VLOOKUP(O36,'DQ Lookup'!$A$2:$B$99,2,FALSE)),"")</f>
        <v/>
      </c>
      <c r="R36">
        <f t="shared" si="24"/>
        <v>1260915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5"/>
        <v>50m</v>
      </c>
      <c r="X36" t="str">
        <f t="shared" si="25"/>
        <v>Freestyle</v>
      </c>
      <c r="Y36" t="str">
        <f t="shared" si="28"/>
        <v>50mFreestyle</v>
      </c>
      <c r="Z36">
        <f t="shared" si="26"/>
        <v>53</v>
      </c>
      <c r="AA36" t="e">
        <f t="shared" si="29"/>
        <v>#REF!</v>
      </c>
      <c r="AB36" t="e">
        <f t="shared" si="30"/>
        <v>#REF!</v>
      </c>
      <c r="AC36" t="e">
        <f t="shared" si="30"/>
        <v>#REF!</v>
      </c>
      <c r="AD36" t="str">
        <f t="shared" si="6"/>
        <v/>
      </c>
      <c r="AE36" t="e">
        <f t="shared" si="31"/>
        <v>#REF!</v>
      </c>
      <c r="AF36" t="str">
        <f t="shared" si="27"/>
        <v>002917</v>
      </c>
      <c r="AG36" t="str">
        <f>_xlfn.IFNA((VLOOKUP(Y36,'Swim England Lookup'!$C$2:$E$5,3,FALSE)),"")</f>
        <v>01</v>
      </c>
      <c r="AH36" t="s">
        <v>327</v>
      </c>
      <c r="AI36" t="e">
        <f t="shared" si="32"/>
        <v>#REF!</v>
      </c>
    </row>
    <row r="37" spans="1:36" ht="19.5" customHeight="1" x14ac:dyDescent="0.25">
      <c r="A37" s="338"/>
      <c r="B37" s="339"/>
      <c r="C37" s="339"/>
      <c r="D37" s="339"/>
      <c r="E37" s="340"/>
      <c r="F37" s="87" t="s">
        <v>300</v>
      </c>
      <c r="G37" s="269">
        <f>_xlfn.IFNA((VLOOKUP(H37,[3]OMS!$O$10:$P$305,2,FALSE)),"")</f>
        <v>1603094</v>
      </c>
      <c r="H37" s="400" t="s">
        <v>563</v>
      </c>
      <c r="I37" s="270" t="s">
        <v>302</v>
      </c>
      <c r="J37" s="269">
        <f>_xlfn.IFNA((VLOOKUP(K37,[3]OMS!$O$10:$P$305,2,FALSE)),"")</f>
        <v>1714037</v>
      </c>
      <c r="K37" s="400" t="s">
        <v>585</v>
      </c>
      <c r="L37" s="91">
        <f>'Moors League'!K34</f>
        <v>1</v>
      </c>
      <c r="M37" s="89">
        <f>'Moors League'!L34</f>
        <v>21589</v>
      </c>
      <c r="N37" s="89">
        <f>'Moors League'!M34</f>
        <v>4</v>
      </c>
      <c r="O37" s="106"/>
      <c r="P37" s="205"/>
      <c r="Q37" s="108" t="str">
        <f>_xlfn.IFNA((VLOOKUP(O37,'DQ Lookup'!$A$2:$B$99,2,FALSE)),"")</f>
        <v/>
      </c>
      <c r="R37">
        <f t="shared" si="24"/>
        <v>50628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5"/>
        <v>50m</v>
      </c>
      <c r="X37" t="str">
        <f t="shared" si="25"/>
        <v>Freestyle</v>
      </c>
      <c r="Y37" t="str">
        <f t="shared" si="28"/>
        <v>50mFreestyle</v>
      </c>
      <c r="Z37">
        <f t="shared" si="26"/>
        <v>54</v>
      </c>
      <c r="AA37" t="e">
        <f t="shared" si="29"/>
        <v>#REF!</v>
      </c>
      <c r="AB37" t="e">
        <f t="shared" si="30"/>
        <v>#REF!</v>
      </c>
      <c r="AC37" t="e">
        <f t="shared" si="30"/>
        <v>#REF!</v>
      </c>
      <c r="AD37" t="str">
        <f t="shared" si="6"/>
        <v/>
      </c>
      <c r="AE37" t="e">
        <f t="shared" si="31"/>
        <v>#REF!</v>
      </c>
      <c r="AF37" t="str">
        <f t="shared" si="27"/>
        <v>002667</v>
      </c>
      <c r="AG37" t="str">
        <f>_xlfn.IFNA((VLOOKUP(Y37,'Swim England Lookup'!$C$2:$E$5,3,FALSE)),"")</f>
        <v>01</v>
      </c>
      <c r="AH37" t="s">
        <v>327</v>
      </c>
      <c r="AI37" t="e">
        <f t="shared" si="32"/>
        <v>#REF!</v>
      </c>
    </row>
    <row r="38" spans="1:36" ht="19.5" customHeight="1" x14ac:dyDescent="0.25">
      <c r="A38" s="55">
        <v>27</v>
      </c>
      <c r="B38" s="97" t="s">
        <v>284</v>
      </c>
      <c r="C38" s="97" t="s">
        <v>288</v>
      </c>
      <c r="D38" s="97" t="s">
        <v>296</v>
      </c>
      <c r="E38" s="98" t="s">
        <v>100</v>
      </c>
      <c r="F38" s="92">
        <v>1</v>
      </c>
      <c r="G38" s="269">
        <f>_xlfn.IFNA((VLOOKUP(H38,[3]OMS!$O$10:$P$305,2,FALSE)),"")</f>
        <v>1745017</v>
      </c>
      <c r="H38" s="400" t="s">
        <v>564</v>
      </c>
      <c r="I38" s="271">
        <v>2</v>
      </c>
      <c r="J38" s="269">
        <f>_xlfn.IFNA((VLOOKUP(K38,[3]OMS!$O$10:$P$305,2,FALSE)),"")</f>
        <v>1745026</v>
      </c>
      <c r="K38" s="400" t="s">
        <v>586</v>
      </c>
      <c r="L38" s="332"/>
      <c r="M38" s="333"/>
      <c r="N38" s="333"/>
      <c r="O38" s="106"/>
      <c r="P38" s="205"/>
      <c r="Q38" s="108" t="str">
        <f>_xlfn.IFNA((VLOOKUP(O38,'DQ Lookup'!$A$2:$B$99,2,FALSE)),"")</f>
        <v/>
      </c>
    </row>
    <row r="39" spans="1:36" ht="19.5" customHeight="1" x14ac:dyDescent="0.25">
      <c r="A39" s="338"/>
      <c r="B39" s="339"/>
      <c r="C39" s="339"/>
      <c r="D39" s="339"/>
      <c r="E39" s="340"/>
      <c r="F39" s="92">
        <v>3</v>
      </c>
      <c r="G39" s="269">
        <f>_xlfn.IFNA((VLOOKUP(H39,[3]OMS!$O$10:$P$305,2,FALSE)),"")</f>
        <v>1699573</v>
      </c>
      <c r="H39" s="400" t="s">
        <v>588</v>
      </c>
      <c r="I39" s="271">
        <v>4</v>
      </c>
      <c r="J39" s="269">
        <f>_xlfn.IFNA((VLOOKUP(K39,[3]OMS!$O$10:$P$305,2,FALSE)),"")</f>
        <v>1745027</v>
      </c>
      <c r="K39" s="400" t="s">
        <v>587</v>
      </c>
      <c r="L39" s="91">
        <f>'Moors League'!K35</f>
        <v>3</v>
      </c>
      <c r="M39" s="89">
        <f>'Moors League'!L35</f>
        <v>12020</v>
      </c>
      <c r="N39" s="89">
        <f>'Moors League'!M35</f>
        <v>2</v>
      </c>
      <c r="O39" s="106"/>
      <c r="P39" s="205"/>
      <c r="Q39" s="108" t="str">
        <f>_xlfn.IFNA((VLOOKUP(O39,'DQ Lookup'!$A$2:$B$99,2,FALSE)),"")</f>
        <v/>
      </c>
    </row>
    <row r="40" spans="1:36" ht="19.5" customHeight="1" x14ac:dyDescent="0.25">
      <c r="A40" s="55">
        <v>28</v>
      </c>
      <c r="B40" s="97" t="s">
        <v>285</v>
      </c>
      <c r="C40" s="97" t="s">
        <v>288</v>
      </c>
      <c r="D40" s="97" t="s">
        <v>296</v>
      </c>
      <c r="E40" s="98" t="s">
        <v>100</v>
      </c>
      <c r="F40" s="90">
        <v>1</v>
      </c>
      <c r="G40" s="269">
        <f>_xlfn.IFNA((VLOOKUP(H40,[3]OMS!$O$10:$P$305,2,FALSE)),"")</f>
        <v>1745024</v>
      </c>
      <c r="H40" s="400" t="s">
        <v>589</v>
      </c>
      <c r="I40" s="272">
        <v>2</v>
      </c>
      <c r="J40" s="269">
        <f>_xlfn.IFNA((VLOOKUP(K40,[3]OMS!$O$10:$P$305,2,FALSE)),"")</f>
        <v>1732832</v>
      </c>
      <c r="K40" s="400" t="s">
        <v>580</v>
      </c>
      <c r="L40" s="332"/>
      <c r="M40" s="333"/>
      <c r="N40" s="333"/>
      <c r="O40" s="106"/>
      <c r="P40" s="205"/>
      <c r="Q40" s="108" t="str">
        <f>_xlfn.IFNA((VLOOKUP(O40,'DQ Lookup'!$A$2:$B$99,2,FALSE)),"")</f>
        <v/>
      </c>
    </row>
    <row r="41" spans="1:36" ht="19.5" customHeight="1" x14ac:dyDescent="0.25">
      <c r="A41" s="338"/>
      <c r="B41" s="339"/>
      <c r="C41" s="339"/>
      <c r="D41" s="339"/>
      <c r="E41" s="340"/>
      <c r="F41" s="93">
        <v>3</v>
      </c>
      <c r="G41" s="269">
        <f>_xlfn.IFNA((VLOOKUP(H41,[3]OMS!$O$10:$P$305,2,FALSE)),"")</f>
        <v>1819347</v>
      </c>
      <c r="H41" s="400" t="s">
        <v>590</v>
      </c>
      <c r="I41" s="273">
        <v>4</v>
      </c>
      <c r="J41" s="269">
        <f>_xlfn.IFNA((VLOOKUP(K41,[3]OMS!$O$10:$P$305,2,FALSE)),"")</f>
        <v>1615944</v>
      </c>
      <c r="K41" s="400" t="s">
        <v>565</v>
      </c>
      <c r="L41" s="91" t="str">
        <f>'Moors League'!K36</f>
        <v>DSQ</v>
      </c>
      <c r="M41" s="89" t="str">
        <f>'Moors League'!L36</f>
        <v>DSQ</v>
      </c>
      <c r="N41" s="89">
        <f>'Moors League'!M36</f>
        <v>0</v>
      </c>
      <c r="O41" s="106">
        <v>10.119999999999999</v>
      </c>
      <c r="P41" s="205" t="s">
        <v>640</v>
      </c>
      <c r="Q41" s="108" t="str">
        <f>_xlfn.IFNA((VLOOKUP(O41,'DQ Lookup'!$A$2:$B$99,2,FALSE)),"")</f>
        <v>Feet lost touch with the starting platform before the preceding team-mate touched the wall</v>
      </c>
      <c r="AJ41" t="s">
        <v>641</v>
      </c>
    </row>
    <row r="42" spans="1:36" ht="19.5" customHeight="1" x14ac:dyDescent="0.25">
      <c r="A42" s="55">
        <v>29</v>
      </c>
      <c r="B42" s="97" t="s">
        <v>284</v>
      </c>
      <c r="C42" s="97" t="s">
        <v>286</v>
      </c>
      <c r="D42" s="97" t="s">
        <v>295</v>
      </c>
      <c r="E42" s="98" t="s">
        <v>98</v>
      </c>
      <c r="F42" s="87" t="s">
        <v>299</v>
      </c>
      <c r="G42" s="269">
        <f>_xlfn.IFNA((VLOOKUP(H42,[3]OMS!$O$10:$P$305,2,FALSE)),"")</f>
        <v>1371014</v>
      </c>
      <c r="H42" s="400" t="s">
        <v>568</v>
      </c>
      <c r="I42" s="270" t="s">
        <v>301</v>
      </c>
      <c r="J42" s="269">
        <f>_xlfn.IFNA((VLOOKUP(K42,[3]OMS!$O$10:$P$305,2,FALSE)),"")</f>
        <v>1408866</v>
      </c>
      <c r="K42" s="400" t="s">
        <v>591</v>
      </c>
      <c r="L42" s="332"/>
      <c r="M42" s="333"/>
      <c r="N42" s="333"/>
      <c r="O42" s="106"/>
      <c r="P42" s="205"/>
      <c r="Q42" s="108" t="str">
        <f>_xlfn.IFNA((VLOOKUP(O42,'DQ Lookup'!$A$2:$B$99,2,FALSE)),"")</f>
        <v/>
      </c>
    </row>
    <row r="43" spans="1:36" ht="19.5" customHeight="1" x14ac:dyDescent="0.25">
      <c r="A43" s="338"/>
      <c r="B43" s="339"/>
      <c r="C43" s="339"/>
      <c r="D43" s="339"/>
      <c r="E43" s="340"/>
      <c r="F43" s="87" t="s">
        <v>300</v>
      </c>
      <c r="G43" s="269">
        <f>_xlfn.IFNA((VLOOKUP(H43,[3]OMS!$O$10:$P$305,2,FALSE)),"")</f>
        <v>1366544</v>
      </c>
      <c r="H43" s="400" t="s">
        <v>562</v>
      </c>
      <c r="I43" s="270" t="s">
        <v>302</v>
      </c>
      <c r="J43" s="269">
        <f>_xlfn.IFNA((VLOOKUP(K43,[3]OMS!$O$10:$P$305,2,FALSE)),"")</f>
        <v>1523515</v>
      </c>
      <c r="K43" s="400" t="s">
        <v>592</v>
      </c>
      <c r="L43" s="91">
        <f>'Moors League'!K37</f>
        <v>1</v>
      </c>
      <c r="M43" s="89">
        <f>'Moors League'!L37</f>
        <v>21868</v>
      </c>
      <c r="N43" s="89">
        <f>'Moors League'!M37</f>
        <v>4</v>
      </c>
      <c r="O43" s="106"/>
      <c r="P43" s="205"/>
      <c r="Q43" s="108" t="str">
        <f>_xlfn.IFNA((VLOOKUP(O43,'DQ Lookup'!$A$2:$B$99,2,FALSE)),"")</f>
        <v/>
      </c>
    </row>
    <row r="44" spans="1:36" ht="19.5" customHeight="1" x14ac:dyDescent="0.25">
      <c r="A44" s="55">
        <v>30</v>
      </c>
      <c r="B44" s="97" t="s">
        <v>285</v>
      </c>
      <c r="C44" s="97" t="s">
        <v>286</v>
      </c>
      <c r="D44" s="97" t="s">
        <v>295</v>
      </c>
      <c r="E44" s="98" t="s">
        <v>98</v>
      </c>
      <c r="F44" s="90" t="s">
        <v>299</v>
      </c>
      <c r="G44" s="269">
        <f>_xlfn.IFNA((VLOOKUP(H44,[3]OMS!$O$10:$P$305,2,FALSE)),"")</f>
        <v>1398877</v>
      </c>
      <c r="H44" s="400" t="s">
        <v>567</v>
      </c>
      <c r="I44" s="270" t="s">
        <v>301</v>
      </c>
      <c r="J44" s="269">
        <f>_xlfn.IFNA((VLOOKUP(K44,[3]OMS!$O$10:$P$305,2,FALSE)),"")</f>
        <v>1603094</v>
      </c>
      <c r="K44" s="400" t="s">
        <v>563</v>
      </c>
      <c r="L44" s="332"/>
      <c r="M44" s="333"/>
      <c r="N44" s="333"/>
      <c r="O44" s="106"/>
      <c r="P44" s="205"/>
      <c r="Q44" s="108" t="str">
        <f>_xlfn.IFNA((VLOOKUP(O44,'DQ Lookup'!$A$2:$B$99,2,FALSE)),"")</f>
        <v/>
      </c>
    </row>
    <row r="45" spans="1:36" ht="19.5" customHeight="1" x14ac:dyDescent="0.25">
      <c r="A45" s="338"/>
      <c r="B45" s="339"/>
      <c r="C45" s="339"/>
      <c r="D45" s="339"/>
      <c r="E45" s="340"/>
      <c r="F45" s="87" t="s">
        <v>300</v>
      </c>
      <c r="G45" s="269">
        <f>_xlfn.IFNA((VLOOKUP(H45,[3]OMS!$O$10:$P$305,2,FALSE)),"")</f>
        <v>1456867</v>
      </c>
      <c r="H45" s="400" t="s">
        <v>572</v>
      </c>
      <c r="I45" s="270" t="s">
        <v>302</v>
      </c>
      <c r="J45" s="269">
        <f>_xlfn.IFNA((VLOOKUP(K45,[3]OMS!$O$10:$P$305,2,FALSE)),"")</f>
        <v>1700336</v>
      </c>
      <c r="K45" s="400" t="s">
        <v>584</v>
      </c>
      <c r="L45" s="91">
        <f>'Moors League'!K38</f>
        <v>2</v>
      </c>
      <c r="M45" s="89">
        <f>'Moors League'!L38</f>
        <v>20943</v>
      </c>
      <c r="N45" s="89">
        <f>'Moors League'!M38</f>
        <v>3</v>
      </c>
      <c r="O45" s="106"/>
      <c r="P45" s="205"/>
      <c r="Q45" s="108" t="str">
        <f>_xlfn.IFNA((VLOOKUP(O45,'DQ Lookup'!$A$2:$B$99,2,FALSE)),"")</f>
        <v/>
      </c>
    </row>
    <row r="46" spans="1:36" s="45" customFormat="1" ht="19.5" customHeight="1" x14ac:dyDescent="0.25">
      <c r="A46" s="55">
        <v>31</v>
      </c>
      <c r="B46" s="97" t="s">
        <v>284</v>
      </c>
      <c r="C46" s="97" t="s">
        <v>80</v>
      </c>
      <c r="D46" s="97" t="s">
        <v>293</v>
      </c>
      <c r="E46" s="98" t="s">
        <v>290</v>
      </c>
      <c r="F46" s="369"/>
      <c r="G46" s="269">
        <f>_xlfn.IFNA((VLOOKUP(H46,[3]OMS!$O$10:$P$305,2,FALSE)),"")</f>
        <v>1260915</v>
      </c>
      <c r="H46" s="400" t="s">
        <v>558</v>
      </c>
      <c r="I46" s="357"/>
      <c r="J46" s="358"/>
      <c r="K46" s="358"/>
      <c r="L46" s="88">
        <f>'Moors League'!K39</f>
        <v>1</v>
      </c>
      <c r="M46" s="89">
        <f>'Moors League'!L39</f>
        <v>3112</v>
      </c>
      <c r="N46" s="89">
        <f>'Moors League'!M39</f>
        <v>4</v>
      </c>
      <c r="O46" s="106"/>
      <c r="P46" s="107"/>
      <c r="Q46" s="108" t="str">
        <f>_xlfn.IFNA((VLOOKUP(O46,'DQ Lookup'!$A$2:$B$99,2,FALSE)),"")</f>
        <v/>
      </c>
    </row>
    <row r="47" spans="1:36" s="45" customFormat="1" ht="19.5" customHeight="1" x14ac:dyDescent="0.25">
      <c r="A47" s="55">
        <v>32</v>
      </c>
      <c r="B47" s="97" t="s">
        <v>285</v>
      </c>
      <c r="C47" s="97" t="s">
        <v>80</v>
      </c>
      <c r="D47" s="97" t="s">
        <v>293</v>
      </c>
      <c r="E47" s="98" t="s">
        <v>290</v>
      </c>
      <c r="F47" s="369"/>
      <c r="G47" s="269">
        <f>_xlfn.IFNA((VLOOKUP(H47,[3]OMS!$O$10:$P$305,2,FALSE)),"")</f>
        <v>894157</v>
      </c>
      <c r="H47" s="400" t="s">
        <v>571</v>
      </c>
      <c r="I47" s="357"/>
      <c r="J47" s="358"/>
      <c r="K47" s="358"/>
      <c r="L47" s="88">
        <f>'Moors League'!K40</f>
        <v>3</v>
      </c>
      <c r="M47" s="89">
        <f>'Moors League'!L40</f>
        <v>2817</v>
      </c>
      <c r="N47" s="89">
        <f>'Moors League'!M40</f>
        <v>2</v>
      </c>
      <c r="O47" s="106"/>
      <c r="P47" s="107"/>
      <c r="Q47" s="108" t="str">
        <f>_xlfn.IFNA((VLOOKUP(O47,'DQ Lookup'!$A$2:$B$99,2,FALSE)),"")</f>
        <v/>
      </c>
    </row>
    <row r="48" spans="1:36" s="45" customFormat="1" ht="19.5" customHeight="1" x14ac:dyDescent="0.25">
      <c r="A48" s="55">
        <v>33</v>
      </c>
      <c r="B48" s="97" t="s">
        <v>284</v>
      </c>
      <c r="C48" s="97" t="s">
        <v>283</v>
      </c>
      <c r="D48" s="97" t="s">
        <v>293</v>
      </c>
      <c r="E48" s="98" t="s">
        <v>289</v>
      </c>
      <c r="F48" s="369"/>
      <c r="G48" s="269">
        <f>_xlfn.IFNA((VLOOKUP(H48,[3]OMS!$O$10:$P$305,2,FALSE)),"")</f>
        <v>1745020</v>
      </c>
      <c r="H48" s="400" t="s">
        <v>576</v>
      </c>
      <c r="I48" s="357"/>
      <c r="J48" s="358"/>
      <c r="K48" s="358"/>
      <c r="L48" s="88">
        <f>'Moors League'!K41</f>
        <v>2</v>
      </c>
      <c r="M48" s="89">
        <f>'Moors League'!L41</f>
        <v>4497</v>
      </c>
      <c r="N48" s="89">
        <f>'Moors League'!M41</f>
        <v>3</v>
      </c>
      <c r="O48" s="106"/>
      <c r="P48" s="107"/>
      <c r="Q48" s="108" t="str">
        <f>_xlfn.IFNA((VLOOKUP(O48,'DQ Lookup'!$A$2:$B$99,2,FALSE)),"")</f>
        <v/>
      </c>
    </row>
    <row r="49" spans="1:35" s="45" customFormat="1" ht="19.5" customHeight="1" x14ac:dyDescent="0.25">
      <c r="A49" s="55">
        <v>34</v>
      </c>
      <c r="B49" s="97" t="s">
        <v>285</v>
      </c>
      <c r="C49" s="97" t="s">
        <v>283</v>
      </c>
      <c r="D49" s="97" t="s">
        <v>293</v>
      </c>
      <c r="E49" s="98" t="s">
        <v>289</v>
      </c>
      <c r="F49" s="369"/>
      <c r="G49" s="269">
        <f>_xlfn.IFNA((VLOOKUP(H49,[3]OMS!$O$10:$P$305,2,FALSE)),"")</f>
        <v>1603093</v>
      </c>
      <c r="H49" s="400" t="s">
        <v>561</v>
      </c>
      <c r="I49" s="357"/>
      <c r="J49" s="358"/>
      <c r="K49" s="358"/>
      <c r="L49" s="88">
        <f>'Moors League'!K42</f>
        <v>2</v>
      </c>
      <c r="M49" s="89">
        <f>'Moors League'!L42</f>
        <v>3558</v>
      </c>
      <c r="N49" s="89">
        <f>'Moors League'!M42</f>
        <v>3</v>
      </c>
      <c r="O49" s="106"/>
      <c r="P49" s="107"/>
      <c r="Q49" s="108" t="str">
        <f>_xlfn.IFNA((VLOOKUP(O49,'DQ Lookup'!$A$2:$B$99,2,FALSE)),"")</f>
        <v/>
      </c>
    </row>
    <row r="50" spans="1:35" s="45" customFormat="1" ht="19.5" customHeight="1" x14ac:dyDescent="0.25">
      <c r="A50" s="55">
        <v>35</v>
      </c>
      <c r="B50" s="97" t="s">
        <v>284</v>
      </c>
      <c r="C50" s="97" t="s">
        <v>286</v>
      </c>
      <c r="D50" s="97" t="s">
        <v>293</v>
      </c>
      <c r="E50" s="98" t="s">
        <v>292</v>
      </c>
      <c r="F50" s="369"/>
      <c r="G50" s="269">
        <f>_xlfn.IFNA((VLOOKUP(H50,[3]OMS!$O$10:$P$305,2,FALSE)),"")</f>
        <v>1371014</v>
      </c>
      <c r="H50" s="400" t="s">
        <v>568</v>
      </c>
      <c r="I50" s="357"/>
      <c r="J50" s="358"/>
      <c r="K50" s="358"/>
      <c r="L50" s="88">
        <f>'Moors League'!K43</f>
        <v>1</v>
      </c>
      <c r="M50" s="89">
        <f>'Moors League'!L43</f>
        <v>2907</v>
      </c>
      <c r="N50" s="89">
        <f>'Moors League'!M43</f>
        <v>4</v>
      </c>
      <c r="O50" s="106"/>
      <c r="P50" s="107"/>
      <c r="Q50" s="108" t="str">
        <f>_xlfn.IFNA((VLOOKUP(O50,'DQ Lookup'!$A$2:$B$99,2,FALSE)),"")</f>
        <v/>
      </c>
    </row>
    <row r="51" spans="1:35" s="45" customFormat="1" ht="19.5" customHeight="1" x14ac:dyDescent="0.25">
      <c r="A51" s="55">
        <v>36</v>
      </c>
      <c r="B51" s="97" t="s">
        <v>285</v>
      </c>
      <c r="C51" s="97" t="s">
        <v>286</v>
      </c>
      <c r="D51" s="97" t="s">
        <v>293</v>
      </c>
      <c r="E51" s="98" t="s">
        <v>292</v>
      </c>
      <c r="F51" s="369"/>
      <c r="G51" s="269">
        <f>_xlfn.IFNA((VLOOKUP(H51,[3]OMS!$O$10:$P$305,2,FALSE)),"")</f>
        <v>1456867</v>
      </c>
      <c r="H51" s="400" t="s">
        <v>572</v>
      </c>
      <c r="I51" s="357"/>
      <c r="J51" s="358"/>
      <c r="K51" s="358"/>
      <c r="L51" s="88">
        <f>'Moors League'!K44</f>
        <v>3</v>
      </c>
      <c r="M51" s="89">
        <f>'Moors League'!L44</f>
        <v>2743</v>
      </c>
      <c r="N51" s="89">
        <f>'Moors League'!M44</f>
        <v>2</v>
      </c>
      <c r="O51" s="106"/>
      <c r="P51" s="107"/>
      <c r="Q51" s="108" t="str">
        <f>_xlfn.IFNA((VLOOKUP(O51,'DQ Lookup'!$A$2:$B$99,2,FALSE)),"")</f>
        <v/>
      </c>
    </row>
    <row r="52" spans="1:35" s="45" customFormat="1" ht="19.5" customHeight="1" x14ac:dyDescent="0.25">
      <c r="A52" s="55">
        <v>37</v>
      </c>
      <c r="B52" s="97" t="s">
        <v>284</v>
      </c>
      <c r="C52" s="97" t="s">
        <v>288</v>
      </c>
      <c r="D52" s="97" t="s">
        <v>293</v>
      </c>
      <c r="E52" s="98" t="s">
        <v>291</v>
      </c>
      <c r="F52" s="369"/>
      <c r="G52" s="269">
        <f>_xlfn.IFNA((VLOOKUP(H52,[3]OMS!$O$10:$P$305,2,FALSE)),"")</f>
        <v>1745027</v>
      </c>
      <c r="H52" s="400" t="s">
        <v>587</v>
      </c>
      <c r="I52" s="357"/>
      <c r="J52" s="358"/>
      <c r="K52" s="358"/>
      <c r="L52" s="88">
        <f>'Moors League'!K45</f>
        <v>2</v>
      </c>
      <c r="M52" s="89">
        <f>'Moors League'!L45</f>
        <v>5448</v>
      </c>
      <c r="N52" s="89">
        <f>'Moors League'!M45</f>
        <v>3</v>
      </c>
      <c r="O52" s="106"/>
      <c r="P52" s="107"/>
      <c r="Q52" s="108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45" customFormat="1" ht="19.5" customHeight="1" x14ac:dyDescent="0.25">
      <c r="A53" s="55">
        <v>38</v>
      </c>
      <c r="B53" s="97" t="s">
        <v>285</v>
      </c>
      <c r="C53" s="97" t="s">
        <v>288</v>
      </c>
      <c r="D53" s="97" t="s">
        <v>293</v>
      </c>
      <c r="E53" s="98" t="s">
        <v>291</v>
      </c>
      <c r="F53" s="369"/>
      <c r="G53" s="269">
        <f>_xlfn.IFNA((VLOOKUP(H53,[3]OMS!$O$10:$P$305,2,FALSE)),"")</f>
        <v>1732832</v>
      </c>
      <c r="H53" s="400" t="s">
        <v>580</v>
      </c>
      <c r="I53" s="357"/>
      <c r="J53" s="358"/>
      <c r="K53" s="358"/>
      <c r="L53" s="88">
        <f>'Moors League'!K46</f>
        <v>1</v>
      </c>
      <c r="M53" s="89">
        <f>'Moors League'!L46</f>
        <v>5065</v>
      </c>
      <c r="N53" s="89">
        <f>'Moors League'!M46</f>
        <v>4</v>
      </c>
      <c r="O53" s="106"/>
      <c r="P53" s="107"/>
      <c r="Q53" s="108" t="str">
        <f>_xlfn.IFNA((VLOOKUP(O53,'DQ Lookup'!$A$2:$B$99,2,FALSE)),"")</f>
        <v/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45" customFormat="1" ht="19.5" customHeight="1" x14ac:dyDescent="0.25">
      <c r="A54" s="55">
        <v>39</v>
      </c>
      <c r="B54" s="97" t="s">
        <v>284</v>
      </c>
      <c r="C54" s="97" t="s">
        <v>287</v>
      </c>
      <c r="D54" s="97" t="s">
        <v>293</v>
      </c>
      <c r="E54" s="98" t="s">
        <v>290</v>
      </c>
      <c r="F54" s="369"/>
      <c r="G54" s="269">
        <f>_xlfn.IFNA((VLOOKUP(H54,[3]OMS!$O$10:$P$305,2,FALSE)),"")</f>
        <v>1488958</v>
      </c>
      <c r="H54" s="400" t="s">
        <v>582</v>
      </c>
      <c r="I54" s="357"/>
      <c r="J54" s="358"/>
      <c r="K54" s="358"/>
      <c r="L54" s="88">
        <f>'Moors League'!K47</f>
        <v>1</v>
      </c>
      <c r="M54" s="89">
        <f>'Moors League'!L47</f>
        <v>3321</v>
      </c>
      <c r="N54" s="89">
        <f>'Moors League'!M47</f>
        <v>4</v>
      </c>
      <c r="O54" s="106"/>
      <c r="P54" s="107"/>
      <c r="Q54" s="108" t="str">
        <f>_xlfn.IFNA((VLOOKUP(O54,'DQ Lookup'!$A$2:$B$99,2,FALSE)),"")</f>
        <v/>
      </c>
    </row>
    <row r="55" spans="1:35" s="45" customFormat="1" ht="19.5" customHeight="1" x14ac:dyDescent="0.25">
      <c r="A55" s="55">
        <v>40</v>
      </c>
      <c r="B55" s="97" t="s">
        <v>285</v>
      </c>
      <c r="C55" s="97" t="s">
        <v>287</v>
      </c>
      <c r="D55" s="97" t="s">
        <v>293</v>
      </c>
      <c r="E55" s="98" t="s">
        <v>290</v>
      </c>
      <c r="F55" s="370"/>
      <c r="G55" s="269">
        <f>_xlfn.IFNA((VLOOKUP(H55,[3]OMS!$O$10:$P$305,2,FALSE)),"")</f>
        <v>1398877</v>
      </c>
      <c r="H55" s="400" t="s">
        <v>567</v>
      </c>
      <c r="I55" s="359"/>
      <c r="J55" s="360"/>
      <c r="K55" s="360"/>
      <c r="L55" s="88">
        <f>'Moors League'!K48</f>
        <v>1</v>
      </c>
      <c r="M55" s="89">
        <f>'Moors League'!L48</f>
        <v>3092</v>
      </c>
      <c r="N55" s="89">
        <f>'Moors League'!M48</f>
        <v>4</v>
      </c>
      <c r="O55" s="106"/>
      <c r="P55" s="107"/>
      <c r="Q55" s="108" t="str">
        <f>_xlfn.IFNA((VLOOKUP(O55,'DQ Lookup'!$A$2:$B$99,2,FALSE)),"")</f>
        <v/>
      </c>
    </row>
    <row r="56" spans="1:35" s="45" customFormat="1" ht="19.5" customHeight="1" x14ac:dyDescent="0.25">
      <c r="A56" s="55">
        <v>41</v>
      </c>
      <c r="B56" s="97" t="s">
        <v>284</v>
      </c>
      <c r="C56" s="97" t="s">
        <v>80</v>
      </c>
      <c r="D56" s="97" t="s">
        <v>296</v>
      </c>
      <c r="E56" s="98" t="s">
        <v>100</v>
      </c>
      <c r="F56" s="92">
        <v>1</v>
      </c>
      <c r="G56" s="269">
        <f>_xlfn.IFNA((VLOOKUP(H56,[3]OMS!$O$10:$P$305,2,FALSE)),"")</f>
        <v>1260915</v>
      </c>
      <c r="H56" s="400" t="s">
        <v>558</v>
      </c>
      <c r="I56" s="271">
        <v>2</v>
      </c>
      <c r="J56" s="269">
        <f>_xlfn.IFNA((VLOOKUP(K56,[3]OMS!$O$10:$P$305,2,FALSE)),"")</f>
        <v>1371014</v>
      </c>
      <c r="K56" s="400" t="s">
        <v>568</v>
      </c>
      <c r="L56" s="332"/>
      <c r="M56" s="333"/>
      <c r="N56" s="333"/>
      <c r="O56" s="106"/>
      <c r="P56" s="107"/>
      <c r="Q56" s="108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45" customFormat="1" ht="19.5" customHeight="1" x14ac:dyDescent="0.25">
      <c r="A57" s="338"/>
      <c r="B57" s="339"/>
      <c r="C57" s="339"/>
      <c r="D57" s="339"/>
      <c r="E57" s="340"/>
      <c r="F57" s="92">
        <v>3</v>
      </c>
      <c r="G57" s="269">
        <f>_xlfn.IFNA((VLOOKUP(H57,[3]OMS!$O$10:$P$305,2,FALSE)),"")</f>
        <v>1388224</v>
      </c>
      <c r="H57" s="400" t="s">
        <v>569</v>
      </c>
      <c r="I57" s="271">
        <v>4</v>
      </c>
      <c r="J57" s="269">
        <f>_xlfn.IFNA((VLOOKUP(K57,[3]OMS!$O$10:$P$305,2,FALSE)),"")</f>
        <v>1366544</v>
      </c>
      <c r="K57" s="400" t="s">
        <v>562</v>
      </c>
      <c r="L57" s="91">
        <f>'Moors League'!K49</f>
        <v>1</v>
      </c>
      <c r="M57" s="89">
        <f>'Moors League'!L49</f>
        <v>20123</v>
      </c>
      <c r="N57" s="89">
        <f>'Moors League'!M49</f>
        <v>4</v>
      </c>
      <c r="O57" s="106"/>
      <c r="P57" s="107"/>
      <c r="Q57" s="108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45" customFormat="1" ht="19.5" customHeight="1" x14ac:dyDescent="0.25">
      <c r="A58" s="55">
        <v>42</v>
      </c>
      <c r="B58" s="97" t="s">
        <v>285</v>
      </c>
      <c r="C58" s="97" t="s">
        <v>80</v>
      </c>
      <c r="D58" s="97" t="s">
        <v>296</v>
      </c>
      <c r="E58" s="98" t="s">
        <v>100</v>
      </c>
      <c r="F58" s="90">
        <v>1</v>
      </c>
      <c r="G58" s="269">
        <f>_xlfn.IFNA((VLOOKUP(H58,[3]OMS!$O$10:$P$305,2,FALSE)),"")</f>
        <v>894157</v>
      </c>
      <c r="H58" s="400" t="s">
        <v>571</v>
      </c>
      <c r="I58" s="272">
        <v>2</v>
      </c>
      <c r="J58" s="269">
        <f>_xlfn.IFNA((VLOOKUP(K58,[3]OMS!$O$10:$P$305,2,FALSE)),"")</f>
        <v>50628</v>
      </c>
      <c r="K58" s="400" t="s">
        <v>570</v>
      </c>
      <c r="L58" s="332"/>
      <c r="M58" s="333"/>
      <c r="N58" s="333"/>
      <c r="O58" s="106"/>
      <c r="P58" s="107"/>
      <c r="Q58" s="108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45" customFormat="1" ht="19.5" customHeight="1" x14ac:dyDescent="0.25">
      <c r="A59" s="338"/>
      <c r="B59" s="339"/>
      <c r="C59" s="339"/>
      <c r="D59" s="339"/>
      <c r="E59" s="340"/>
      <c r="F59" s="93">
        <v>3</v>
      </c>
      <c r="G59" s="269">
        <f>_xlfn.IFNA((VLOOKUP(H59,[3]OMS!$O$10:$P$305,2,FALSE)),"")</f>
        <v>1388225</v>
      </c>
      <c r="H59" s="400" t="s">
        <v>573</v>
      </c>
      <c r="I59" s="273">
        <v>4</v>
      </c>
      <c r="J59" s="269">
        <f>_xlfn.IFNA((VLOOKUP(K59,[3]OMS!$O$10:$P$305,2,FALSE)),"")</f>
        <v>760905</v>
      </c>
      <c r="K59" s="400" t="s">
        <v>559</v>
      </c>
      <c r="L59" s="91">
        <f>'Moors League'!K50</f>
        <v>3</v>
      </c>
      <c r="M59" s="89">
        <f>'Moors League'!L50</f>
        <v>14693</v>
      </c>
      <c r="N59" s="89">
        <f>'Moors League'!M50</f>
        <v>2</v>
      </c>
      <c r="O59" s="106"/>
      <c r="P59" s="107"/>
      <c r="Q59" s="108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45" customFormat="1" ht="19.5" customHeight="1" x14ac:dyDescent="0.25">
      <c r="A60" s="55">
        <v>43</v>
      </c>
      <c r="B60" s="97" t="s">
        <v>284</v>
      </c>
      <c r="C60" s="97" t="s">
        <v>283</v>
      </c>
      <c r="D60" s="97" t="s">
        <v>295</v>
      </c>
      <c r="E60" s="98" t="s">
        <v>98</v>
      </c>
      <c r="F60" s="87" t="s">
        <v>299</v>
      </c>
      <c r="G60" s="269">
        <f>_xlfn.IFNA((VLOOKUP(H60,[3]OMS!$O$10:$P$305,2,FALSE)),"")</f>
        <v>1745020</v>
      </c>
      <c r="H60" s="400" t="s">
        <v>576</v>
      </c>
      <c r="I60" s="270" t="s">
        <v>301</v>
      </c>
      <c r="J60" s="269">
        <f>_xlfn.IFNA((VLOOKUP(K60,[3]OMS!$O$10:$P$305,2,FALSE)),"")</f>
        <v>1579768</v>
      </c>
      <c r="K60" s="400" t="s">
        <v>560</v>
      </c>
      <c r="L60" s="332"/>
      <c r="M60" s="333"/>
      <c r="N60" s="333"/>
      <c r="O60" s="106"/>
      <c r="P60" s="107"/>
      <c r="Q60" s="108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45" customFormat="1" ht="19.5" customHeight="1" x14ac:dyDescent="0.25">
      <c r="A61" s="338"/>
      <c r="B61" s="339"/>
      <c r="C61" s="339"/>
      <c r="D61" s="339"/>
      <c r="E61" s="340"/>
      <c r="F61" s="87" t="s">
        <v>300</v>
      </c>
      <c r="G61" s="269">
        <f>_xlfn.IFNA((VLOOKUP(H61,[3]OMS!$O$10:$P$305,2,FALSE)),"")</f>
        <v>1636316</v>
      </c>
      <c r="H61" s="400" t="s">
        <v>575</v>
      </c>
      <c r="I61" s="270" t="s">
        <v>302</v>
      </c>
      <c r="J61" s="269">
        <f>_xlfn.IFNA((VLOOKUP(K61,[3]OMS!$O$10:$P$305,2,FALSE)),"")</f>
        <v>1745023</v>
      </c>
      <c r="K61" s="400" t="s">
        <v>574</v>
      </c>
      <c r="L61" s="91">
        <f>'Moors League'!K51</f>
        <v>3</v>
      </c>
      <c r="M61" s="89">
        <f>'Moors League'!L51</f>
        <v>25373</v>
      </c>
      <c r="N61" s="89">
        <f>'Moors League'!M51</f>
        <v>2</v>
      </c>
      <c r="O61" s="106"/>
      <c r="P61" s="107"/>
      <c r="Q61" s="108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45" customFormat="1" ht="19.5" customHeight="1" x14ac:dyDescent="0.25">
      <c r="A62" s="55">
        <v>44</v>
      </c>
      <c r="B62" s="97" t="s">
        <v>285</v>
      </c>
      <c r="C62" s="97" t="s">
        <v>283</v>
      </c>
      <c r="D62" s="97" t="s">
        <v>295</v>
      </c>
      <c r="E62" s="98" t="s">
        <v>98</v>
      </c>
      <c r="F62" s="90" t="s">
        <v>299</v>
      </c>
      <c r="G62" s="269">
        <f>_xlfn.IFNA((VLOOKUP(H62,[3]OMS!$O$10:$P$305,2,FALSE)),"")</f>
        <v>1819355</v>
      </c>
      <c r="H62" s="400" t="s">
        <v>579</v>
      </c>
      <c r="I62" s="270" t="s">
        <v>301</v>
      </c>
      <c r="J62" s="269">
        <f>_xlfn.IFNA((VLOOKUP(K62,[3]OMS!$O$10:$P$305,2,FALSE)),"")</f>
        <v>1603093</v>
      </c>
      <c r="K62" s="400" t="s">
        <v>561</v>
      </c>
      <c r="L62" s="332"/>
      <c r="M62" s="333"/>
      <c r="N62" s="333"/>
      <c r="O62" s="106"/>
      <c r="P62" s="107"/>
      <c r="Q62" s="108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45" customFormat="1" ht="19.5" customHeight="1" x14ac:dyDescent="0.25">
      <c r="A63" s="338"/>
      <c r="B63" s="339"/>
      <c r="C63" s="339"/>
      <c r="D63" s="339"/>
      <c r="E63" s="340"/>
      <c r="F63" s="87" t="s">
        <v>300</v>
      </c>
      <c r="G63" s="269">
        <f>_xlfn.IFNA((VLOOKUP(H63,[3]OMS!$O$10:$P$305,2,FALSE)),"")</f>
        <v>1678196</v>
      </c>
      <c r="H63" s="400" t="s">
        <v>577</v>
      </c>
      <c r="I63" s="270" t="s">
        <v>302</v>
      </c>
      <c r="J63" s="269">
        <f>_xlfn.IFNA((VLOOKUP(K63,[3]OMS!$O$10:$P$305,2,FALSE)),"")</f>
        <v>1790389</v>
      </c>
      <c r="K63" s="400" t="s">
        <v>578</v>
      </c>
      <c r="L63" s="91">
        <f>'Moors League'!K52</f>
        <v>3</v>
      </c>
      <c r="M63" s="89">
        <f>'Moors League'!L52</f>
        <v>24643</v>
      </c>
      <c r="N63" s="89">
        <f>'Moors League'!M52</f>
        <v>2</v>
      </c>
      <c r="O63" s="106"/>
      <c r="P63" s="107"/>
      <c r="Q63" s="108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45" customFormat="1" ht="19.5" customHeight="1" x14ac:dyDescent="0.25">
      <c r="A64" s="55">
        <v>45</v>
      </c>
      <c r="B64" s="97" t="s">
        <v>284</v>
      </c>
      <c r="C64" s="97" t="s">
        <v>287</v>
      </c>
      <c r="D64" s="97" t="s">
        <v>293</v>
      </c>
      <c r="E64" s="98" t="s">
        <v>292</v>
      </c>
      <c r="F64" s="369"/>
      <c r="G64" s="269">
        <f>_xlfn.IFNA((VLOOKUP(H64,[3]OMS!$O$10:$P$305,2,FALSE)),"")</f>
        <v>1488958</v>
      </c>
      <c r="H64" s="400" t="s">
        <v>582</v>
      </c>
      <c r="I64" s="357"/>
      <c r="J64" s="358"/>
      <c r="K64" s="358"/>
      <c r="L64" s="88">
        <f>'Moors League'!K53</f>
        <v>1</v>
      </c>
      <c r="M64" s="89">
        <f>'Moors League'!L53</f>
        <v>3052</v>
      </c>
      <c r="N64" s="89">
        <f>'Moors League'!M53</f>
        <v>4</v>
      </c>
      <c r="O64" s="106"/>
      <c r="P64" s="107"/>
      <c r="Q64" s="108" t="str">
        <f>_xlfn.IFNA((VLOOKUP(O64,'DQ Lookup'!$A$2:$B$99,2,FALSE)),"")</f>
        <v/>
      </c>
    </row>
    <row r="65" spans="1:35" s="45" customFormat="1" ht="19.5" customHeight="1" x14ac:dyDescent="0.25">
      <c r="A65" s="55">
        <v>46</v>
      </c>
      <c r="B65" s="97" t="s">
        <v>285</v>
      </c>
      <c r="C65" s="97" t="s">
        <v>287</v>
      </c>
      <c r="D65" s="97" t="s">
        <v>293</v>
      </c>
      <c r="E65" s="98" t="s">
        <v>292</v>
      </c>
      <c r="F65" s="369"/>
      <c r="G65" s="269">
        <f>_xlfn.IFNA((VLOOKUP(H65,[3]OMS!$O$10:$P$305,2,FALSE)),"")</f>
        <v>1603094</v>
      </c>
      <c r="H65" s="400" t="s">
        <v>563</v>
      </c>
      <c r="I65" s="357"/>
      <c r="J65" s="358"/>
      <c r="K65" s="358"/>
      <c r="L65" s="88">
        <f>'Moors League'!K54</f>
        <v>1</v>
      </c>
      <c r="M65" s="89">
        <f>'Moors League'!L54</f>
        <v>2945</v>
      </c>
      <c r="N65" s="89">
        <f>'Moors League'!M54</f>
        <v>4</v>
      </c>
      <c r="O65" s="106"/>
      <c r="P65" s="107"/>
      <c r="Q65" s="108" t="str">
        <f>_xlfn.IFNA((VLOOKUP(O65,'DQ Lookup'!$A$2:$B$99,2,FALSE)),"")</f>
        <v/>
      </c>
    </row>
    <row r="66" spans="1:35" s="45" customFormat="1" ht="19.5" customHeight="1" x14ac:dyDescent="0.25">
      <c r="A66" s="55">
        <v>47</v>
      </c>
      <c r="B66" s="97" t="s">
        <v>284</v>
      </c>
      <c r="C66" s="97" t="s">
        <v>288</v>
      </c>
      <c r="D66" s="97" t="s">
        <v>293</v>
      </c>
      <c r="E66" s="98" t="s">
        <v>290</v>
      </c>
      <c r="F66" s="369"/>
      <c r="G66" s="269">
        <f>_xlfn.IFNA((VLOOKUP(H66,[3]OMS!$O$10:$P$305,2,FALSE)),"")</f>
        <v>1745026</v>
      </c>
      <c r="H66" s="400" t="s">
        <v>586</v>
      </c>
      <c r="I66" s="357"/>
      <c r="J66" s="358"/>
      <c r="K66" s="358"/>
      <c r="L66" s="88">
        <f>'Moors League'!K55</f>
        <v>3</v>
      </c>
      <c r="M66" s="89">
        <f>'Moors League'!L55</f>
        <v>5285</v>
      </c>
      <c r="N66" s="89">
        <f>'Moors League'!M55</f>
        <v>2</v>
      </c>
      <c r="O66" s="106"/>
      <c r="P66" s="107"/>
      <c r="Q66" s="108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45" customFormat="1" ht="19.5" customHeight="1" x14ac:dyDescent="0.25">
      <c r="A67" s="55">
        <v>48</v>
      </c>
      <c r="B67" s="97" t="s">
        <v>285</v>
      </c>
      <c r="C67" s="97" t="s">
        <v>288</v>
      </c>
      <c r="D67" s="97" t="s">
        <v>294</v>
      </c>
      <c r="E67" s="98" t="s">
        <v>290</v>
      </c>
      <c r="F67" s="369"/>
      <c r="G67" s="269">
        <f>_xlfn.IFNA((VLOOKUP(H67,[3]OMS!$O$10:$P$305,2,FALSE)),"")</f>
        <v>1615944</v>
      </c>
      <c r="H67" s="400" t="s">
        <v>565</v>
      </c>
      <c r="I67" s="357"/>
      <c r="J67" s="358"/>
      <c r="K67" s="358"/>
      <c r="L67" s="88">
        <f>'Moors League'!K56</f>
        <v>1</v>
      </c>
      <c r="M67" s="89">
        <f>'Moors League'!L56</f>
        <v>4029</v>
      </c>
      <c r="N67" s="89">
        <f>'Moors League'!M56</f>
        <v>4</v>
      </c>
      <c r="O67" s="106"/>
      <c r="P67" s="107"/>
      <c r="Q67" s="108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45" customFormat="1" ht="19.5" customHeight="1" x14ac:dyDescent="0.25">
      <c r="A68" s="55">
        <v>49</v>
      </c>
      <c r="B68" s="97" t="s">
        <v>284</v>
      </c>
      <c r="C68" s="97" t="s">
        <v>286</v>
      </c>
      <c r="D68" s="97" t="s">
        <v>293</v>
      </c>
      <c r="E68" s="98" t="s">
        <v>289</v>
      </c>
      <c r="F68" s="369"/>
      <c r="G68" s="269">
        <f>_xlfn.IFNA((VLOOKUP(H68,[3]OMS!$O$10:$P$305,2,FALSE)),"")</f>
        <v>1371014</v>
      </c>
      <c r="H68" s="400" t="s">
        <v>568</v>
      </c>
      <c r="I68" s="357"/>
      <c r="J68" s="358"/>
      <c r="K68" s="358"/>
      <c r="L68" s="88">
        <f>'Moors League'!K57</f>
        <v>1</v>
      </c>
      <c r="M68" s="89">
        <f>'Moors League'!L57</f>
        <v>3169</v>
      </c>
      <c r="N68" s="89">
        <f>'Moors League'!M57</f>
        <v>4</v>
      </c>
      <c r="O68" s="106"/>
      <c r="P68" s="107"/>
      <c r="Q68" s="108" t="str">
        <f>_xlfn.IFNA((VLOOKUP(O68,'DQ Lookup'!$A$2:$B$99,2,FALSE)),"")</f>
        <v/>
      </c>
    </row>
    <row r="69" spans="1:35" s="45" customFormat="1" ht="19.5" customHeight="1" x14ac:dyDescent="0.25">
      <c r="A69" s="55">
        <v>50</v>
      </c>
      <c r="B69" s="97" t="s">
        <v>285</v>
      </c>
      <c r="C69" s="97" t="s">
        <v>286</v>
      </c>
      <c r="D69" s="97" t="s">
        <v>293</v>
      </c>
      <c r="E69" s="98" t="s">
        <v>289</v>
      </c>
      <c r="F69" s="369"/>
      <c r="G69" s="269">
        <f>_xlfn.IFNA((VLOOKUP(H69,[3]OMS!$O$10:$P$305,2,FALSE)),"")</f>
        <v>1456867</v>
      </c>
      <c r="H69" s="400" t="s">
        <v>572</v>
      </c>
      <c r="I69" s="357"/>
      <c r="J69" s="358"/>
      <c r="K69" s="358"/>
      <c r="L69" s="88">
        <f>'Moors League'!K58</f>
        <v>2</v>
      </c>
      <c r="M69" s="89">
        <f>'Moors League'!L58</f>
        <v>3217</v>
      </c>
      <c r="N69" s="89">
        <f>'Moors League'!M58</f>
        <v>3</v>
      </c>
      <c r="O69" s="106"/>
      <c r="P69" s="107"/>
      <c r="Q69" s="108" t="str">
        <f>_xlfn.IFNA((VLOOKUP(O69,'DQ Lookup'!$A$2:$B$99,2,FALSE)),"")</f>
        <v/>
      </c>
    </row>
    <row r="70" spans="1:35" s="45" customFormat="1" ht="19.5" customHeight="1" x14ac:dyDescent="0.25">
      <c r="A70" s="55">
        <v>51</v>
      </c>
      <c r="B70" s="97" t="s">
        <v>284</v>
      </c>
      <c r="C70" s="97" t="s">
        <v>283</v>
      </c>
      <c r="D70" s="97" t="s">
        <v>293</v>
      </c>
      <c r="E70" s="98" t="s">
        <v>291</v>
      </c>
      <c r="F70" s="369"/>
      <c r="G70" s="269">
        <f>_xlfn.IFNA((VLOOKUP(H70,[3]OMS!$O$10:$P$305,2,FALSE)),"")</f>
        <v>1579768</v>
      </c>
      <c r="H70" s="400" t="s">
        <v>560</v>
      </c>
      <c r="I70" s="357"/>
      <c r="J70" s="358"/>
      <c r="K70" s="358"/>
      <c r="L70" s="88">
        <f>'Moors League'!K59</f>
        <v>2</v>
      </c>
      <c r="M70" s="89">
        <f>'Moors League'!L59</f>
        <v>4432</v>
      </c>
      <c r="N70" s="89">
        <f>'Moors League'!M59</f>
        <v>3</v>
      </c>
      <c r="O70" s="106"/>
      <c r="P70" s="107"/>
      <c r="Q70" s="108" t="str">
        <f>_xlfn.IFNA((VLOOKUP(O70,'DQ Lookup'!$A$2:$B$99,2,FALSE)),"")</f>
        <v/>
      </c>
    </row>
    <row r="71" spans="1:35" s="45" customFormat="1" ht="19.5" customHeight="1" x14ac:dyDescent="0.25">
      <c r="A71" s="55">
        <v>52</v>
      </c>
      <c r="B71" s="97" t="s">
        <v>285</v>
      </c>
      <c r="C71" s="97" t="s">
        <v>283</v>
      </c>
      <c r="D71" s="97" t="s">
        <v>293</v>
      </c>
      <c r="E71" s="98" t="s">
        <v>291</v>
      </c>
      <c r="F71" s="369"/>
      <c r="G71" s="269">
        <f>_xlfn.IFNA((VLOOKUP(H71,[3]OMS!$O$10:$P$305,2,FALSE)),"")</f>
        <v>1603093</v>
      </c>
      <c r="H71" s="400" t="s">
        <v>561</v>
      </c>
      <c r="I71" s="357"/>
      <c r="J71" s="358"/>
      <c r="K71" s="358"/>
      <c r="L71" s="88">
        <f>'Moors League'!K60</f>
        <v>1</v>
      </c>
      <c r="M71" s="89">
        <f>'Moors League'!L60</f>
        <v>3974</v>
      </c>
      <c r="N71" s="89">
        <f>'Moors League'!M60</f>
        <v>4</v>
      </c>
      <c r="O71" s="106"/>
      <c r="P71" s="107"/>
      <c r="Q71" s="108" t="str">
        <f>_xlfn.IFNA((VLOOKUP(O71,'DQ Lookup'!$A$2:$B$99,2,FALSE)),"")</f>
        <v/>
      </c>
    </row>
    <row r="72" spans="1:35" s="45" customFormat="1" ht="19.5" customHeight="1" x14ac:dyDescent="0.25">
      <c r="A72" s="55">
        <v>53</v>
      </c>
      <c r="B72" s="97" t="s">
        <v>284</v>
      </c>
      <c r="C72" s="97" t="s">
        <v>80</v>
      </c>
      <c r="D72" s="97" t="s">
        <v>293</v>
      </c>
      <c r="E72" s="98" t="s">
        <v>292</v>
      </c>
      <c r="F72" s="369"/>
      <c r="G72" s="269">
        <f>_xlfn.IFNA((VLOOKUP(H72,[3]OMS!$O$10:$P$305,2,FALSE)),"")</f>
        <v>1260915</v>
      </c>
      <c r="H72" s="400" t="s">
        <v>558</v>
      </c>
      <c r="I72" s="357"/>
      <c r="J72" s="358"/>
      <c r="K72" s="358"/>
      <c r="L72" s="88">
        <f>'Moors League'!K61</f>
        <v>1</v>
      </c>
      <c r="M72" s="89">
        <f>'Moors League'!L61</f>
        <v>2917</v>
      </c>
      <c r="N72" s="89">
        <f>'Moors League'!M61</f>
        <v>4</v>
      </c>
      <c r="O72" s="106"/>
      <c r="P72" s="107"/>
      <c r="Q72" s="108" t="str">
        <f>_xlfn.IFNA((VLOOKUP(O72,'DQ Lookup'!$A$2:$B$99,2,FALSE)),"")</f>
        <v/>
      </c>
    </row>
    <row r="73" spans="1:35" s="45" customFormat="1" ht="19.5" customHeight="1" x14ac:dyDescent="0.25">
      <c r="A73" s="55">
        <v>54</v>
      </c>
      <c r="B73" s="97" t="s">
        <v>285</v>
      </c>
      <c r="C73" s="97" t="s">
        <v>80</v>
      </c>
      <c r="D73" s="97" t="s">
        <v>293</v>
      </c>
      <c r="E73" s="98" t="s">
        <v>292</v>
      </c>
      <c r="F73" s="370"/>
      <c r="G73" s="269">
        <f>_xlfn.IFNA((VLOOKUP(H73,[3]OMS!$O$10:$P$305,2,FALSE)),"")</f>
        <v>50628</v>
      </c>
      <c r="H73" s="400" t="s">
        <v>570</v>
      </c>
      <c r="I73" s="359"/>
      <c r="J73" s="360"/>
      <c r="K73" s="360"/>
      <c r="L73" s="88">
        <f>'Moors League'!K62</f>
        <v>3</v>
      </c>
      <c r="M73" s="89">
        <f>'Moors League'!L62</f>
        <v>2667</v>
      </c>
      <c r="N73" s="89">
        <f>'Moors League'!M62</f>
        <v>2</v>
      </c>
      <c r="O73" s="106"/>
      <c r="P73" s="107"/>
      <c r="Q73" s="108" t="str">
        <f>_xlfn.IFNA((VLOOKUP(O73,'DQ Lookup'!$A$2:$B$99,2,FALSE)),"")</f>
        <v/>
      </c>
    </row>
    <row r="74" spans="1:35" s="45" customFormat="1" ht="19.5" customHeight="1" x14ac:dyDescent="0.25">
      <c r="A74" s="55">
        <v>55</v>
      </c>
      <c r="B74" s="97" t="s">
        <v>284</v>
      </c>
      <c r="C74" s="97" t="s">
        <v>287</v>
      </c>
      <c r="D74" s="97" t="s">
        <v>296</v>
      </c>
      <c r="E74" s="98" t="s">
        <v>100</v>
      </c>
      <c r="F74" s="92">
        <v>1</v>
      </c>
      <c r="G74" s="269">
        <f>_xlfn.IFNA((VLOOKUP(H74,[3]OMS!$O$10:$P$305,2,FALSE)),"")</f>
        <v>1488958</v>
      </c>
      <c r="H74" s="400" t="s">
        <v>582</v>
      </c>
      <c r="I74" s="271">
        <v>2</v>
      </c>
      <c r="J74" s="269">
        <f>_xlfn.IFNA((VLOOKUP(K74,[3]OMS!$O$10:$P$305,2,FALSE)),"")</f>
        <v>1579766</v>
      </c>
      <c r="K74" s="400" t="s">
        <v>581</v>
      </c>
      <c r="L74" s="332"/>
      <c r="M74" s="333"/>
      <c r="N74" s="333"/>
      <c r="O74" s="106"/>
      <c r="P74" s="107"/>
      <c r="Q74" s="108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5" s="45" customFormat="1" ht="19.5" customHeight="1" x14ac:dyDescent="0.25">
      <c r="A75" s="338"/>
      <c r="B75" s="339"/>
      <c r="C75" s="339"/>
      <c r="D75" s="339"/>
      <c r="E75" s="340"/>
      <c r="F75" s="92">
        <v>3</v>
      </c>
      <c r="G75" s="269">
        <f>_xlfn.IFNA((VLOOKUP(H75,[3]OMS!$O$10:$P$305,2,FALSE)),"")</f>
        <v>1638483</v>
      </c>
      <c r="H75" s="400" t="s">
        <v>583</v>
      </c>
      <c r="I75" s="271">
        <v>4</v>
      </c>
      <c r="J75" s="269">
        <f>_xlfn.IFNA((VLOOKUP(K75,[3]OMS!$O$10:$P$305,2,FALSE)),"")</f>
        <v>1505722</v>
      </c>
      <c r="K75" s="400" t="s">
        <v>566</v>
      </c>
      <c r="L75" s="91">
        <f>'Moors League'!K63</f>
        <v>1</v>
      </c>
      <c r="M75" s="89">
        <f>'Moors League'!L63</f>
        <v>20843</v>
      </c>
      <c r="N75" s="89">
        <f>'Moors League'!M63</f>
        <v>4</v>
      </c>
      <c r="O75" s="106"/>
      <c r="P75" s="107"/>
      <c r="Q75" s="108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5" s="45" customFormat="1" ht="19.5" customHeight="1" x14ac:dyDescent="0.25">
      <c r="A76" s="55">
        <v>56</v>
      </c>
      <c r="B76" s="97" t="s">
        <v>285</v>
      </c>
      <c r="C76" s="97" t="s">
        <v>287</v>
      </c>
      <c r="D76" s="97" t="s">
        <v>296</v>
      </c>
      <c r="E76" s="98" t="s">
        <v>100</v>
      </c>
      <c r="F76" s="90">
        <v>1</v>
      </c>
      <c r="G76" s="269">
        <f>_xlfn.IFNA((VLOOKUP(H76,[3]OMS!$O$10:$P$305,2,FALSE)),"")</f>
        <v>1603094</v>
      </c>
      <c r="H76" s="400" t="s">
        <v>563</v>
      </c>
      <c r="I76" s="272">
        <v>2</v>
      </c>
      <c r="J76" s="269">
        <f>_xlfn.IFNA((VLOOKUP(K76,[3]OMS!$O$10:$P$305,2,FALSE)),"")</f>
        <v>1714037</v>
      </c>
      <c r="K76" s="400" t="s">
        <v>585</v>
      </c>
      <c r="L76" s="332"/>
      <c r="M76" s="333"/>
      <c r="N76" s="333"/>
      <c r="O76" s="106"/>
      <c r="P76" s="107"/>
      <c r="Q76" s="108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5" s="45" customFormat="1" ht="19.5" customHeight="1" x14ac:dyDescent="0.25">
      <c r="A77" s="338"/>
      <c r="B77" s="339"/>
      <c r="C77" s="339"/>
      <c r="D77" s="339"/>
      <c r="E77" s="340"/>
      <c r="F77" s="93">
        <v>3</v>
      </c>
      <c r="G77" s="269">
        <f>_xlfn.IFNA((VLOOKUP(H77,[3]OMS!$O$10:$P$305,2,FALSE)),"")</f>
        <v>1700336</v>
      </c>
      <c r="H77" s="400" t="s">
        <v>584</v>
      </c>
      <c r="I77" s="273">
        <v>4</v>
      </c>
      <c r="J77" s="269">
        <f>_xlfn.IFNA((VLOOKUP(K77,[3]OMS!$O$10:$P$305,2,FALSE)),"")</f>
        <v>1398877</v>
      </c>
      <c r="K77" s="400" t="s">
        <v>567</v>
      </c>
      <c r="L77" s="91">
        <f>'Moors League'!K64</f>
        <v>1</v>
      </c>
      <c r="M77" s="89">
        <f>'Moors League'!L64</f>
        <v>20057</v>
      </c>
      <c r="N77" s="89">
        <f>'Moors League'!M64</f>
        <v>4</v>
      </c>
      <c r="O77" s="106"/>
      <c r="P77" s="107" t="s">
        <v>646</v>
      </c>
      <c r="Q77" s="108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5" s="45" customFormat="1" ht="19.5" customHeight="1" x14ac:dyDescent="0.25">
      <c r="A78" s="55">
        <v>57</v>
      </c>
      <c r="B78" s="97" t="s">
        <v>284</v>
      </c>
      <c r="C78" s="97" t="s">
        <v>288</v>
      </c>
      <c r="D78" s="97" t="s">
        <v>295</v>
      </c>
      <c r="E78" s="98" t="s">
        <v>98</v>
      </c>
      <c r="F78" s="87" t="s">
        <v>299</v>
      </c>
      <c r="G78" s="269">
        <f>_xlfn.IFNA((VLOOKUP(H78,[3]OMS!$O$10:$P$305,2,FALSE)),"")</f>
        <v>1745017</v>
      </c>
      <c r="H78" s="400" t="s">
        <v>564</v>
      </c>
      <c r="I78" s="270" t="s">
        <v>301</v>
      </c>
      <c r="J78" s="269">
        <f>_xlfn.IFNA((VLOOKUP(K78,[3]OMS!$O$10:$P$305,2,FALSE)),"")</f>
        <v>1745027</v>
      </c>
      <c r="K78" s="400" t="s">
        <v>587</v>
      </c>
      <c r="L78" s="332"/>
      <c r="M78" s="333"/>
      <c r="N78" s="333"/>
      <c r="O78" s="106"/>
      <c r="P78" s="107"/>
      <c r="Q78" s="108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5" s="45" customFormat="1" ht="19.5" customHeight="1" x14ac:dyDescent="0.25">
      <c r="A79" s="338"/>
      <c r="B79" s="339"/>
      <c r="C79" s="339"/>
      <c r="D79" s="339"/>
      <c r="E79" s="340"/>
      <c r="F79" s="87" t="s">
        <v>300</v>
      </c>
      <c r="G79" s="269">
        <f>_xlfn.IFNA((VLOOKUP(H79,[3]OMS!$O$10:$P$305,2,FALSE)),"")</f>
        <v>1745026</v>
      </c>
      <c r="H79" s="400" t="s">
        <v>586</v>
      </c>
      <c r="I79" s="270" t="s">
        <v>302</v>
      </c>
      <c r="J79" s="269">
        <f>_xlfn.IFNA((VLOOKUP(K79,[3]OMS!$O$10:$P$305,2,FALSE)),"")</f>
        <v>1699573</v>
      </c>
      <c r="K79" s="400" t="s">
        <v>588</v>
      </c>
      <c r="L79" s="91">
        <f>'Moors League'!K65</f>
        <v>2</v>
      </c>
      <c r="M79" s="89">
        <f>'Moors League'!L65</f>
        <v>13464</v>
      </c>
      <c r="N79" s="89">
        <f>'Moors League'!M65</f>
        <v>3</v>
      </c>
      <c r="O79" s="106"/>
      <c r="P79" s="107"/>
      <c r="Q79" s="108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5" s="45" customFormat="1" ht="19.5" customHeight="1" x14ac:dyDescent="0.25">
      <c r="A80" s="55">
        <v>58</v>
      </c>
      <c r="B80" s="97" t="s">
        <v>285</v>
      </c>
      <c r="C80" s="97" t="s">
        <v>288</v>
      </c>
      <c r="D80" s="97" t="s">
        <v>295</v>
      </c>
      <c r="E80" s="98" t="s">
        <v>98</v>
      </c>
      <c r="F80" s="90" t="s">
        <v>299</v>
      </c>
      <c r="G80" s="269">
        <f>_xlfn.IFNA((VLOOKUP(H80,[3]OMS!$O$10:$P$305,2,FALSE)),"")</f>
        <v>1732832</v>
      </c>
      <c r="H80" s="400" t="s">
        <v>580</v>
      </c>
      <c r="I80" s="270" t="s">
        <v>301</v>
      </c>
      <c r="J80" s="269">
        <f>_xlfn.IFNA((VLOOKUP(K80,[3]OMS!$O$10:$P$305,2,FALSE)),"")</f>
        <v>1745024</v>
      </c>
      <c r="K80" s="400" t="s">
        <v>589</v>
      </c>
      <c r="L80" s="332"/>
      <c r="M80" s="333"/>
      <c r="N80" s="333"/>
      <c r="O80" s="106"/>
      <c r="P80" s="107"/>
      <c r="Q80" s="108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38"/>
      <c r="B81" s="339"/>
      <c r="C81" s="339"/>
      <c r="D81" s="339"/>
      <c r="E81" s="340"/>
      <c r="F81" s="87" t="s">
        <v>300</v>
      </c>
      <c r="G81" s="269">
        <f>_xlfn.IFNA((VLOOKUP(H81,[3]OMS!$O$10:$P$305,2,FALSE)),"")</f>
        <v>1615944</v>
      </c>
      <c r="H81" s="400" t="s">
        <v>565</v>
      </c>
      <c r="I81" s="270" t="s">
        <v>302</v>
      </c>
      <c r="J81" s="269">
        <f>_xlfn.IFNA((VLOOKUP(K81,[3]OMS!$O$10:$P$305,2,FALSE)),"")</f>
        <v>1819347</v>
      </c>
      <c r="K81" s="400" t="s">
        <v>590</v>
      </c>
      <c r="L81" s="91">
        <f>'Moors League'!K66</f>
        <v>1</v>
      </c>
      <c r="M81" s="89">
        <f>'Moors League'!L66</f>
        <v>12789</v>
      </c>
      <c r="N81" s="89">
        <f>'Moors League'!M66</f>
        <v>4</v>
      </c>
      <c r="O81" s="106"/>
      <c r="P81" s="107"/>
      <c r="Q81" s="108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55">
        <v>59</v>
      </c>
      <c r="B82" s="97" t="s">
        <v>284</v>
      </c>
      <c r="C82" s="97" t="s">
        <v>286</v>
      </c>
      <c r="D82" s="97" t="s">
        <v>296</v>
      </c>
      <c r="E82" s="98" t="s">
        <v>100</v>
      </c>
      <c r="F82" s="92">
        <v>1</v>
      </c>
      <c r="G82" s="269">
        <f>_xlfn.IFNA((VLOOKUP(H82,[3]OMS!$O$10:$P$305,2,FALSE)),"")</f>
        <v>1366544</v>
      </c>
      <c r="H82" s="400" t="s">
        <v>562</v>
      </c>
      <c r="I82" s="271">
        <v>2</v>
      </c>
      <c r="J82" s="269">
        <f>_xlfn.IFNA((VLOOKUP(K82,[3]OMS!$O$10:$P$305,2,FALSE)),"")</f>
        <v>1408866</v>
      </c>
      <c r="K82" s="400" t="s">
        <v>591</v>
      </c>
      <c r="L82" s="332"/>
      <c r="M82" s="333"/>
      <c r="N82" s="333"/>
      <c r="O82" s="106"/>
      <c r="P82" s="107"/>
      <c r="Q82" s="108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38"/>
      <c r="B83" s="339"/>
      <c r="C83" s="339"/>
      <c r="D83" s="339"/>
      <c r="E83" s="340"/>
      <c r="F83" s="92">
        <v>3</v>
      </c>
      <c r="G83" s="269">
        <f>_xlfn.IFNA((VLOOKUP(H83,[3]OMS!$O$10:$P$305,2,FALSE)),"")</f>
        <v>1523515</v>
      </c>
      <c r="H83" s="400" t="s">
        <v>592</v>
      </c>
      <c r="I83" s="271">
        <v>4</v>
      </c>
      <c r="J83" s="269">
        <f>_xlfn.IFNA((VLOOKUP(K83,[3]OMS!$O$10:$P$305,2,FALSE)),"")</f>
        <v>1260915</v>
      </c>
      <c r="K83" s="400" t="s">
        <v>558</v>
      </c>
      <c r="L83" s="91">
        <f>'Moors League'!K67</f>
        <v>1</v>
      </c>
      <c r="M83" s="89">
        <f>'Moors League'!L67</f>
        <v>20304</v>
      </c>
      <c r="N83" s="89">
        <f>'Moors League'!M67</f>
        <v>4</v>
      </c>
      <c r="O83" s="106"/>
      <c r="P83" s="107" t="s">
        <v>646</v>
      </c>
      <c r="Q83" s="108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55">
        <v>60</v>
      </c>
      <c r="B84" s="97" t="s">
        <v>285</v>
      </c>
      <c r="C84" s="97" t="s">
        <v>286</v>
      </c>
      <c r="D84" s="97" t="s">
        <v>296</v>
      </c>
      <c r="E84" s="98" t="s">
        <v>100</v>
      </c>
      <c r="F84" s="90">
        <v>1</v>
      </c>
      <c r="G84" s="269">
        <f>_xlfn.IFNA((VLOOKUP(H84,[3]OMS!$O$10:$P$305,2,FALSE)),"")</f>
        <v>1398877</v>
      </c>
      <c r="H84" s="400" t="s">
        <v>567</v>
      </c>
      <c r="I84" s="272">
        <v>2</v>
      </c>
      <c r="J84" s="269">
        <f>_xlfn.IFNA((VLOOKUP(K84,[3]OMS!$O$10:$P$305,2,FALSE)),"")</f>
        <v>1603094</v>
      </c>
      <c r="K84" s="400" t="s">
        <v>563</v>
      </c>
      <c r="L84" s="332"/>
      <c r="M84" s="333"/>
      <c r="N84" s="333"/>
      <c r="O84" s="106"/>
      <c r="P84" s="107"/>
      <c r="Q84" s="108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38"/>
      <c r="B85" s="339"/>
      <c r="C85" s="339"/>
      <c r="D85" s="339"/>
      <c r="E85" s="340"/>
      <c r="F85" s="93">
        <v>3</v>
      </c>
      <c r="G85" s="269">
        <f>_xlfn.IFNA((VLOOKUP(H85,[3]OMS!$O$10:$P$305,2,FALSE)),"")</f>
        <v>1714037</v>
      </c>
      <c r="H85" s="400" t="s">
        <v>585</v>
      </c>
      <c r="I85" s="273">
        <v>4</v>
      </c>
      <c r="J85" s="269">
        <f>_xlfn.IFNA((VLOOKUP(K85,[3]OMS!$O$10:$P$305,2,FALSE)),"")</f>
        <v>1456867</v>
      </c>
      <c r="K85" s="400" t="s">
        <v>572</v>
      </c>
      <c r="L85" s="91">
        <f>'Moors League'!K68</f>
        <v>2</v>
      </c>
      <c r="M85" s="89">
        <f>'Moors League'!L68</f>
        <v>15870</v>
      </c>
      <c r="N85" s="89">
        <f>'Moors League'!M68</f>
        <v>3</v>
      </c>
      <c r="O85" s="106"/>
      <c r="P85" s="107"/>
      <c r="Q85" s="108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55">
        <v>61</v>
      </c>
      <c r="B86" s="354" t="s">
        <v>112</v>
      </c>
      <c r="C86" s="355"/>
      <c r="D86" s="97" t="s">
        <v>297</v>
      </c>
      <c r="E86" s="98" t="s">
        <v>298</v>
      </c>
      <c r="F86" s="94">
        <v>1</v>
      </c>
      <c r="G86" s="269">
        <f>_xlfn.IFNA((VLOOKUP(H86,[3]OMS!$O$10:$P$305,2,FALSE)),"")</f>
        <v>1745017</v>
      </c>
      <c r="H86" s="400" t="s">
        <v>564</v>
      </c>
      <c r="I86" s="272">
        <v>2</v>
      </c>
      <c r="J86" s="269">
        <f>_xlfn.IFNA((VLOOKUP(K86,[3]OMS!$O$10:$P$305,2,FALSE)),"")</f>
        <v>1615944</v>
      </c>
      <c r="K86" s="400" t="s">
        <v>565</v>
      </c>
      <c r="L86" s="363"/>
      <c r="M86" s="364"/>
      <c r="N86" s="364"/>
      <c r="O86" s="106"/>
      <c r="P86" s="107"/>
      <c r="Q86" s="108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41" t="s">
        <v>73</v>
      </c>
      <c r="B87" s="342"/>
      <c r="C87" s="342"/>
      <c r="D87" s="342"/>
      <c r="E87" s="343"/>
      <c r="F87" s="94">
        <v>3</v>
      </c>
      <c r="G87" s="269">
        <f>_xlfn.IFNA((VLOOKUP(H87,[3]OMS!$O$10:$P$305,2,FALSE)),"")</f>
        <v>1745020</v>
      </c>
      <c r="H87" s="400" t="s">
        <v>576</v>
      </c>
      <c r="I87" s="273">
        <v>4</v>
      </c>
      <c r="J87" s="269">
        <f>_xlfn.IFNA((VLOOKUP(K87,[3]OMS!$O$10:$P$305,2,FALSE)),"")</f>
        <v>1603093</v>
      </c>
      <c r="K87" s="400" t="s">
        <v>561</v>
      </c>
      <c r="L87" s="365"/>
      <c r="M87" s="366"/>
      <c r="N87" s="366"/>
      <c r="O87" s="106"/>
      <c r="P87" s="107"/>
      <c r="Q87" s="108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44"/>
      <c r="B88" s="345"/>
      <c r="C88" s="345"/>
      <c r="D88" s="345"/>
      <c r="E88" s="346"/>
      <c r="F88" s="94">
        <v>5</v>
      </c>
      <c r="G88" s="269">
        <f>_xlfn.IFNA((VLOOKUP(H88,[3]OMS!$O$10:$P$305,2,FALSE)),"")</f>
        <v>1505722</v>
      </c>
      <c r="H88" s="400" t="s">
        <v>566</v>
      </c>
      <c r="I88" s="272">
        <v>6</v>
      </c>
      <c r="J88" s="269">
        <f>_xlfn.IFNA((VLOOKUP(K88,[3]OMS!$O$10:$P$305,2,FALSE)),"")</f>
        <v>1398877</v>
      </c>
      <c r="K88" s="400" t="s">
        <v>567</v>
      </c>
      <c r="L88" s="365"/>
      <c r="M88" s="366"/>
      <c r="N88" s="366"/>
      <c r="O88" s="106"/>
      <c r="P88" s="107"/>
      <c r="Q88" s="108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44"/>
      <c r="B89" s="345"/>
      <c r="C89" s="345"/>
      <c r="D89" s="345"/>
      <c r="E89" s="346"/>
      <c r="F89" s="94">
        <v>7</v>
      </c>
      <c r="G89" s="269">
        <f>_xlfn.IFNA((VLOOKUP(H89,[3]OMS!$O$10:$P$305,2,FALSE)),"")</f>
        <v>1366544</v>
      </c>
      <c r="H89" s="400" t="s">
        <v>562</v>
      </c>
      <c r="I89" s="273">
        <v>8</v>
      </c>
      <c r="J89" s="269">
        <f>_xlfn.IFNA((VLOOKUP(K89,[3]OMS!$O$10:$P$305,2,FALSE)),"")</f>
        <v>1456867</v>
      </c>
      <c r="K89" s="400" t="s">
        <v>572</v>
      </c>
      <c r="L89" s="367"/>
      <c r="M89" s="368"/>
      <c r="N89" s="368"/>
      <c r="O89" s="106"/>
      <c r="P89" s="107"/>
      <c r="Q89" s="108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47"/>
      <c r="B90" s="348"/>
      <c r="C90" s="348"/>
      <c r="D90" s="348"/>
      <c r="E90" s="349"/>
      <c r="F90" s="94">
        <v>9</v>
      </c>
      <c r="G90" s="269">
        <f>_xlfn.IFNA((VLOOKUP(H90,[3]OMS!$O$10:$P$305,2,FALSE)),"")</f>
        <v>1388224</v>
      </c>
      <c r="H90" s="400" t="s">
        <v>569</v>
      </c>
      <c r="I90" s="274">
        <v>10</v>
      </c>
      <c r="J90" s="269">
        <f>_xlfn.IFNA((VLOOKUP(K90,[3]OMS!$O$10:$P$305,2,FALSE)),"")</f>
        <v>894157</v>
      </c>
      <c r="K90" s="400" t="s">
        <v>571</v>
      </c>
      <c r="L90" s="95">
        <f>'Moors League'!K69</f>
        <v>2</v>
      </c>
      <c r="M90" s="96">
        <f>'Moors League'!L69</f>
        <v>43291</v>
      </c>
      <c r="N90" s="96">
        <f>'Moors League'!M69</f>
        <v>3</v>
      </c>
      <c r="O90" s="106"/>
      <c r="P90" s="107"/>
      <c r="Q90" s="108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255"/>
      <c r="H91" s="24"/>
      <c r="I91" s="351" t="s">
        <v>303</v>
      </c>
      <c r="J91" s="352"/>
      <c r="K91" s="352"/>
      <c r="L91" s="353"/>
      <c r="M91" s="335">
        <f>SUM(N6:N90)</f>
        <v>191</v>
      </c>
      <c r="N91" s="336"/>
      <c r="O91" s="209"/>
      <c r="Q91" s="34"/>
    </row>
    <row r="92" spans="1:34" x14ac:dyDescent="0.25">
      <c r="A92" s="24"/>
      <c r="B92" s="1"/>
      <c r="C92" s="1"/>
      <c r="D92" s="1"/>
      <c r="E92" s="1"/>
      <c r="F92" s="24"/>
      <c r="G92" s="255"/>
      <c r="H92" s="24"/>
      <c r="I92" s="21"/>
      <c r="J92" s="253"/>
      <c r="K92" s="21"/>
      <c r="L92" s="22"/>
      <c r="M92" s="22"/>
      <c r="N92" s="23"/>
      <c r="O92" s="208"/>
      <c r="Q92" s="34"/>
    </row>
    <row r="93" spans="1:34" x14ac:dyDescent="0.25">
      <c r="A93" s="24"/>
      <c r="B93" s="1"/>
      <c r="C93" s="1"/>
      <c r="D93" s="1"/>
      <c r="E93" s="1"/>
      <c r="F93" s="24"/>
      <c r="G93" s="255"/>
      <c r="H93" s="24"/>
      <c r="I93" s="21"/>
      <c r="J93" s="253"/>
      <c r="K93" s="21"/>
      <c r="L93" s="22"/>
      <c r="M93" s="22"/>
      <c r="N93" s="23"/>
      <c r="O93" s="208"/>
      <c r="Q93" s="34"/>
    </row>
    <row r="94" spans="1:34" x14ac:dyDescent="0.25">
      <c r="A94" s="24"/>
      <c r="B94" s="1"/>
      <c r="C94" s="1"/>
      <c r="D94" s="1"/>
      <c r="E94" s="1"/>
      <c r="F94" s="24"/>
      <c r="G94" s="255"/>
      <c r="H94" s="24"/>
      <c r="I94" s="21"/>
      <c r="J94" s="253"/>
      <c r="K94" s="21"/>
      <c r="L94" s="22"/>
      <c r="M94" s="22"/>
      <c r="N94" s="23"/>
      <c r="O94" s="208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255"/>
      <c r="H95" s="24"/>
      <c r="I95" s="21"/>
      <c r="J95" s="253"/>
      <c r="K95" s="21"/>
      <c r="L95" s="22"/>
      <c r="M95" s="22"/>
      <c r="N95" s="23"/>
      <c r="O95" s="208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255"/>
      <c r="H96" s="24"/>
      <c r="I96" s="21"/>
      <c r="J96" s="253"/>
      <c r="K96" s="21"/>
      <c r="L96" s="22"/>
      <c r="M96" s="22"/>
      <c r="N96" s="23"/>
      <c r="O96" s="208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55"/>
      <c r="H97" s="24"/>
      <c r="I97" s="21"/>
      <c r="J97" s="253"/>
      <c r="K97" s="21"/>
      <c r="L97" s="22"/>
      <c r="M97" s="22"/>
      <c r="N97" s="23"/>
      <c r="O97" s="208"/>
      <c r="Q97" s="34"/>
    </row>
    <row r="98" spans="1:17" x14ac:dyDescent="0.25">
      <c r="A98" s="24"/>
      <c r="B98" s="1"/>
      <c r="C98" s="1"/>
      <c r="D98" s="1"/>
      <c r="E98" s="1"/>
      <c r="F98" s="24"/>
      <c r="G98" s="255"/>
      <c r="H98" s="24"/>
      <c r="I98" s="21"/>
      <c r="J98" s="253"/>
      <c r="K98" s="21"/>
      <c r="L98" s="22"/>
      <c r="M98" s="22"/>
      <c r="N98" s="23"/>
      <c r="O98" s="208"/>
      <c r="Q98" s="34"/>
    </row>
    <row r="99" spans="1:17" x14ac:dyDescent="0.25">
      <c r="A99" s="24"/>
      <c r="B99" s="1"/>
      <c r="C99" s="1"/>
      <c r="D99" s="1"/>
      <c r="E99" s="1"/>
      <c r="F99" s="24"/>
      <c r="G99" s="255"/>
      <c r="H99" s="24"/>
      <c r="I99" s="21"/>
      <c r="J99" s="253"/>
      <c r="K99" s="21"/>
      <c r="L99" s="22"/>
      <c r="M99" s="22"/>
      <c r="N99" s="23"/>
      <c r="O99" s="208"/>
      <c r="Q99" s="34"/>
    </row>
    <row r="100" spans="1:17" x14ac:dyDescent="0.25">
      <c r="A100" s="24"/>
      <c r="B100" s="1"/>
      <c r="C100" s="1"/>
      <c r="D100" s="1"/>
      <c r="E100" s="1"/>
      <c r="F100" s="24"/>
      <c r="G100" s="217"/>
      <c r="H100" s="24"/>
      <c r="I100" s="21"/>
      <c r="J100" s="23"/>
      <c r="K100" s="21"/>
      <c r="L100" s="22"/>
      <c r="M100" s="22"/>
      <c r="N100" s="23"/>
      <c r="O100" s="208"/>
      <c r="Q100" s="34"/>
    </row>
    <row r="101" spans="1:17" x14ac:dyDescent="0.25">
      <c r="A101" s="24"/>
      <c r="B101" s="1"/>
      <c r="C101" s="1"/>
      <c r="D101" s="1"/>
      <c r="E101" s="1"/>
      <c r="F101" s="24"/>
      <c r="G101" s="255"/>
      <c r="H101" s="24"/>
      <c r="I101" s="21"/>
      <c r="J101" s="253"/>
      <c r="K101" s="21"/>
      <c r="L101" s="22"/>
      <c r="M101" s="22"/>
      <c r="N101" s="23"/>
      <c r="O101" s="208"/>
      <c r="Q101" s="34"/>
    </row>
    <row r="102" spans="1:17" x14ac:dyDescent="0.25">
      <c r="A102" s="24"/>
      <c r="B102" s="1"/>
      <c r="C102" s="1"/>
      <c r="D102" s="1"/>
      <c r="E102" s="1"/>
      <c r="F102" s="24"/>
      <c r="G102" s="255"/>
      <c r="H102" s="24"/>
      <c r="I102" s="21"/>
      <c r="J102" s="253"/>
      <c r="K102" s="21"/>
      <c r="L102" s="22"/>
      <c r="M102" s="22"/>
      <c r="N102" s="23"/>
      <c r="O102" s="208"/>
      <c r="Q102" s="34"/>
    </row>
    <row r="103" spans="1:17" x14ac:dyDescent="0.25">
      <c r="A103" s="24"/>
      <c r="B103" s="1"/>
      <c r="C103" s="1"/>
      <c r="D103" s="1"/>
      <c r="E103" s="1"/>
      <c r="F103" s="24"/>
      <c r="G103" s="255"/>
      <c r="H103" s="24"/>
      <c r="I103" s="21"/>
      <c r="J103" s="253"/>
      <c r="K103" s="21"/>
      <c r="L103" s="22"/>
      <c r="M103" s="22"/>
      <c r="N103" s="23"/>
      <c r="O103" s="208"/>
      <c r="Q103" s="34"/>
    </row>
    <row r="104" spans="1:17" x14ac:dyDescent="0.25">
      <c r="A104" s="24"/>
      <c r="B104" s="1"/>
      <c r="C104" s="1"/>
      <c r="D104" s="1"/>
      <c r="E104" s="1"/>
      <c r="F104" s="24"/>
      <c r="G104" s="255"/>
      <c r="H104" s="24"/>
      <c r="I104" s="21"/>
      <c r="J104" s="253"/>
      <c r="K104" s="21"/>
      <c r="L104" s="22"/>
      <c r="M104" s="22"/>
      <c r="N104" s="23"/>
      <c r="O104" s="208"/>
      <c r="Q104" s="34"/>
    </row>
    <row r="105" spans="1:17" x14ac:dyDescent="0.25">
      <c r="A105" s="24"/>
      <c r="B105" s="1"/>
      <c r="C105" s="1"/>
      <c r="D105" s="1"/>
      <c r="E105" s="1"/>
      <c r="F105" s="24"/>
      <c r="G105" s="255"/>
      <c r="H105" s="24"/>
      <c r="I105" s="21"/>
      <c r="J105" s="253"/>
      <c r="K105" s="21"/>
      <c r="L105" s="22"/>
      <c r="M105" s="22"/>
      <c r="N105" s="23"/>
      <c r="O105" s="208"/>
      <c r="Q105" s="34"/>
    </row>
    <row r="106" spans="1:17" x14ac:dyDescent="0.25">
      <c r="A106" s="24"/>
      <c r="B106" s="1"/>
      <c r="C106" s="1"/>
      <c r="D106" s="1"/>
      <c r="E106" s="1"/>
      <c r="F106" s="24"/>
      <c r="G106" s="255"/>
      <c r="H106" s="24"/>
      <c r="I106" s="21"/>
      <c r="J106" s="253"/>
      <c r="K106" s="21"/>
      <c r="L106" s="22"/>
      <c r="M106" s="22"/>
      <c r="N106" s="23"/>
      <c r="O106" s="208"/>
      <c r="Q106" s="34"/>
    </row>
    <row r="107" spans="1:17" x14ac:dyDescent="0.25">
      <c r="A107" s="24"/>
      <c r="B107" s="1"/>
      <c r="C107" s="1"/>
      <c r="D107" s="1"/>
      <c r="E107" s="1"/>
      <c r="F107" s="24"/>
      <c r="G107" s="255"/>
      <c r="H107" s="24"/>
      <c r="I107" s="21"/>
      <c r="J107" s="253"/>
      <c r="K107" s="21"/>
      <c r="L107" s="22"/>
      <c r="M107" s="22"/>
      <c r="N107" s="23"/>
      <c r="O107" s="208"/>
      <c r="Q107" s="34"/>
    </row>
    <row r="108" spans="1:17" x14ac:dyDescent="0.25">
      <c r="A108" s="24"/>
      <c r="B108" s="1"/>
      <c r="C108" s="1"/>
      <c r="D108" s="1"/>
      <c r="E108" s="1"/>
      <c r="F108" s="24"/>
      <c r="G108" s="255"/>
      <c r="H108" s="24"/>
      <c r="I108" s="21"/>
      <c r="J108" s="253"/>
      <c r="K108" s="21"/>
      <c r="L108" s="22"/>
      <c r="M108" s="22"/>
      <c r="N108" s="23"/>
      <c r="O108" s="208"/>
      <c r="Q108" s="34"/>
    </row>
    <row r="109" spans="1:17" x14ac:dyDescent="0.25">
      <c r="A109" s="24"/>
      <c r="B109" s="1"/>
      <c r="C109" s="1"/>
      <c r="D109" s="1"/>
      <c r="E109" s="1"/>
      <c r="F109" s="24"/>
      <c r="G109" s="255"/>
      <c r="H109" s="24"/>
      <c r="I109" s="21"/>
      <c r="J109" s="253"/>
      <c r="K109" s="21"/>
      <c r="L109" s="22"/>
      <c r="M109" s="22"/>
      <c r="N109" s="23"/>
      <c r="O109" s="208"/>
      <c r="Q109" s="34"/>
    </row>
    <row r="110" spans="1:17" x14ac:dyDescent="0.25">
      <c r="A110" s="24"/>
      <c r="B110" s="1"/>
      <c r="C110" s="1"/>
      <c r="D110" s="1"/>
      <c r="E110" s="1"/>
      <c r="F110" s="24"/>
      <c r="G110" s="255"/>
      <c r="H110" s="24"/>
      <c r="I110" s="21"/>
      <c r="J110" s="253"/>
      <c r="K110" s="21"/>
      <c r="L110" s="22"/>
      <c r="M110" s="22"/>
      <c r="N110" s="23"/>
      <c r="O110" s="208"/>
      <c r="Q110" s="34"/>
    </row>
    <row r="111" spans="1:17" x14ac:dyDescent="0.25">
      <c r="A111" s="24"/>
      <c r="B111" s="1"/>
      <c r="C111" s="1"/>
      <c r="D111" s="1"/>
      <c r="E111" s="1"/>
      <c r="F111" s="24"/>
      <c r="G111" s="255"/>
      <c r="H111" s="24"/>
      <c r="I111" s="21"/>
      <c r="J111" s="253"/>
      <c r="K111" s="21"/>
      <c r="L111" s="22"/>
      <c r="M111" s="22"/>
      <c r="N111" s="23"/>
      <c r="O111" s="208"/>
      <c r="Q111" s="34"/>
    </row>
    <row r="112" spans="1:17" x14ac:dyDescent="0.25">
      <c r="A112" s="24"/>
      <c r="B112" s="1"/>
      <c r="C112" s="1"/>
      <c r="D112" s="1"/>
      <c r="E112" s="1"/>
      <c r="F112" s="24"/>
      <c r="G112" s="255"/>
      <c r="H112" s="24"/>
      <c r="I112" s="21"/>
      <c r="J112" s="253"/>
      <c r="K112" s="21"/>
      <c r="L112" s="22"/>
      <c r="M112" s="22"/>
      <c r="N112" s="23"/>
      <c r="O112" s="208"/>
      <c r="Q112" s="34"/>
    </row>
    <row r="113" spans="1:17" x14ac:dyDescent="0.25">
      <c r="A113" s="24"/>
      <c r="B113" s="1"/>
      <c r="C113" s="1"/>
      <c r="D113" s="1"/>
      <c r="E113" s="1"/>
      <c r="F113" s="24"/>
      <c r="G113" s="255"/>
      <c r="H113" s="24"/>
      <c r="I113" s="21"/>
      <c r="J113" s="253"/>
      <c r="K113" s="21"/>
      <c r="L113" s="22"/>
      <c r="M113" s="22"/>
      <c r="N113" s="23"/>
      <c r="O113" s="208"/>
      <c r="Q113" s="34"/>
    </row>
    <row r="114" spans="1:17" x14ac:dyDescent="0.25">
      <c r="A114" s="24"/>
      <c r="B114" s="1"/>
      <c r="C114" s="1"/>
      <c r="D114" s="1"/>
      <c r="E114" s="1"/>
      <c r="F114" s="24"/>
      <c r="G114" s="255"/>
      <c r="H114" s="24"/>
      <c r="I114" s="21"/>
      <c r="J114" s="253"/>
      <c r="K114" s="21"/>
      <c r="L114" s="22"/>
      <c r="M114" s="22"/>
      <c r="N114" s="23"/>
      <c r="O114" s="208"/>
      <c r="Q114" s="34"/>
    </row>
    <row r="115" spans="1:17" x14ac:dyDescent="0.25">
      <c r="A115" s="24"/>
      <c r="B115" s="1"/>
      <c r="C115" s="1"/>
      <c r="D115" s="1"/>
      <c r="E115" s="1"/>
      <c r="F115" s="24"/>
      <c r="G115" s="255"/>
      <c r="H115" s="24"/>
      <c r="I115" s="21"/>
      <c r="J115" s="253"/>
      <c r="K115" s="21"/>
      <c r="L115" s="22"/>
      <c r="M115" s="22"/>
      <c r="N115" s="23"/>
      <c r="O115" s="208"/>
      <c r="Q115" s="34"/>
    </row>
    <row r="116" spans="1:17" x14ac:dyDescent="0.25">
      <c r="A116" s="24"/>
      <c r="B116" s="1"/>
      <c r="C116" s="1"/>
      <c r="D116" s="1"/>
      <c r="E116" s="1"/>
      <c r="F116" s="24"/>
      <c r="G116" s="255"/>
      <c r="H116" s="24"/>
      <c r="I116" s="21"/>
      <c r="J116" s="253"/>
      <c r="K116" s="21"/>
      <c r="L116" s="22"/>
      <c r="M116" s="22"/>
      <c r="N116" s="23"/>
      <c r="O116" s="208"/>
      <c r="Q116" s="34"/>
    </row>
    <row r="117" spans="1:17" x14ac:dyDescent="0.25">
      <c r="A117" s="24"/>
      <c r="B117" s="1"/>
      <c r="C117" s="1"/>
      <c r="D117" s="1"/>
      <c r="E117" s="1"/>
      <c r="F117" s="24"/>
      <c r="G117" s="255"/>
      <c r="H117" s="24"/>
      <c r="I117" s="21"/>
      <c r="J117" s="253"/>
      <c r="K117" s="21"/>
      <c r="L117" s="22"/>
      <c r="M117" s="22"/>
      <c r="N117" s="23"/>
      <c r="O117" s="208"/>
      <c r="Q117" s="34"/>
    </row>
    <row r="118" spans="1:17" x14ac:dyDescent="0.25">
      <c r="A118" s="24"/>
      <c r="B118" s="1"/>
      <c r="C118" s="1"/>
      <c r="D118" s="1"/>
      <c r="E118" s="1"/>
      <c r="F118" s="24"/>
      <c r="G118" s="255"/>
      <c r="H118" s="24"/>
      <c r="I118" s="21"/>
      <c r="J118" s="253"/>
      <c r="K118" s="21"/>
      <c r="L118" s="22"/>
      <c r="M118" s="22"/>
      <c r="N118" s="23"/>
      <c r="O118" s="208"/>
      <c r="Q118" s="34"/>
    </row>
    <row r="119" spans="1:17" x14ac:dyDescent="0.25">
      <c r="A119" s="24"/>
      <c r="B119" s="1"/>
      <c r="C119" s="1"/>
      <c r="D119" s="1"/>
      <c r="E119" s="1"/>
      <c r="F119" s="24"/>
      <c r="G119" s="255"/>
      <c r="H119" s="24"/>
      <c r="I119" s="21"/>
      <c r="J119" s="253"/>
      <c r="K119" s="21"/>
      <c r="L119" s="22"/>
      <c r="M119" s="22"/>
      <c r="N119" s="23"/>
      <c r="O119" s="208"/>
      <c r="Q119" s="34"/>
    </row>
    <row r="120" spans="1:17" x14ac:dyDescent="0.25">
      <c r="A120" s="24"/>
      <c r="B120" s="1"/>
      <c r="C120" s="1"/>
      <c r="D120" s="1"/>
      <c r="E120" s="1"/>
      <c r="F120" s="24"/>
      <c r="G120" s="255"/>
      <c r="H120" s="24"/>
      <c r="I120" s="21"/>
      <c r="J120" s="253"/>
      <c r="K120" s="21"/>
      <c r="L120" s="22"/>
      <c r="M120" s="22"/>
      <c r="N120" s="23"/>
      <c r="O120" s="208"/>
      <c r="Q120" s="34"/>
    </row>
    <row r="121" spans="1:17" x14ac:dyDescent="0.25">
      <c r="A121" s="24"/>
      <c r="B121" s="1"/>
      <c r="C121" s="1"/>
      <c r="D121" s="1"/>
      <c r="E121" s="1"/>
      <c r="F121" s="24"/>
      <c r="G121" s="255"/>
      <c r="H121" s="24"/>
      <c r="I121" s="21"/>
      <c r="J121" s="253"/>
      <c r="K121" s="21"/>
      <c r="L121" s="22"/>
      <c r="M121" s="22"/>
      <c r="N121" s="23"/>
      <c r="O121" s="208"/>
      <c r="Q121" s="34"/>
    </row>
    <row r="122" spans="1:17" x14ac:dyDescent="0.25">
      <c r="A122" s="24"/>
      <c r="B122" s="1"/>
      <c r="C122" s="1"/>
      <c r="D122" s="1"/>
      <c r="E122" s="1"/>
      <c r="F122" s="24"/>
      <c r="G122" s="255"/>
      <c r="H122" s="24"/>
      <c r="I122" s="21"/>
      <c r="J122" s="253"/>
      <c r="K122" s="21"/>
      <c r="L122" s="22"/>
      <c r="M122" s="22"/>
      <c r="N122" s="23"/>
      <c r="O122" s="208"/>
      <c r="Q122" s="34"/>
    </row>
    <row r="123" spans="1:17" x14ac:dyDescent="0.25">
      <c r="A123" s="24"/>
      <c r="B123" s="1"/>
      <c r="C123" s="1"/>
      <c r="D123" s="1"/>
      <c r="E123" s="1"/>
      <c r="F123" s="24"/>
      <c r="G123" s="255"/>
      <c r="H123" s="24"/>
      <c r="I123" s="21"/>
      <c r="J123" s="253"/>
      <c r="K123" s="21"/>
      <c r="L123" s="22"/>
      <c r="M123" s="22"/>
      <c r="N123" s="23"/>
      <c r="O123" s="208"/>
      <c r="Q123" s="34"/>
    </row>
    <row r="124" spans="1:17" x14ac:dyDescent="0.25">
      <c r="A124" s="24"/>
      <c r="B124" s="1"/>
      <c r="C124" s="1"/>
      <c r="D124" s="1"/>
      <c r="E124" s="1"/>
      <c r="F124" s="24"/>
      <c r="G124" s="255"/>
      <c r="H124" s="24"/>
      <c r="I124" s="21"/>
      <c r="J124" s="253"/>
      <c r="K124" s="21"/>
      <c r="L124" s="22"/>
      <c r="M124" s="22"/>
      <c r="N124" s="23"/>
      <c r="O124" s="208"/>
      <c r="Q124" s="34"/>
    </row>
    <row r="125" spans="1:17" x14ac:dyDescent="0.25">
      <c r="A125" s="24"/>
      <c r="B125" s="1"/>
      <c r="C125" s="1"/>
      <c r="D125" s="1"/>
      <c r="E125" s="1"/>
      <c r="F125" s="24"/>
      <c r="G125" s="255"/>
      <c r="H125" s="24"/>
      <c r="I125" s="21"/>
      <c r="J125" s="253"/>
      <c r="K125" s="21"/>
      <c r="L125" s="22"/>
      <c r="M125" s="22"/>
      <c r="N125" s="23"/>
      <c r="O125" s="208"/>
      <c r="Q125" s="34"/>
    </row>
    <row r="126" spans="1:17" x14ac:dyDescent="0.25">
      <c r="A126" s="24"/>
      <c r="B126" s="1"/>
      <c r="C126" s="1"/>
      <c r="D126" s="1"/>
      <c r="E126" s="1"/>
      <c r="F126" s="24"/>
      <c r="G126" s="255"/>
      <c r="H126" s="24"/>
      <c r="I126" s="21"/>
      <c r="J126" s="253"/>
      <c r="K126" s="21"/>
      <c r="L126" s="22"/>
      <c r="M126" s="22"/>
      <c r="N126" s="23"/>
      <c r="O126" s="208"/>
      <c r="Q126" s="34"/>
    </row>
    <row r="127" spans="1:17" x14ac:dyDescent="0.25">
      <c r="A127" s="24"/>
      <c r="B127" s="1"/>
      <c r="C127" s="1"/>
      <c r="D127" s="1"/>
      <c r="E127" s="1"/>
      <c r="F127" s="24"/>
      <c r="G127" s="255"/>
      <c r="H127" s="24"/>
      <c r="I127" s="21"/>
      <c r="J127" s="253"/>
      <c r="K127" s="21"/>
      <c r="L127" s="22"/>
      <c r="M127" s="22"/>
      <c r="N127" s="23"/>
      <c r="O127" s="208"/>
      <c r="Q127" s="34"/>
    </row>
    <row r="128" spans="1:17" x14ac:dyDescent="0.25">
      <c r="A128" s="24"/>
      <c r="B128" s="1"/>
      <c r="C128" s="1"/>
      <c r="D128" s="1"/>
      <c r="E128" s="1"/>
      <c r="F128" s="24"/>
      <c r="G128" s="255"/>
      <c r="H128" s="24"/>
      <c r="I128" s="21"/>
      <c r="J128" s="253"/>
      <c r="K128" s="21"/>
      <c r="L128" s="22"/>
      <c r="M128" s="22"/>
      <c r="N128" s="23"/>
      <c r="O128" s="208"/>
      <c r="Q128" s="34"/>
    </row>
    <row r="129" spans="1:17" x14ac:dyDescent="0.25">
      <c r="A129" s="24"/>
      <c r="B129" s="1"/>
      <c r="C129" s="1"/>
      <c r="D129" s="1"/>
      <c r="E129" s="1"/>
      <c r="F129" s="24"/>
      <c r="G129" s="255"/>
      <c r="H129" s="24"/>
      <c r="I129" s="21"/>
      <c r="J129" s="253"/>
      <c r="K129" s="21"/>
      <c r="L129" s="22"/>
      <c r="M129" s="22"/>
      <c r="N129" s="23"/>
      <c r="O129" s="208"/>
      <c r="Q129" s="34"/>
    </row>
    <row r="130" spans="1:17" x14ac:dyDescent="0.25">
      <c r="A130" s="24"/>
      <c r="B130" s="1"/>
      <c r="C130" s="1"/>
      <c r="D130" s="1"/>
      <c r="E130" s="1"/>
      <c r="F130" s="24"/>
      <c r="G130" s="255"/>
      <c r="H130" s="24"/>
      <c r="I130" s="21"/>
      <c r="J130" s="253"/>
      <c r="K130" s="21"/>
      <c r="L130" s="22"/>
      <c r="M130" s="22"/>
      <c r="N130" s="23"/>
      <c r="O130" s="208"/>
      <c r="Q130" s="34"/>
    </row>
    <row r="131" spans="1:17" x14ac:dyDescent="0.25">
      <c r="A131" s="24"/>
      <c r="B131" s="1"/>
      <c r="C131" s="1"/>
      <c r="D131" s="1"/>
      <c r="E131" s="1"/>
      <c r="F131" s="24"/>
      <c r="G131" s="255"/>
      <c r="H131" s="24"/>
      <c r="I131" s="21"/>
      <c r="J131" s="253"/>
      <c r="K131" s="21"/>
      <c r="L131" s="22"/>
      <c r="M131" s="22"/>
      <c r="N131" s="23"/>
      <c r="O131" s="208"/>
      <c r="Q131" s="34"/>
    </row>
    <row r="132" spans="1:17" x14ac:dyDescent="0.25">
      <c r="A132" s="24"/>
      <c r="B132" s="1"/>
      <c r="C132" s="1"/>
      <c r="D132" s="1"/>
      <c r="E132" s="1"/>
      <c r="F132" s="24"/>
      <c r="G132" s="255"/>
      <c r="H132" s="24"/>
      <c r="I132" s="21"/>
      <c r="J132" s="253"/>
      <c r="K132" s="21"/>
      <c r="L132" s="22"/>
      <c r="M132" s="22"/>
      <c r="N132" s="23"/>
      <c r="O132" s="208"/>
      <c r="Q132" s="34"/>
    </row>
    <row r="133" spans="1:17" x14ac:dyDescent="0.25">
      <c r="A133" s="24"/>
      <c r="B133" s="1"/>
      <c r="C133" s="1"/>
      <c r="D133" s="1"/>
      <c r="E133" s="1"/>
      <c r="F133" s="24"/>
      <c r="G133" s="255"/>
      <c r="H133" s="24"/>
      <c r="I133" s="21"/>
      <c r="J133" s="253"/>
      <c r="K133" s="21"/>
      <c r="L133" s="22"/>
      <c r="M133" s="22"/>
      <c r="N133" s="23"/>
      <c r="O133" s="208"/>
      <c r="Q133" s="34"/>
    </row>
    <row r="134" spans="1:17" x14ac:dyDescent="0.25">
      <c r="A134" s="24"/>
      <c r="B134" s="1"/>
      <c r="C134" s="1"/>
      <c r="D134" s="1"/>
      <c r="E134" s="1"/>
      <c r="F134" s="24"/>
      <c r="G134" s="255"/>
      <c r="H134" s="24"/>
      <c r="I134" s="21"/>
      <c r="J134" s="253"/>
      <c r="K134" s="21"/>
      <c r="L134" s="22"/>
      <c r="M134" s="22"/>
      <c r="N134" s="23"/>
      <c r="O134" s="208"/>
      <c r="Q134" s="34"/>
    </row>
    <row r="135" spans="1:17" x14ac:dyDescent="0.25">
      <c r="A135" s="24"/>
      <c r="B135" s="1"/>
      <c r="C135" s="1"/>
      <c r="D135" s="1"/>
      <c r="E135" s="1"/>
      <c r="F135" s="24"/>
      <c r="G135" s="255"/>
      <c r="H135" s="24"/>
      <c r="I135" s="21"/>
      <c r="J135" s="253"/>
      <c r="K135" s="21"/>
      <c r="L135" s="22"/>
      <c r="M135" s="22"/>
      <c r="N135" s="23"/>
      <c r="O135" s="208"/>
      <c r="Q135" s="34"/>
    </row>
    <row r="136" spans="1:17" x14ac:dyDescent="0.25">
      <c r="A136" s="24"/>
      <c r="B136" s="1"/>
      <c r="C136" s="1"/>
      <c r="D136" s="1"/>
      <c r="E136" s="1"/>
      <c r="F136" s="24"/>
      <c r="G136" s="255"/>
      <c r="H136" s="24"/>
      <c r="I136" s="21"/>
      <c r="J136" s="253"/>
      <c r="K136" s="21"/>
      <c r="L136" s="22"/>
      <c r="M136" s="22"/>
      <c r="N136" s="23"/>
      <c r="O136" s="208"/>
      <c r="Q136" s="34"/>
    </row>
    <row r="137" spans="1:17" x14ac:dyDescent="0.25">
      <c r="A137" s="24"/>
      <c r="B137" s="1"/>
      <c r="C137" s="1"/>
      <c r="D137" s="1"/>
      <c r="E137" s="1"/>
      <c r="F137" s="24"/>
      <c r="G137" s="255"/>
      <c r="H137" s="24"/>
      <c r="I137" s="21"/>
      <c r="J137" s="253"/>
      <c r="K137" s="21"/>
      <c r="L137" s="22"/>
      <c r="M137" s="22"/>
      <c r="N137" s="23"/>
      <c r="O137" s="208"/>
      <c r="Q137" s="34"/>
    </row>
    <row r="138" spans="1:17" x14ac:dyDescent="0.25">
      <c r="A138" s="24"/>
      <c r="B138" s="1"/>
      <c r="C138" s="1"/>
      <c r="D138" s="1"/>
      <c r="E138" s="1"/>
      <c r="F138" s="24"/>
      <c r="G138" s="255"/>
      <c r="H138" s="24"/>
      <c r="I138" s="21"/>
      <c r="J138" s="253"/>
      <c r="K138" s="21"/>
      <c r="L138" s="22"/>
      <c r="M138" s="22"/>
      <c r="N138" s="23"/>
      <c r="O138" s="208"/>
      <c r="Q138" s="34"/>
    </row>
    <row r="139" spans="1:17" x14ac:dyDescent="0.25">
      <c r="A139" s="24"/>
      <c r="B139" s="1"/>
      <c r="C139" s="1"/>
      <c r="D139" s="1"/>
      <c r="E139" s="1"/>
      <c r="F139" s="24"/>
      <c r="G139" s="255"/>
      <c r="H139" s="24"/>
      <c r="I139" s="21"/>
      <c r="J139" s="253"/>
      <c r="K139" s="21"/>
      <c r="L139" s="22"/>
      <c r="M139" s="22"/>
      <c r="N139" s="23"/>
      <c r="O139" s="208"/>
      <c r="Q139" s="34"/>
    </row>
  </sheetData>
  <sheetProtection selectLockedCells="1" selectUnlockedCells="1"/>
  <protectedRanges>
    <protectedRange sqref="K6:K15 K24:K33 K46:K55 K64:K73" name="Range2"/>
    <protectedRange sqref="H6:H90" name="Range1_1"/>
    <protectedRange sqref="K16:K23" name="Range2_1"/>
    <protectedRange sqref="K34:K45" name="Range2_3"/>
    <protectedRange sqref="K56:K63" name="Range2_5"/>
    <protectedRange sqref="K74:K90" name="Range2_7"/>
  </protectedRanges>
  <mergeCells count="59">
    <mergeCell ref="L18:N18"/>
    <mergeCell ref="A1:H1"/>
    <mergeCell ref="A2:B2"/>
    <mergeCell ref="C2:H2"/>
    <mergeCell ref="L1:N1"/>
    <mergeCell ref="AA2:AH2"/>
    <mergeCell ref="F6:F15"/>
    <mergeCell ref="I6:K15"/>
    <mergeCell ref="L16:N16"/>
    <mergeCell ref="A17:E17"/>
    <mergeCell ref="L2:N2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L60:N60"/>
    <mergeCell ref="A61:E61"/>
    <mergeCell ref="L62:N62"/>
    <mergeCell ref="A63:E63"/>
    <mergeCell ref="F64:F73"/>
    <mergeCell ref="I64:K73"/>
    <mergeCell ref="B86:C86"/>
    <mergeCell ref="L86:N89"/>
    <mergeCell ref="A87:E90"/>
    <mergeCell ref="I91:L91"/>
    <mergeCell ref="M91:N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J139"/>
  <sheetViews>
    <sheetView workbookViewId="0">
      <pane ySplit="5" topLeftCell="A63" activePane="bottomLeft" state="frozen"/>
      <selection pane="bottomLeft" activeCell="J74" sqref="J74:K90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4" bestFit="1" customWidth="1"/>
    <col min="8" max="8" width="24.44140625" style="16" customWidth="1"/>
    <col min="9" max="9" width="4.33203125" style="17" customWidth="1"/>
    <col min="10" max="10" width="10.44140625" style="215" bestFit="1" customWidth="1"/>
    <col min="11" max="11" width="24.44140625" style="17" customWidth="1"/>
    <col min="12" max="13" width="8.44140625" style="50" customWidth="1"/>
    <col min="14" max="14" width="8.88671875" style="100"/>
    <col min="15" max="15" width="8.88671875" style="211"/>
    <col min="16" max="16" width="10.33203125" style="207" bestFit="1" customWidth="1"/>
    <col min="17" max="17" width="33.88671875" style="43" customWidth="1"/>
    <col min="18" max="34" width="0" hidden="1" customWidth="1"/>
    <col min="35" max="35" width="41.109375" hidden="1" customWidth="1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6" t="s">
        <v>119</v>
      </c>
      <c r="L1" s="373" t="str">
        <f>'Moors League'!O5</f>
        <v>Thornaby</v>
      </c>
      <c r="M1" s="373"/>
      <c r="N1" s="373"/>
      <c r="O1" s="267"/>
    </row>
    <row r="2" spans="1:36" s="18" customFormat="1" ht="17.399999999999999" x14ac:dyDescent="0.3">
      <c r="A2" s="337" t="s">
        <v>1</v>
      </c>
      <c r="B2" s="337"/>
      <c r="C2" s="356" t="str">
        <f>'Moors League'!C3</f>
        <v>Bedale Leisure Centre (Host Eston)</v>
      </c>
      <c r="D2" s="356"/>
      <c r="E2" s="356"/>
      <c r="F2" s="356"/>
      <c r="G2" s="356"/>
      <c r="H2" s="356"/>
      <c r="J2" s="76"/>
      <c r="K2" s="116" t="s">
        <v>2</v>
      </c>
      <c r="L2" s="372" t="str">
        <f>'Moors League'!L3</f>
        <v>10th January 2026</v>
      </c>
      <c r="M2" s="372"/>
      <c r="N2" s="372"/>
      <c r="O2" s="268"/>
      <c r="P2" s="206"/>
      <c r="Q2" s="102"/>
      <c r="AA2" s="329" t="s">
        <v>326</v>
      </c>
      <c r="AB2" s="329"/>
      <c r="AC2" s="329"/>
      <c r="AD2" s="329"/>
      <c r="AE2" s="329"/>
      <c r="AF2" s="329"/>
      <c r="AG2" s="329"/>
      <c r="AH2" s="329"/>
    </row>
    <row r="3" spans="1:36" s="18" customFormat="1" ht="6" customHeight="1" x14ac:dyDescent="0.3">
      <c r="A3" s="70"/>
      <c r="B3" s="70"/>
      <c r="C3" s="70"/>
      <c r="D3" s="101"/>
      <c r="E3" s="101"/>
      <c r="F3" s="101"/>
      <c r="G3" s="213"/>
      <c r="H3" s="101"/>
      <c r="J3" s="76"/>
      <c r="L3" s="19"/>
      <c r="M3" s="19"/>
      <c r="N3" s="20"/>
      <c r="O3" s="210"/>
      <c r="P3" s="206"/>
      <c r="Q3" s="102"/>
    </row>
    <row r="4" spans="1:36" s="109" customFormat="1" ht="10.199999999999999" x14ac:dyDescent="0.2">
      <c r="A4" s="109" t="s">
        <v>314</v>
      </c>
      <c r="B4" s="109" t="s">
        <v>315</v>
      </c>
      <c r="C4" s="109" t="s">
        <v>316</v>
      </c>
      <c r="D4" s="109" t="s">
        <v>317</v>
      </c>
      <c r="E4" s="109" t="s">
        <v>318</v>
      </c>
      <c r="G4" s="212" t="s">
        <v>328</v>
      </c>
      <c r="H4" s="109" t="s">
        <v>312</v>
      </c>
      <c r="I4" s="110"/>
      <c r="J4" s="109" t="s">
        <v>328</v>
      </c>
      <c r="K4" s="109" t="s">
        <v>312</v>
      </c>
      <c r="L4" s="111" t="s">
        <v>15</v>
      </c>
      <c r="M4" s="111" t="s">
        <v>323</v>
      </c>
      <c r="N4" s="112" t="s">
        <v>16</v>
      </c>
      <c r="O4" s="113" t="s">
        <v>200</v>
      </c>
      <c r="P4" s="114" t="s">
        <v>202</v>
      </c>
      <c r="Q4" s="115" t="s">
        <v>201</v>
      </c>
      <c r="R4" s="109" t="s">
        <v>328</v>
      </c>
      <c r="S4" s="109" t="s">
        <v>312</v>
      </c>
      <c r="T4" s="109" t="s">
        <v>313</v>
      </c>
      <c r="U4" s="109" t="s">
        <v>339</v>
      </c>
      <c r="V4" s="109" t="s">
        <v>340</v>
      </c>
      <c r="W4" s="109" t="s">
        <v>341</v>
      </c>
      <c r="X4" s="109" t="s">
        <v>342</v>
      </c>
      <c r="Y4" s="109" t="s">
        <v>343</v>
      </c>
      <c r="Z4" s="109" t="s">
        <v>344</v>
      </c>
      <c r="AA4" s="109" t="s">
        <v>319</v>
      </c>
      <c r="AB4" s="109" t="s">
        <v>320</v>
      </c>
      <c r="AC4" s="109" t="s">
        <v>321</v>
      </c>
      <c r="AD4" s="109" t="s">
        <v>156</v>
      </c>
      <c r="AE4" s="109" t="s">
        <v>322</v>
      </c>
      <c r="AF4" s="109" t="s">
        <v>323</v>
      </c>
      <c r="AG4" s="109" t="s">
        <v>324</v>
      </c>
      <c r="AH4" s="109" t="s">
        <v>325</v>
      </c>
      <c r="AI4" s="109" t="s">
        <v>345</v>
      </c>
      <c r="AJ4" s="109" t="s">
        <v>323</v>
      </c>
    </row>
    <row r="5" spans="1:36" s="109" customFormat="1" ht="5.25" customHeight="1" x14ac:dyDescent="0.2">
      <c r="G5" s="212"/>
      <c r="I5" s="110"/>
      <c r="J5" s="110"/>
      <c r="K5" s="110"/>
      <c r="L5" s="111"/>
      <c r="M5" s="111"/>
      <c r="N5" s="112"/>
      <c r="O5" s="113"/>
      <c r="P5" s="114"/>
      <c r="Q5" s="115"/>
    </row>
    <row r="6" spans="1:36" ht="19.5" customHeight="1" x14ac:dyDescent="0.25">
      <c r="A6" s="55">
        <v>1</v>
      </c>
      <c r="B6" s="97" t="s">
        <v>284</v>
      </c>
      <c r="C6" s="97" t="s">
        <v>80</v>
      </c>
      <c r="D6" s="97" t="s">
        <v>293</v>
      </c>
      <c r="E6" s="98" t="s">
        <v>289</v>
      </c>
      <c r="F6" s="361"/>
      <c r="G6" s="269">
        <f>_xlfn.IFNA((VLOOKUP(H6,[4]OMS!$O$10:$P$305,2,FALSE)),"")</f>
        <v>965399</v>
      </c>
      <c r="H6" s="400" t="s">
        <v>529</v>
      </c>
      <c r="I6" s="357"/>
      <c r="J6" s="358"/>
      <c r="K6" s="358"/>
      <c r="L6" s="88">
        <f>'Moors League'!O9</f>
        <v>2</v>
      </c>
      <c r="M6" s="89">
        <f>'Moors League'!P9</f>
        <v>3255</v>
      </c>
      <c r="N6" s="89">
        <f>'Moors League'!Q9</f>
        <v>3</v>
      </c>
      <c r="O6" s="106"/>
      <c r="P6" s="205"/>
      <c r="Q6" s="108" t="str">
        <f>_xlfn.IFNA((VLOOKUP(O6,'DQ Lookup'!$A$2:$B$99,2,FALSE)),"")</f>
        <v/>
      </c>
      <c r="R6">
        <f t="shared" ref="R6:R11" si="0">G6</f>
        <v>965399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003255</v>
      </c>
      <c r="AG6" t="str">
        <f>_xlfn.IFNA((VLOOKUP(Y6,'Swim England Lookup'!$C$2:$E$5,3,FALSE)),"")</f>
        <v>13</v>
      </c>
      <c r="AH6" t="s">
        <v>327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55">
        <v>2</v>
      </c>
      <c r="B7" s="97" t="s">
        <v>285</v>
      </c>
      <c r="C7" s="97" t="s">
        <v>80</v>
      </c>
      <c r="D7" s="97" t="s">
        <v>293</v>
      </c>
      <c r="E7" s="98" t="s">
        <v>289</v>
      </c>
      <c r="F7" s="361"/>
      <c r="G7" s="269">
        <f>_xlfn.IFNA((VLOOKUP(H7,[4]OMS!$O$10:$P$305,2,FALSE)),"")</f>
        <v>306928</v>
      </c>
      <c r="H7" s="400" t="s">
        <v>530</v>
      </c>
      <c r="I7" s="357"/>
      <c r="J7" s="358"/>
      <c r="K7" s="358"/>
      <c r="L7" s="88">
        <f>'Moors League'!O10</f>
        <v>4</v>
      </c>
      <c r="M7" s="89">
        <f>'Moors League'!P10</f>
        <v>3352</v>
      </c>
      <c r="N7" s="89">
        <f>'Moors League'!Q10</f>
        <v>1</v>
      </c>
      <c r="O7" s="106"/>
      <c r="P7" s="205"/>
      <c r="Q7" s="108" t="str">
        <f>_xlfn.IFNA((VLOOKUP(O7,'DQ Lookup'!$A$2:$B$99,2,FALSE)),"")</f>
        <v/>
      </c>
      <c r="R7">
        <f t="shared" si="0"/>
        <v>306928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C11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11" si="7">U7</f>
        <v>#REF!</v>
      </c>
      <c r="AF7" t="str">
        <f t="shared" ref="AF7:AF11" si="8">TEXT(M7,"000000")</f>
        <v>003352</v>
      </c>
      <c r="AG7" t="str">
        <f>_xlfn.IFNA((VLOOKUP(Y7,'Swim England Lookup'!$C$2:$E$5,3,FALSE)),"")</f>
        <v>13</v>
      </c>
      <c r="AH7" t="s">
        <v>327</v>
      </c>
      <c r="AI7" t="e">
        <f t="shared" ref="AI7:AI11" si="9">AA7&amp;","&amp;AB7&amp;","&amp;AC7&amp;","&amp;AD7&amp;","&amp;AE7&amp;","&amp;AF7&amp;","&amp;AG7&amp;","&amp;AH7</f>
        <v>#REF!</v>
      </c>
    </row>
    <row r="8" spans="1:36" ht="19.5" customHeight="1" x14ac:dyDescent="0.25">
      <c r="A8" s="55">
        <v>3</v>
      </c>
      <c r="B8" s="97" t="s">
        <v>284</v>
      </c>
      <c r="C8" s="99" t="s">
        <v>283</v>
      </c>
      <c r="D8" s="97" t="s">
        <v>293</v>
      </c>
      <c r="E8" s="98" t="s">
        <v>290</v>
      </c>
      <c r="F8" s="361"/>
      <c r="G8" s="269">
        <f>_xlfn.IFNA((VLOOKUP(H8,[4]OMS!$O$10:$P$305,2,FALSE)),"")</f>
        <v>1521498</v>
      </c>
      <c r="H8" s="400" t="s">
        <v>531</v>
      </c>
      <c r="I8" s="357"/>
      <c r="J8" s="358"/>
      <c r="K8" s="358"/>
      <c r="L8" s="88">
        <f>'Moors League'!O11</f>
        <v>2</v>
      </c>
      <c r="M8" s="89">
        <f>'Moors League'!P11</f>
        <v>3761</v>
      </c>
      <c r="N8" s="89">
        <f>'Moors League'!Q11</f>
        <v>3</v>
      </c>
      <c r="O8" s="106"/>
      <c r="P8" s="205"/>
      <c r="Q8" s="108" t="str">
        <f>_xlfn.IFNA((VLOOKUP(O8,'DQ Lookup'!$A$2:$B$99,2,FALSE)),"")</f>
        <v/>
      </c>
      <c r="R8">
        <f t="shared" si="0"/>
        <v>1521498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003761</v>
      </c>
      <c r="AG8" t="str">
        <f>_xlfn.IFNA((VLOOKUP(Y8,'Swim England Lookup'!$C$2:$E$5,3,FALSE)),"")</f>
        <v>10</v>
      </c>
      <c r="AH8" t="s">
        <v>327</v>
      </c>
      <c r="AI8" t="e">
        <f t="shared" si="9"/>
        <v>#REF!</v>
      </c>
    </row>
    <row r="9" spans="1:36" ht="19.5" customHeight="1" x14ac:dyDescent="0.25">
      <c r="A9" s="55">
        <v>4</v>
      </c>
      <c r="B9" s="97" t="s">
        <v>285</v>
      </c>
      <c r="C9" s="97" t="s">
        <v>283</v>
      </c>
      <c r="D9" s="97" t="s">
        <v>293</v>
      </c>
      <c r="E9" s="98" t="s">
        <v>290</v>
      </c>
      <c r="F9" s="361"/>
      <c r="G9" s="269">
        <f>_xlfn.IFNA((VLOOKUP(H9,[4]OMS!$O$10:$P$305,2,FALSE)),"")</f>
        <v>1489067</v>
      </c>
      <c r="H9" s="400" t="s">
        <v>532</v>
      </c>
      <c r="I9" s="357"/>
      <c r="J9" s="358"/>
      <c r="K9" s="358"/>
      <c r="L9" s="88">
        <f>'Moors League'!O12</f>
        <v>4</v>
      </c>
      <c r="M9" s="89">
        <f>'Moors League'!P12</f>
        <v>5760</v>
      </c>
      <c r="N9" s="89">
        <f>'Moors League'!Q12</f>
        <v>1</v>
      </c>
      <c r="O9" s="106"/>
      <c r="P9" s="205"/>
      <c r="Q9" s="108" t="str">
        <f>_xlfn.IFNA((VLOOKUP(O9,'DQ Lookup'!$A$2:$B$99,2,FALSE)),"")</f>
        <v/>
      </c>
      <c r="R9">
        <f t="shared" si="0"/>
        <v>1489067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005760</v>
      </c>
      <c r="AG9" t="str">
        <f>_xlfn.IFNA((VLOOKUP(Y9,'Swim England Lookup'!$C$2:$E$5,3,FALSE)),"")</f>
        <v>10</v>
      </c>
      <c r="AH9" t="s">
        <v>327</v>
      </c>
      <c r="AI9" t="e">
        <f t="shared" si="9"/>
        <v>#REF!</v>
      </c>
    </row>
    <row r="10" spans="1:36" ht="19.5" customHeight="1" x14ac:dyDescent="0.25">
      <c r="A10" s="55">
        <v>5</v>
      </c>
      <c r="B10" s="97" t="s">
        <v>284</v>
      </c>
      <c r="C10" s="97" t="s">
        <v>286</v>
      </c>
      <c r="D10" s="97" t="s">
        <v>293</v>
      </c>
      <c r="E10" s="98" t="s">
        <v>291</v>
      </c>
      <c r="F10" s="361"/>
      <c r="G10" s="269">
        <f>_xlfn.IFNA((VLOOKUP(H10,[4]OMS!$O$10:$P$305,2,FALSE)),"")</f>
        <v>1748256</v>
      </c>
      <c r="H10" s="400" t="s">
        <v>533</v>
      </c>
      <c r="I10" s="357"/>
      <c r="J10" s="358"/>
      <c r="K10" s="358"/>
      <c r="L10" s="88">
        <f>'Moors League'!O13</f>
        <v>4</v>
      </c>
      <c r="M10" s="89">
        <f>'Moors League'!P13</f>
        <v>4587</v>
      </c>
      <c r="N10" s="89">
        <f>'Moors League'!Q13</f>
        <v>1</v>
      </c>
      <c r="O10" s="106"/>
      <c r="P10" s="205"/>
      <c r="Q10" s="108" t="str">
        <f>_xlfn.IFNA((VLOOKUP(O10,'DQ Lookup'!$A$2:$B$99,2,FALSE)),"")</f>
        <v/>
      </c>
      <c r="R10">
        <f t="shared" si="0"/>
        <v>1748256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004587</v>
      </c>
      <c r="AG10" t="str">
        <f>_xlfn.IFNA((VLOOKUP(Y10,'Swim England Lookup'!$C$2:$E$5,3,FALSE)),"")</f>
        <v>07</v>
      </c>
      <c r="AH10" t="s">
        <v>327</v>
      </c>
      <c r="AI10" t="e">
        <f t="shared" si="9"/>
        <v>#REF!</v>
      </c>
    </row>
    <row r="11" spans="1:36" ht="19.5" customHeight="1" x14ac:dyDescent="0.25">
      <c r="A11" s="55">
        <v>6</v>
      </c>
      <c r="B11" s="97" t="s">
        <v>285</v>
      </c>
      <c r="C11" s="97" t="s">
        <v>286</v>
      </c>
      <c r="D11" s="97" t="s">
        <v>293</v>
      </c>
      <c r="E11" s="98" t="s">
        <v>291</v>
      </c>
      <c r="F11" s="361"/>
      <c r="G11" s="269">
        <f>_xlfn.IFNA((VLOOKUP(H11,[4]OMS!$O$10:$P$305,2,FALSE)),"")</f>
        <v>1521443</v>
      </c>
      <c r="H11" s="400" t="s">
        <v>534</v>
      </c>
      <c r="I11" s="357"/>
      <c r="J11" s="358"/>
      <c r="K11" s="358"/>
      <c r="L11" s="88">
        <f>'Moors League'!O14</f>
        <v>4</v>
      </c>
      <c r="M11" s="89">
        <f>'Moors League'!P14</f>
        <v>4154</v>
      </c>
      <c r="N11" s="89">
        <f>'Moors League'!Q14</f>
        <v>1</v>
      </c>
      <c r="O11" s="106"/>
      <c r="P11" s="205"/>
      <c r="Q11" s="108" t="str">
        <f>_xlfn.IFNA((VLOOKUP(O11,'DQ Lookup'!$A$2:$B$99,2,FALSE)),"")</f>
        <v/>
      </c>
      <c r="R11">
        <f t="shared" si="0"/>
        <v>1521443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004154</v>
      </c>
      <c r="AG11" t="str">
        <f>_xlfn.IFNA((VLOOKUP(Y11,'Swim England Lookup'!$C$2:$E$5,3,FALSE)),"")</f>
        <v>07</v>
      </c>
      <c r="AH11" t="s">
        <v>327</v>
      </c>
      <c r="AI11" t="e">
        <f t="shared" si="9"/>
        <v>#REF!</v>
      </c>
    </row>
    <row r="12" spans="1:36" ht="19.5" customHeight="1" x14ac:dyDescent="0.25">
      <c r="A12" s="55">
        <v>7</v>
      </c>
      <c r="B12" s="97" t="s">
        <v>284</v>
      </c>
      <c r="C12" s="97" t="s">
        <v>288</v>
      </c>
      <c r="D12" s="97" t="s">
        <v>293</v>
      </c>
      <c r="E12" s="98" t="s">
        <v>292</v>
      </c>
      <c r="F12" s="361"/>
      <c r="G12" s="269">
        <f>_xlfn.IFNA((VLOOKUP(H12,[4]OMS!$O$10:$P$305,2,FALSE)),"")</f>
        <v>1696318</v>
      </c>
      <c r="H12" s="400" t="s">
        <v>535</v>
      </c>
      <c r="I12" s="357"/>
      <c r="J12" s="358"/>
      <c r="K12" s="358"/>
      <c r="L12" s="88">
        <f>'Moors League'!O15</f>
        <v>4</v>
      </c>
      <c r="M12" s="89">
        <f>'Moors League'!P15</f>
        <v>5193</v>
      </c>
      <c r="N12" s="89">
        <f>'Moors League'!Q15</f>
        <v>1</v>
      </c>
      <c r="O12" s="106"/>
      <c r="P12" s="205"/>
      <c r="Q12" s="108" t="str">
        <f>_xlfn.IFNA((VLOOKUP(O12,'DQ Lookup'!$A$2:$B$99,2,FALSE)),"")</f>
        <v/>
      </c>
      <c r="R12">
        <f>G14</f>
        <v>1479398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0">W12&amp;X12</f>
        <v>50mBackstroke</v>
      </c>
      <c r="Z12">
        <f>A14</f>
        <v>9</v>
      </c>
      <c r="AA12" t="e">
        <f t="shared" ref="AA12:AA34" si="11">V12</f>
        <v>#REF!</v>
      </c>
      <c r="AB12" t="e">
        <f t="shared" ref="AB12:AB34" si="12">S12</f>
        <v>#REF!</v>
      </c>
      <c r="AC12" t="e">
        <f t="shared" ref="AC12:AC34" si="13">T12</f>
        <v>#REF!</v>
      </c>
      <c r="AD12" t="str">
        <f t="shared" si="6"/>
        <v/>
      </c>
      <c r="AE12" t="e">
        <f t="shared" ref="AE12:AE34" si="14">U12</f>
        <v>#REF!</v>
      </c>
      <c r="AF12" t="str">
        <f>TEXT(M14,"000000")</f>
        <v>004244</v>
      </c>
      <c r="AG12" t="str">
        <f>_xlfn.IFNA((VLOOKUP(Y12,'Swim England Lookup'!$C$2:$E$5,3,FALSE)),"")</f>
        <v>13</v>
      </c>
      <c r="AH12" t="s">
        <v>327</v>
      </c>
      <c r="AI12" t="e">
        <f t="shared" ref="AI12:AI34" si="15">AA12&amp;","&amp;AB12&amp;","&amp;AC12&amp;","&amp;AD12&amp;","&amp;AE12&amp;","&amp;AF12&amp;","&amp;AG12&amp;","&amp;AH12</f>
        <v>#REF!</v>
      </c>
    </row>
    <row r="13" spans="1:36" ht="19.5" customHeight="1" x14ac:dyDescent="0.25">
      <c r="A13" s="55">
        <v>8</v>
      </c>
      <c r="B13" s="97" t="s">
        <v>285</v>
      </c>
      <c r="C13" s="97" t="s">
        <v>288</v>
      </c>
      <c r="D13" s="97" t="s">
        <v>293</v>
      </c>
      <c r="E13" s="98" t="s">
        <v>292</v>
      </c>
      <c r="F13" s="361"/>
      <c r="G13" s="269">
        <f>_xlfn.IFNA((VLOOKUP(H13,[4]OMS!$O$10:$P$305,2,FALSE)),"")</f>
        <v>1736079</v>
      </c>
      <c r="H13" s="400" t="s">
        <v>536</v>
      </c>
      <c r="I13" s="357"/>
      <c r="J13" s="358"/>
      <c r="K13" s="358"/>
      <c r="L13" s="88">
        <f>'Moors League'!O16</f>
        <v>3</v>
      </c>
      <c r="M13" s="89">
        <f>'Moors League'!P16</f>
        <v>4885</v>
      </c>
      <c r="N13" s="89">
        <f>'Moors League'!Q16</f>
        <v>2</v>
      </c>
      <c r="O13" s="106"/>
      <c r="P13" s="205"/>
      <c r="Q13" s="108" t="str">
        <f>_xlfn.IFNA((VLOOKUP(O13,'DQ Lookup'!$A$2:$B$99,2,FALSE)),"")</f>
        <v/>
      </c>
      <c r="R13">
        <f>G15</f>
        <v>1631770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0"/>
        <v>50mBackstroke</v>
      </c>
      <c r="Z13">
        <f>A15</f>
        <v>10</v>
      </c>
      <c r="AA13" t="e">
        <f t="shared" si="11"/>
        <v>#REF!</v>
      </c>
      <c r="AB13" t="e">
        <f t="shared" si="12"/>
        <v>#REF!</v>
      </c>
      <c r="AC13" t="e">
        <f t="shared" si="13"/>
        <v>#REF!</v>
      </c>
      <c r="AD13" t="str">
        <f t="shared" si="6"/>
        <v/>
      </c>
      <c r="AE13" t="e">
        <f t="shared" si="14"/>
        <v>#REF!</v>
      </c>
      <c r="AF13" t="str">
        <f>TEXT(M15,"000000")</f>
        <v>DSQ</v>
      </c>
      <c r="AG13" t="str">
        <f>_xlfn.IFNA((VLOOKUP(Y13,'Swim England Lookup'!$C$2:$E$5,3,FALSE)),"")</f>
        <v>13</v>
      </c>
      <c r="AH13" t="s">
        <v>327</v>
      </c>
      <c r="AI13" t="e">
        <f t="shared" si="15"/>
        <v>#REF!</v>
      </c>
    </row>
    <row r="14" spans="1:36" ht="19.5" customHeight="1" x14ac:dyDescent="0.25">
      <c r="A14" s="55">
        <v>9</v>
      </c>
      <c r="B14" s="97" t="s">
        <v>284</v>
      </c>
      <c r="C14" s="97" t="s">
        <v>287</v>
      </c>
      <c r="D14" s="97" t="s">
        <v>293</v>
      </c>
      <c r="E14" s="98" t="s">
        <v>289</v>
      </c>
      <c r="F14" s="361"/>
      <c r="G14" s="269">
        <f>_xlfn.IFNA((VLOOKUP(H14,[4]OMS!$O$10:$P$305,2,FALSE)),"")</f>
        <v>1479398</v>
      </c>
      <c r="H14" s="400" t="s">
        <v>537</v>
      </c>
      <c r="I14" s="357"/>
      <c r="J14" s="358"/>
      <c r="K14" s="358"/>
      <c r="L14" s="88">
        <f>'Moors League'!O17</f>
        <v>4</v>
      </c>
      <c r="M14" s="89">
        <f>'Moors League'!P17</f>
        <v>4244</v>
      </c>
      <c r="N14" s="89">
        <f>'Moors League'!Q17</f>
        <v>1</v>
      </c>
      <c r="O14" s="106"/>
      <c r="P14" s="205"/>
      <c r="Q14" s="108" t="str">
        <f>_xlfn.IFNA((VLOOKUP(O14,'DQ Lookup'!$A$2:$B$99,2,FALSE)),"")</f>
        <v/>
      </c>
      <c r="R14">
        <f>G24</f>
        <v>1748256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0"/>
        <v>50mBreaststroke</v>
      </c>
      <c r="Z14">
        <f>A24</f>
        <v>15</v>
      </c>
      <c r="AA14" t="e">
        <f t="shared" si="11"/>
        <v>#REF!</v>
      </c>
      <c r="AB14" t="e">
        <f t="shared" si="12"/>
        <v>#REF!</v>
      </c>
      <c r="AC14" t="e">
        <f t="shared" si="13"/>
        <v>#REF!</v>
      </c>
      <c r="AD14" t="str">
        <f t="shared" si="6"/>
        <v/>
      </c>
      <c r="AE14" t="e">
        <f t="shared" si="14"/>
        <v>#REF!</v>
      </c>
      <c r="AF14" t="str">
        <f>TEXT(M24,"000000")</f>
        <v>004792</v>
      </c>
      <c r="AG14" t="str">
        <f>_xlfn.IFNA((VLOOKUP(Y14,'Swim England Lookup'!$C$2:$E$5,3,FALSE)),"")</f>
        <v>07</v>
      </c>
      <c r="AH14" t="s">
        <v>327</v>
      </c>
      <c r="AI14" t="e">
        <f t="shared" si="15"/>
        <v>#REF!</v>
      </c>
    </row>
    <row r="15" spans="1:36" ht="19.5" customHeight="1" x14ac:dyDescent="0.25">
      <c r="A15" s="55">
        <v>10</v>
      </c>
      <c r="B15" s="97" t="s">
        <v>285</v>
      </c>
      <c r="C15" s="97" t="s">
        <v>287</v>
      </c>
      <c r="D15" s="97" t="s">
        <v>293</v>
      </c>
      <c r="E15" s="98" t="s">
        <v>289</v>
      </c>
      <c r="F15" s="362"/>
      <c r="G15" s="269">
        <f>_xlfn.IFNA((VLOOKUP(H15,[4]OMS!$O$10:$P$305,2,FALSE)),"")</f>
        <v>1631770</v>
      </c>
      <c r="H15" s="400" t="s">
        <v>538</v>
      </c>
      <c r="I15" s="359"/>
      <c r="J15" s="360"/>
      <c r="K15" s="360"/>
      <c r="L15" s="88" t="str">
        <f>'Moors League'!O18</f>
        <v>DSQ</v>
      </c>
      <c r="M15" s="89" t="str">
        <f>'Moors League'!P18</f>
        <v>DSQ</v>
      </c>
      <c r="N15" s="89">
        <f>'Moors League'!Q18</f>
        <v>0</v>
      </c>
      <c r="O15" s="106" t="s">
        <v>177</v>
      </c>
      <c r="P15" s="205" t="s">
        <v>639</v>
      </c>
      <c r="Q15" s="108" t="str">
        <f>_xlfn.IFNA((VLOOKUP(O15,'DQ Lookup'!$A$2:$B$99,2,FALSE)),"")</f>
        <v>Did not start executing the turn immediately after turning onto the breast</v>
      </c>
      <c r="R15">
        <f>G25</f>
        <v>1489077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0"/>
        <v>50mBreaststroke</v>
      </c>
      <c r="Z15">
        <f>A25</f>
        <v>16</v>
      </c>
      <c r="AA15" t="e">
        <f t="shared" si="11"/>
        <v>#REF!</v>
      </c>
      <c r="AB15" t="e">
        <f t="shared" si="12"/>
        <v>#REF!</v>
      </c>
      <c r="AC15" t="e">
        <f t="shared" si="13"/>
        <v>#REF!</v>
      </c>
      <c r="AD15" t="str">
        <f t="shared" si="6"/>
        <v/>
      </c>
      <c r="AE15" t="e">
        <f t="shared" si="14"/>
        <v>#REF!</v>
      </c>
      <c r="AF15" t="str">
        <f>TEXT(M25,"000000")</f>
        <v>003775</v>
      </c>
      <c r="AG15" t="str">
        <f>_xlfn.IFNA((VLOOKUP(Y15,'Swim England Lookup'!$C$2:$E$5,3,FALSE)),"")</f>
        <v>07</v>
      </c>
      <c r="AH15" t="s">
        <v>327</v>
      </c>
      <c r="AI15" t="e">
        <f t="shared" si="15"/>
        <v>#REF!</v>
      </c>
      <c r="AJ15">
        <v>41.56</v>
      </c>
    </row>
    <row r="16" spans="1:36" ht="19.5" customHeight="1" x14ac:dyDescent="0.25">
      <c r="A16" s="55">
        <v>11</v>
      </c>
      <c r="B16" s="97" t="s">
        <v>284</v>
      </c>
      <c r="C16" s="97" t="s">
        <v>80</v>
      </c>
      <c r="D16" s="97" t="s">
        <v>295</v>
      </c>
      <c r="E16" s="98" t="s">
        <v>98</v>
      </c>
      <c r="F16" s="201" t="s">
        <v>299</v>
      </c>
      <c r="G16" s="269">
        <f>_xlfn.IFNA((VLOOKUP(H16,[4]OMS!$O$10:$P$305,2,FALSE)),"")</f>
        <v>1631780</v>
      </c>
      <c r="H16" s="400" t="s">
        <v>539</v>
      </c>
      <c r="I16" s="270" t="s">
        <v>301</v>
      </c>
      <c r="J16" s="269">
        <f>_xlfn.IFNA((VLOOKUP(K16,[4]OMS!$O$10:$P$305,2,FALSE)),"")</f>
        <v>1748256</v>
      </c>
      <c r="K16" s="400" t="s">
        <v>533</v>
      </c>
      <c r="L16" s="332"/>
      <c r="M16" s="333"/>
      <c r="N16" s="333"/>
      <c r="O16" s="106"/>
      <c r="P16" s="205"/>
      <c r="Q16" s="108" t="str">
        <f>_xlfn.IFNA((VLOOKUP(O16,'DQ Lookup'!$A$2:$B$99,2,FALSE)),"")</f>
        <v/>
      </c>
      <c r="R16">
        <f t="shared" ref="R16:R21" si="16">G28</f>
        <v>1631780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7">D28</f>
        <v>50m</v>
      </c>
      <c r="X16" t="str">
        <f t="shared" si="17"/>
        <v>Butterfly</v>
      </c>
      <c r="Y16" t="str">
        <f t="shared" si="10"/>
        <v>50mButterfly</v>
      </c>
      <c r="Z16">
        <f t="shared" ref="Z16:Z21" si="18">A28</f>
        <v>19</v>
      </c>
      <c r="AA16" t="e">
        <f t="shared" si="11"/>
        <v>#REF!</v>
      </c>
      <c r="AB16" t="e">
        <f t="shared" si="12"/>
        <v>#REF!</v>
      </c>
      <c r="AC16" t="e">
        <f t="shared" si="13"/>
        <v>#REF!</v>
      </c>
      <c r="AD16" t="str">
        <f t="shared" si="6"/>
        <v/>
      </c>
      <c r="AE16" t="e">
        <f t="shared" si="14"/>
        <v>#REF!</v>
      </c>
      <c r="AF16" t="str">
        <f t="shared" ref="AF16:AF21" si="19">TEXT(M28,"000000")</f>
        <v>003851</v>
      </c>
      <c r="AG16" t="str">
        <f>_xlfn.IFNA((VLOOKUP(Y16,'Swim England Lookup'!$C$2:$E$5,3,FALSE)),"")</f>
        <v>10</v>
      </c>
      <c r="AH16" t="s">
        <v>327</v>
      </c>
      <c r="AI16" t="e">
        <f t="shared" si="15"/>
        <v>#REF!</v>
      </c>
    </row>
    <row r="17" spans="1:35" ht="19.5" customHeight="1" x14ac:dyDescent="0.25">
      <c r="A17" s="338"/>
      <c r="B17" s="339"/>
      <c r="C17" s="339"/>
      <c r="D17" s="339"/>
      <c r="E17" s="340"/>
      <c r="F17" s="201" t="s">
        <v>300</v>
      </c>
      <c r="G17" s="269">
        <f>_xlfn.IFNA((VLOOKUP(H17,[4]OMS!$O$10:$P$305,2,FALSE)),"")</f>
        <v>965399</v>
      </c>
      <c r="H17" s="400" t="s">
        <v>529</v>
      </c>
      <c r="I17" s="270" t="s">
        <v>302</v>
      </c>
      <c r="J17" s="269">
        <f>_xlfn.IFNA((VLOOKUP(K17,[4]OMS!$O$10:$P$305,2,FALSE)),"")</f>
        <v>1631769</v>
      </c>
      <c r="K17" s="400" t="s">
        <v>540</v>
      </c>
      <c r="L17" s="88">
        <f>'Moors League'!O19</f>
        <v>4</v>
      </c>
      <c r="M17" s="117">
        <f>'Moors League'!P19</f>
        <v>23856</v>
      </c>
      <c r="N17" s="117">
        <f>'Moors League'!Q19</f>
        <v>1</v>
      </c>
      <c r="O17" s="106"/>
      <c r="P17" s="205"/>
      <c r="Q17" s="108" t="str">
        <f>_xlfn.IFNA((VLOOKUP(O17,'DQ Lookup'!$A$2:$B$99,2,FALSE)),"")</f>
        <v/>
      </c>
      <c r="R17">
        <f t="shared" si="16"/>
        <v>1234410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7"/>
        <v>50m</v>
      </c>
      <c r="X17" t="str">
        <f t="shared" si="17"/>
        <v>Butterfly</v>
      </c>
      <c r="Y17" t="str">
        <f t="shared" si="10"/>
        <v>50mButterfly</v>
      </c>
      <c r="Z17">
        <f t="shared" si="18"/>
        <v>20</v>
      </c>
      <c r="AA17" t="e">
        <f t="shared" si="11"/>
        <v>#REF!</v>
      </c>
      <c r="AB17" t="e">
        <f t="shared" si="12"/>
        <v>#REF!</v>
      </c>
      <c r="AC17" t="e">
        <f t="shared" si="13"/>
        <v>#REF!</v>
      </c>
      <c r="AD17" t="str">
        <f t="shared" si="6"/>
        <v/>
      </c>
      <c r="AE17" t="e">
        <f t="shared" si="14"/>
        <v>#REF!</v>
      </c>
      <c r="AF17" t="str">
        <f t="shared" si="19"/>
        <v>002961</v>
      </c>
      <c r="AG17" t="str">
        <f>_xlfn.IFNA((VLOOKUP(Y17,'Swim England Lookup'!$C$2:$E$5,3,FALSE)),"")</f>
        <v>10</v>
      </c>
      <c r="AH17" t="s">
        <v>327</v>
      </c>
      <c r="AI17" t="e">
        <f t="shared" si="15"/>
        <v>#REF!</v>
      </c>
    </row>
    <row r="18" spans="1:35" ht="19.5" customHeight="1" x14ac:dyDescent="0.25">
      <c r="A18" s="55">
        <v>12</v>
      </c>
      <c r="B18" s="97" t="s">
        <v>285</v>
      </c>
      <c r="C18" s="97" t="s">
        <v>80</v>
      </c>
      <c r="D18" s="97" t="s">
        <v>295</v>
      </c>
      <c r="E18" s="98" t="s">
        <v>98</v>
      </c>
      <c r="F18" s="202" t="s">
        <v>299</v>
      </c>
      <c r="G18" s="269">
        <f>_xlfn.IFNA((VLOOKUP(H18,[4]OMS!$O$10:$P$305,2,FALSE)),"")</f>
        <v>306928</v>
      </c>
      <c r="H18" s="400" t="s">
        <v>530</v>
      </c>
      <c r="I18" s="270" t="s">
        <v>301</v>
      </c>
      <c r="J18" s="269">
        <f>_xlfn.IFNA((VLOOKUP(K18,[4]OMS!$O$10:$P$305,2,FALSE)),"")</f>
        <v>55487</v>
      </c>
      <c r="K18" s="400" t="s">
        <v>541</v>
      </c>
      <c r="L18" s="332"/>
      <c r="M18" s="333"/>
      <c r="N18" s="333"/>
      <c r="O18" s="106"/>
      <c r="P18" s="205"/>
      <c r="Q18" s="108" t="str">
        <f>_xlfn.IFNA((VLOOKUP(O18,'DQ Lookup'!$A$2:$B$99,2,FALSE)),"")</f>
        <v/>
      </c>
      <c r="R18">
        <f t="shared" si="16"/>
        <v>1777904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7"/>
        <v>50m</v>
      </c>
      <c r="X18" t="str">
        <f t="shared" si="17"/>
        <v>Freestyle</v>
      </c>
      <c r="Y18" t="str">
        <f t="shared" si="10"/>
        <v>50mFreestyle</v>
      </c>
      <c r="Z18">
        <f t="shared" si="18"/>
        <v>21</v>
      </c>
      <c r="AA18" t="e">
        <f t="shared" si="11"/>
        <v>#REF!</v>
      </c>
      <c r="AB18" t="e">
        <f t="shared" si="12"/>
        <v>#REF!</v>
      </c>
      <c r="AC18" t="e">
        <f t="shared" si="13"/>
        <v>#REF!</v>
      </c>
      <c r="AD18" t="str">
        <f t="shared" si="6"/>
        <v/>
      </c>
      <c r="AE18" t="e">
        <f t="shared" si="14"/>
        <v>#REF!</v>
      </c>
      <c r="AF18" t="str">
        <f t="shared" si="19"/>
        <v>004464</v>
      </c>
      <c r="AG18" t="str">
        <f>_xlfn.IFNA((VLOOKUP(Y18,'Swim England Lookup'!$C$2:$E$5,3,FALSE)),"")</f>
        <v>01</v>
      </c>
      <c r="AH18" t="s">
        <v>327</v>
      </c>
      <c r="AI18" t="e">
        <f t="shared" si="15"/>
        <v>#REF!</v>
      </c>
    </row>
    <row r="19" spans="1:35" ht="19.5" customHeight="1" x14ac:dyDescent="0.25">
      <c r="A19" s="338"/>
      <c r="B19" s="339"/>
      <c r="C19" s="339"/>
      <c r="D19" s="339"/>
      <c r="E19" s="340"/>
      <c r="F19" s="201" t="s">
        <v>300</v>
      </c>
      <c r="G19" s="269">
        <f>_xlfn.IFNA((VLOOKUP(H19,[4]OMS!$O$10:$P$305,2,FALSE)),"")</f>
        <v>1234410</v>
      </c>
      <c r="H19" s="400" t="s">
        <v>542</v>
      </c>
      <c r="I19" s="270" t="s">
        <v>302</v>
      </c>
      <c r="J19" s="269">
        <f>_xlfn.IFNA((VLOOKUP(K19,[4]OMS!$O$10:$P$305,2,FALSE)),"")</f>
        <v>690013</v>
      </c>
      <c r="K19" s="400" t="s">
        <v>543</v>
      </c>
      <c r="L19" s="91">
        <f>'Moors League'!O20</f>
        <v>4</v>
      </c>
      <c r="M19" s="89">
        <f>'Moors League'!P20</f>
        <v>21157</v>
      </c>
      <c r="N19" s="89">
        <f>'Moors League'!Q20</f>
        <v>1</v>
      </c>
      <c r="O19" s="106"/>
      <c r="P19" s="205"/>
      <c r="Q19" s="108" t="str">
        <f>_xlfn.IFNA((VLOOKUP(O19,'DQ Lookup'!$A$2:$B$99,2,FALSE)),"")</f>
        <v/>
      </c>
      <c r="R19">
        <f t="shared" si="16"/>
        <v>1736071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7"/>
        <v>50m</v>
      </c>
      <c r="X19" t="str">
        <f t="shared" si="17"/>
        <v>Freestyle</v>
      </c>
      <c r="Y19" t="str">
        <f t="shared" si="10"/>
        <v>50mFreestyle</v>
      </c>
      <c r="Z19">
        <f t="shared" si="18"/>
        <v>22</v>
      </c>
      <c r="AA19" t="e">
        <f t="shared" si="11"/>
        <v>#REF!</v>
      </c>
      <c r="AB19" t="e">
        <f t="shared" si="12"/>
        <v>#REF!</v>
      </c>
      <c r="AC19" t="e">
        <f t="shared" si="13"/>
        <v>#REF!</v>
      </c>
      <c r="AD19" t="str">
        <f t="shared" si="6"/>
        <v/>
      </c>
      <c r="AE19" t="e">
        <f t="shared" si="14"/>
        <v>#REF!</v>
      </c>
      <c r="AF19" t="str">
        <f t="shared" si="19"/>
        <v>004420</v>
      </c>
      <c r="AG19" t="str">
        <f>_xlfn.IFNA((VLOOKUP(Y19,'Swim England Lookup'!$C$2:$E$5,3,FALSE)),"")</f>
        <v>01</v>
      </c>
      <c r="AH19" t="s">
        <v>327</v>
      </c>
      <c r="AI19" t="e">
        <f t="shared" si="15"/>
        <v>#REF!</v>
      </c>
    </row>
    <row r="20" spans="1:35" ht="19.5" customHeight="1" x14ac:dyDescent="0.25">
      <c r="A20" s="55">
        <v>13</v>
      </c>
      <c r="B20" s="97" t="s">
        <v>284</v>
      </c>
      <c r="C20" s="97" t="s">
        <v>283</v>
      </c>
      <c r="D20" s="97" t="s">
        <v>295</v>
      </c>
      <c r="E20" s="98" t="s">
        <v>100</v>
      </c>
      <c r="F20" s="203">
        <v>1</v>
      </c>
      <c r="G20" s="269">
        <f>_xlfn.IFNA((VLOOKUP(H20,[4]OMS!$O$10:$P$305,2,FALSE)),"")</f>
        <v>1631774</v>
      </c>
      <c r="H20" s="400" t="s">
        <v>544</v>
      </c>
      <c r="I20" s="271">
        <v>2</v>
      </c>
      <c r="J20" s="269">
        <f>_xlfn.IFNA((VLOOKUP(K20,[4]OMS!$O$10:$P$305,2,FALSE)),"")</f>
        <v>1489035</v>
      </c>
      <c r="K20" s="400" t="s">
        <v>545</v>
      </c>
      <c r="L20" s="332"/>
      <c r="M20" s="333"/>
      <c r="N20" s="333"/>
      <c r="O20" s="106"/>
      <c r="P20" s="205"/>
      <c r="Q20" s="108" t="str">
        <f>_xlfn.IFNA((VLOOKUP(O20,'DQ Lookup'!$A$2:$B$99,2,FALSE)),"")</f>
        <v/>
      </c>
      <c r="R20">
        <f t="shared" si="16"/>
        <v>965399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7"/>
        <v>50m</v>
      </c>
      <c r="X20" t="str">
        <f t="shared" si="17"/>
        <v>Breaststroke</v>
      </c>
      <c r="Y20" t="str">
        <f t="shared" si="10"/>
        <v>50mBreaststroke</v>
      </c>
      <c r="Z20">
        <f t="shared" si="18"/>
        <v>23</v>
      </c>
      <c r="AA20" t="e">
        <f t="shared" si="11"/>
        <v>#REF!</v>
      </c>
      <c r="AB20" t="e">
        <f t="shared" si="12"/>
        <v>#REF!</v>
      </c>
      <c r="AC20" t="e">
        <f t="shared" si="13"/>
        <v>#REF!</v>
      </c>
      <c r="AD20" t="str">
        <f t="shared" si="6"/>
        <v/>
      </c>
      <c r="AE20" t="e">
        <f t="shared" si="14"/>
        <v>#REF!</v>
      </c>
      <c r="AF20" t="str">
        <f t="shared" si="19"/>
        <v>004165</v>
      </c>
      <c r="AG20" t="str">
        <f>_xlfn.IFNA((VLOOKUP(Y20,'Swim England Lookup'!$C$2:$E$5,3,FALSE)),"")</f>
        <v>07</v>
      </c>
      <c r="AH20" t="s">
        <v>327</v>
      </c>
      <c r="AI20" t="e">
        <f t="shared" si="15"/>
        <v>#REF!</v>
      </c>
    </row>
    <row r="21" spans="1:35" ht="19.5" customHeight="1" x14ac:dyDescent="0.25">
      <c r="A21" s="338"/>
      <c r="B21" s="339"/>
      <c r="C21" s="339"/>
      <c r="D21" s="339"/>
      <c r="E21" s="340"/>
      <c r="F21" s="203">
        <v>3</v>
      </c>
      <c r="G21" s="269">
        <f>_xlfn.IFNA((VLOOKUP(H21,[4]OMS!$O$10:$P$305,2,FALSE)),"")</f>
        <v>1777904</v>
      </c>
      <c r="H21" s="400" t="s">
        <v>546</v>
      </c>
      <c r="I21" s="271">
        <v>4</v>
      </c>
      <c r="J21" s="269">
        <f>_xlfn.IFNA((VLOOKUP(K21,[4]OMS!$O$10:$P$305,2,FALSE)),"")</f>
        <v>1521498</v>
      </c>
      <c r="K21" s="400" t="s">
        <v>531</v>
      </c>
      <c r="L21" s="91">
        <f>'Moors League'!O21</f>
        <v>4</v>
      </c>
      <c r="M21" s="89">
        <f>'Moors League'!P21</f>
        <v>24207</v>
      </c>
      <c r="N21" s="89">
        <f>'Moors League'!Q21</f>
        <v>1</v>
      </c>
      <c r="O21" s="106"/>
      <c r="P21" s="205"/>
      <c r="Q21" s="108" t="str">
        <f>_xlfn.IFNA((VLOOKUP(O21,'DQ Lookup'!$A$2:$B$99,2,FALSE)),"")</f>
        <v/>
      </c>
      <c r="R21">
        <f t="shared" si="16"/>
        <v>55487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7"/>
        <v>50m</v>
      </c>
      <c r="X21" t="str">
        <f t="shared" si="17"/>
        <v>Breaststroke</v>
      </c>
      <c r="Y21" t="str">
        <f t="shared" si="10"/>
        <v>50mBreaststroke</v>
      </c>
      <c r="Z21">
        <f t="shared" si="18"/>
        <v>24</v>
      </c>
      <c r="AA21" t="e">
        <f t="shared" si="11"/>
        <v>#REF!</v>
      </c>
      <c r="AB21" t="e">
        <f t="shared" si="12"/>
        <v>#REF!</v>
      </c>
      <c r="AC21" t="e">
        <f t="shared" si="13"/>
        <v>#REF!</v>
      </c>
      <c r="AD21" t="str">
        <f t="shared" si="6"/>
        <v/>
      </c>
      <c r="AE21" t="e">
        <f t="shared" si="14"/>
        <v>#REF!</v>
      </c>
      <c r="AF21" t="str">
        <f t="shared" si="19"/>
        <v>004012</v>
      </c>
      <c r="AG21" t="str">
        <f>_xlfn.IFNA((VLOOKUP(Y21,'Swim England Lookup'!$C$2:$E$5,3,FALSE)),"")</f>
        <v>07</v>
      </c>
      <c r="AH21" t="s">
        <v>327</v>
      </c>
      <c r="AI21" t="e">
        <f t="shared" si="15"/>
        <v>#REF!</v>
      </c>
    </row>
    <row r="22" spans="1:35" ht="19.5" customHeight="1" x14ac:dyDescent="0.25">
      <c r="A22" s="55">
        <v>14</v>
      </c>
      <c r="B22" s="97" t="s">
        <v>285</v>
      </c>
      <c r="C22" s="97" t="s">
        <v>283</v>
      </c>
      <c r="D22" s="97" t="s">
        <v>295</v>
      </c>
      <c r="E22" s="98" t="s">
        <v>100</v>
      </c>
      <c r="F22" s="202">
        <v>1</v>
      </c>
      <c r="G22" s="269">
        <f>_xlfn.IFNA((VLOOKUP(H22,[4]OMS!$O$10:$P$305,2,FALSE)),"")</f>
        <v>1777905</v>
      </c>
      <c r="H22" s="400" t="s">
        <v>547</v>
      </c>
      <c r="I22" s="272">
        <v>2</v>
      </c>
      <c r="J22" s="269">
        <f>_xlfn.IFNA((VLOOKUP(K22,[4]OMS!$O$10:$P$305,2,FALSE)),"")</f>
        <v>1736071</v>
      </c>
      <c r="K22" s="400" t="s">
        <v>548</v>
      </c>
      <c r="L22" s="332"/>
      <c r="M22" s="333"/>
      <c r="N22" s="333"/>
      <c r="O22" s="106"/>
      <c r="P22" s="205"/>
      <c r="Q22" s="108" t="str">
        <f>_xlfn.IFNA((VLOOKUP(O22,'DQ Lookup'!$A$2:$B$99,2,FALSE)),"")</f>
        <v/>
      </c>
      <c r="R22">
        <f t="shared" ref="R22:R27" si="20">G46</f>
        <v>965399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1">D46</f>
        <v>50m</v>
      </c>
      <c r="X22" t="str">
        <f t="shared" si="21"/>
        <v>Butterfly</v>
      </c>
      <c r="Y22" t="str">
        <f t="shared" si="10"/>
        <v>50mButterfly</v>
      </c>
      <c r="Z22">
        <f t="shared" ref="Z22:Z27" si="22">A46</f>
        <v>31</v>
      </c>
      <c r="AA22" t="e">
        <f t="shared" si="11"/>
        <v>#REF!</v>
      </c>
      <c r="AB22" t="e">
        <f t="shared" si="12"/>
        <v>#REF!</v>
      </c>
      <c r="AC22" t="e">
        <f t="shared" si="13"/>
        <v>#REF!</v>
      </c>
      <c r="AD22" t="str">
        <f t="shared" si="6"/>
        <v/>
      </c>
      <c r="AE22" t="e">
        <f t="shared" si="14"/>
        <v>#REF!</v>
      </c>
      <c r="AF22" t="str">
        <f t="shared" ref="AF22:AF27" si="23">TEXT(M46,"000000")</f>
        <v>003167</v>
      </c>
      <c r="AG22" t="str">
        <f>_xlfn.IFNA((VLOOKUP(Y22,'Swim England Lookup'!$C$2:$E$5,3,FALSE)),"")</f>
        <v>10</v>
      </c>
      <c r="AH22" t="s">
        <v>327</v>
      </c>
      <c r="AI22" t="e">
        <f t="shared" si="15"/>
        <v>#REF!</v>
      </c>
    </row>
    <row r="23" spans="1:35" ht="19.5" customHeight="1" x14ac:dyDescent="0.25">
      <c r="A23" s="338"/>
      <c r="B23" s="339"/>
      <c r="C23" s="339"/>
      <c r="D23" s="339"/>
      <c r="E23" s="340"/>
      <c r="F23" s="204">
        <v>3</v>
      </c>
      <c r="G23" s="269">
        <f>_xlfn.IFNA((VLOOKUP(H23,[4]OMS!$O$10:$P$305,2,FALSE)),"")</f>
        <v>1489067</v>
      </c>
      <c r="H23" s="400" t="s">
        <v>532</v>
      </c>
      <c r="I23" s="273">
        <v>4</v>
      </c>
      <c r="J23" s="269">
        <f>_xlfn.IFNA((VLOOKUP(K23,[4]OMS!$O$10:$P$305,2,FALSE)),"")</f>
        <v>1696409</v>
      </c>
      <c r="K23" s="400" t="s">
        <v>653</v>
      </c>
      <c r="L23" s="91">
        <f>'Moors League'!O22</f>
        <v>4</v>
      </c>
      <c r="M23" s="89">
        <f>'Moors League'!P22</f>
        <v>24096</v>
      </c>
      <c r="N23" s="89">
        <f>'Moors League'!Q22</f>
        <v>1</v>
      </c>
      <c r="O23" s="106"/>
      <c r="P23" s="205"/>
      <c r="Q23" s="108" t="str">
        <f>_xlfn.IFNA((VLOOKUP(O23,'DQ Lookup'!$A$2:$B$99,2,FALSE)),"")</f>
        <v/>
      </c>
      <c r="R23">
        <f t="shared" si="20"/>
        <v>55487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1"/>
        <v>50m</v>
      </c>
      <c r="X23" t="str">
        <f t="shared" si="21"/>
        <v>Butterfly</v>
      </c>
      <c r="Y23" t="str">
        <f t="shared" si="10"/>
        <v>50mButterfly</v>
      </c>
      <c r="Z23">
        <f t="shared" si="22"/>
        <v>32</v>
      </c>
      <c r="AA23" t="e">
        <f t="shared" si="11"/>
        <v>#REF!</v>
      </c>
      <c r="AB23" t="e">
        <f t="shared" si="12"/>
        <v>#REF!</v>
      </c>
      <c r="AC23" t="e">
        <f t="shared" si="13"/>
        <v>#REF!</v>
      </c>
      <c r="AD23" t="str">
        <f t="shared" si="6"/>
        <v/>
      </c>
      <c r="AE23" t="e">
        <f t="shared" si="14"/>
        <v>#REF!</v>
      </c>
      <c r="AF23" t="str">
        <f t="shared" si="23"/>
        <v>003611</v>
      </c>
      <c r="AG23" t="str">
        <f>_xlfn.IFNA((VLOOKUP(Y23,'Swim England Lookup'!$C$2:$E$5,3,FALSE)),"")</f>
        <v>10</v>
      </c>
      <c r="AH23" t="s">
        <v>327</v>
      </c>
      <c r="AI23" t="e">
        <f t="shared" si="15"/>
        <v>#REF!</v>
      </c>
    </row>
    <row r="24" spans="1:35" ht="19.5" customHeight="1" x14ac:dyDescent="0.25">
      <c r="A24" s="55">
        <v>15</v>
      </c>
      <c r="B24" s="97" t="s">
        <v>284</v>
      </c>
      <c r="C24" s="97" t="s">
        <v>287</v>
      </c>
      <c r="D24" s="97" t="s">
        <v>293</v>
      </c>
      <c r="E24" s="98" t="s">
        <v>291</v>
      </c>
      <c r="F24" s="361"/>
      <c r="G24" s="269">
        <f>_xlfn.IFNA((VLOOKUP(H24,[4]OMS!$O$10:$P$305,2,FALSE)),"")</f>
        <v>1748256</v>
      </c>
      <c r="H24" s="400" t="s">
        <v>533</v>
      </c>
      <c r="I24" s="357"/>
      <c r="J24" s="358"/>
      <c r="K24" s="358"/>
      <c r="L24" s="88">
        <f>'Moors League'!O23</f>
        <v>4</v>
      </c>
      <c r="M24" s="89">
        <f>'Moors League'!P23</f>
        <v>4792</v>
      </c>
      <c r="N24" s="89">
        <f>'Moors League'!Q23</f>
        <v>1</v>
      </c>
      <c r="O24" s="106"/>
      <c r="P24" s="205"/>
      <c r="Q24" s="108" t="str">
        <f>_xlfn.IFNA((VLOOKUP(O24,'DQ Lookup'!$A$2:$B$99,2,FALSE)),"")</f>
        <v/>
      </c>
      <c r="R24">
        <f t="shared" si="20"/>
        <v>1631774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1"/>
        <v>50m</v>
      </c>
      <c r="X24" t="str">
        <f t="shared" si="21"/>
        <v>Backstroke</v>
      </c>
      <c r="Y24" t="str">
        <f t="shared" si="10"/>
        <v>50mBackstroke</v>
      </c>
      <c r="Z24">
        <f t="shared" si="22"/>
        <v>33</v>
      </c>
      <c r="AA24" t="e">
        <f t="shared" si="11"/>
        <v>#REF!</v>
      </c>
      <c r="AB24" t="e">
        <f t="shared" si="12"/>
        <v>#REF!</v>
      </c>
      <c r="AC24" t="e">
        <f t="shared" si="13"/>
        <v>#REF!</v>
      </c>
      <c r="AD24" t="str">
        <f t="shared" si="6"/>
        <v/>
      </c>
      <c r="AE24" t="e">
        <f t="shared" si="14"/>
        <v>#REF!</v>
      </c>
      <c r="AF24" t="str">
        <f t="shared" si="23"/>
        <v>004741</v>
      </c>
      <c r="AG24" t="str">
        <f>_xlfn.IFNA((VLOOKUP(Y24,'Swim England Lookup'!$C$2:$E$5,3,FALSE)),"")</f>
        <v>13</v>
      </c>
      <c r="AH24" t="s">
        <v>327</v>
      </c>
      <c r="AI24" t="e">
        <f t="shared" si="15"/>
        <v>#REF!</v>
      </c>
    </row>
    <row r="25" spans="1:35" ht="19.5" customHeight="1" x14ac:dyDescent="0.25">
      <c r="A25" s="55">
        <v>16</v>
      </c>
      <c r="B25" s="97" t="s">
        <v>285</v>
      </c>
      <c r="C25" s="97" t="s">
        <v>287</v>
      </c>
      <c r="D25" s="97" t="s">
        <v>293</v>
      </c>
      <c r="E25" s="98" t="s">
        <v>291</v>
      </c>
      <c r="F25" s="361"/>
      <c r="G25" s="269">
        <f>_xlfn.IFNA((VLOOKUP(H25,[4]OMS!$O$10:$P$305,2,FALSE)),"")</f>
        <v>1489077</v>
      </c>
      <c r="H25" s="400" t="s">
        <v>550</v>
      </c>
      <c r="I25" s="357"/>
      <c r="J25" s="358"/>
      <c r="K25" s="358"/>
      <c r="L25" s="88">
        <f>'Moors League'!O24</f>
        <v>2</v>
      </c>
      <c r="M25" s="89">
        <f>'Moors League'!P24</f>
        <v>3775</v>
      </c>
      <c r="N25" s="89">
        <f>'Moors League'!Q24</f>
        <v>3</v>
      </c>
      <c r="O25" s="106"/>
      <c r="P25" s="205"/>
      <c r="Q25" s="108" t="str">
        <f>_xlfn.IFNA((VLOOKUP(O25,'DQ Lookup'!$A$2:$B$99,2,FALSE)),"")</f>
        <v/>
      </c>
      <c r="R25">
        <f t="shared" si="20"/>
        <v>1696409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1"/>
        <v>50m</v>
      </c>
      <c r="X25" t="str">
        <f t="shared" si="21"/>
        <v>Backstroke</v>
      </c>
      <c r="Y25" t="str">
        <f t="shared" si="10"/>
        <v>50mBackstroke</v>
      </c>
      <c r="Z25">
        <f t="shared" si="22"/>
        <v>34</v>
      </c>
      <c r="AA25" t="e">
        <f t="shared" si="11"/>
        <v>#REF!</v>
      </c>
      <c r="AB25" t="e">
        <f t="shared" si="12"/>
        <v>#REF!</v>
      </c>
      <c r="AC25" t="e">
        <f t="shared" si="13"/>
        <v>#REF!</v>
      </c>
      <c r="AD25" t="str">
        <f t="shared" si="6"/>
        <v/>
      </c>
      <c r="AE25" t="e">
        <f t="shared" si="14"/>
        <v>#REF!</v>
      </c>
      <c r="AF25" t="str">
        <f t="shared" si="23"/>
        <v>005050</v>
      </c>
      <c r="AG25" t="str">
        <f>_xlfn.IFNA((VLOOKUP(Y25,'Swim England Lookup'!$C$2:$E$5,3,FALSE)),"")</f>
        <v>13</v>
      </c>
      <c r="AH25" t="s">
        <v>327</v>
      </c>
      <c r="AI25" t="e">
        <f t="shared" si="15"/>
        <v>#REF!</v>
      </c>
    </row>
    <row r="26" spans="1:35" ht="19.5" customHeight="1" x14ac:dyDescent="0.25">
      <c r="A26" s="55">
        <v>17</v>
      </c>
      <c r="B26" s="97" t="s">
        <v>284</v>
      </c>
      <c r="C26" s="97" t="s">
        <v>288</v>
      </c>
      <c r="D26" s="97" t="s">
        <v>293</v>
      </c>
      <c r="E26" s="98" t="s">
        <v>289</v>
      </c>
      <c r="F26" s="361"/>
      <c r="G26" s="269">
        <f>_xlfn.IFNA((VLOOKUP(H26,[4]OMS!$O$10:$P$305,2,FALSE)),"")</f>
        <v>1696371</v>
      </c>
      <c r="H26" s="400" t="s">
        <v>554</v>
      </c>
      <c r="I26" s="357"/>
      <c r="J26" s="358"/>
      <c r="K26" s="358"/>
      <c r="L26" s="88">
        <f>'Moors League'!O25</f>
        <v>3</v>
      </c>
      <c r="M26" s="89">
        <f>'Moors League'!P25</f>
        <v>5267</v>
      </c>
      <c r="N26" s="89">
        <f>'Moors League'!Q25</f>
        <v>2</v>
      </c>
      <c r="O26" s="106"/>
      <c r="P26" s="205"/>
      <c r="Q26" s="108" t="str">
        <f>_xlfn.IFNA((VLOOKUP(O26,'DQ Lookup'!$A$2:$B$99,2,FALSE)),"")</f>
        <v/>
      </c>
      <c r="R26">
        <f t="shared" si="20"/>
        <v>1631769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1"/>
        <v>50m</v>
      </c>
      <c r="X26" t="str">
        <f t="shared" si="21"/>
        <v>Freestyle</v>
      </c>
      <c r="Y26" t="str">
        <f t="shared" si="10"/>
        <v>50mFreestyle</v>
      </c>
      <c r="Z26">
        <f t="shared" si="22"/>
        <v>35</v>
      </c>
      <c r="AA26" t="e">
        <f t="shared" si="11"/>
        <v>#REF!</v>
      </c>
      <c r="AB26" t="e">
        <f t="shared" si="12"/>
        <v>#REF!</v>
      </c>
      <c r="AC26" t="e">
        <f t="shared" si="13"/>
        <v>#REF!</v>
      </c>
      <c r="AD26" t="str">
        <f t="shared" si="6"/>
        <v/>
      </c>
      <c r="AE26" t="e">
        <f t="shared" si="14"/>
        <v>#REF!</v>
      </c>
      <c r="AF26" t="str">
        <f t="shared" si="23"/>
        <v>003913</v>
      </c>
      <c r="AG26" t="str">
        <f>_xlfn.IFNA((VLOOKUP(Y26,'Swim England Lookup'!$C$2:$E$5,3,FALSE)),"")</f>
        <v>01</v>
      </c>
      <c r="AH26" t="s">
        <v>327</v>
      </c>
      <c r="AI26" t="e">
        <f t="shared" si="15"/>
        <v>#REF!</v>
      </c>
    </row>
    <row r="27" spans="1:35" ht="19.5" customHeight="1" x14ac:dyDescent="0.25">
      <c r="A27" s="55">
        <v>18</v>
      </c>
      <c r="B27" s="97" t="s">
        <v>285</v>
      </c>
      <c r="C27" s="97" t="s">
        <v>288</v>
      </c>
      <c r="D27" s="97" t="s">
        <v>293</v>
      </c>
      <c r="E27" s="98" t="s">
        <v>289</v>
      </c>
      <c r="F27" s="361"/>
      <c r="G27" s="269">
        <f>_xlfn.IFNA((VLOOKUP(H27,[4]OMS!$O$10:$P$305,2,FALSE)),"")</f>
        <v>1696426</v>
      </c>
      <c r="H27" s="400" t="s">
        <v>552</v>
      </c>
      <c r="I27" s="357"/>
      <c r="J27" s="358"/>
      <c r="K27" s="358"/>
      <c r="L27" s="88">
        <f>'Moors League'!O26</f>
        <v>4</v>
      </c>
      <c r="M27" s="89">
        <f>'Moors League'!P26</f>
        <v>5913</v>
      </c>
      <c r="N27" s="89">
        <f>'Moors League'!Q26</f>
        <v>1</v>
      </c>
      <c r="O27" s="106"/>
      <c r="P27" s="205"/>
      <c r="Q27" s="108" t="str">
        <f>_xlfn.IFNA((VLOOKUP(O27,'DQ Lookup'!$A$2:$B$99,2,FALSE)),"")</f>
        <v/>
      </c>
      <c r="R27">
        <f t="shared" si="20"/>
        <v>1234410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1"/>
        <v>50m</v>
      </c>
      <c r="X27" t="str">
        <f t="shared" si="21"/>
        <v>Freestyle</v>
      </c>
      <c r="Y27" t="str">
        <f t="shared" si="10"/>
        <v>50mFreestyle</v>
      </c>
      <c r="Z27">
        <f t="shared" si="22"/>
        <v>36</v>
      </c>
      <c r="AA27" t="e">
        <f t="shared" si="11"/>
        <v>#REF!</v>
      </c>
      <c r="AB27" t="e">
        <f t="shared" si="12"/>
        <v>#REF!</v>
      </c>
      <c r="AC27" t="e">
        <f t="shared" si="13"/>
        <v>#REF!</v>
      </c>
      <c r="AD27" t="str">
        <f t="shared" si="6"/>
        <v/>
      </c>
      <c r="AE27" t="e">
        <f t="shared" si="14"/>
        <v>#REF!</v>
      </c>
      <c r="AF27" t="str">
        <f t="shared" si="23"/>
        <v>002705</v>
      </c>
      <c r="AG27" t="str">
        <f>_xlfn.IFNA((VLOOKUP(Y27,'Swim England Lookup'!$C$2:$E$5,3,FALSE)),"")</f>
        <v>01</v>
      </c>
      <c r="AH27" t="s">
        <v>327</v>
      </c>
      <c r="AI27" t="e">
        <f t="shared" si="15"/>
        <v>#REF!</v>
      </c>
    </row>
    <row r="28" spans="1:35" ht="19.5" customHeight="1" x14ac:dyDescent="0.25">
      <c r="A28" s="55">
        <v>19</v>
      </c>
      <c r="B28" s="97" t="s">
        <v>284</v>
      </c>
      <c r="C28" s="97" t="s">
        <v>286</v>
      </c>
      <c r="D28" s="97" t="s">
        <v>293</v>
      </c>
      <c r="E28" s="98" t="s">
        <v>290</v>
      </c>
      <c r="F28" s="361"/>
      <c r="G28" s="269">
        <f>_xlfn.IFNA((VLOOKUP(H28,[4]OMS!$O$10:$P$305,2,FALSE)),"")</f>
        <v>1631780</v>
      </c>
      <c r="H28" s="400" t="s">
        <v>539</v>
      </c>
      <c r="I28" s="357"/>
      <c r="J28" s="358"/>
      <c r="K28" s="358"/>
      <c r="L28" s="88">
        <f>'Moors League'!O27</f>
        <v>4</v>
      </c>
      <c r="M28" s="89">
        <f>'Moors League'!P27</f>
        <v>3851</v>
      </c>
      <c r="N28" s="89">
        <f>'Moors League'!Q27</f>
        <v>1</v>
      </c>
      <c r="O28" s="106"/>
      <c r="P28" s="205"/>
      <c r="Q28" s="108" t="str">
        <f>_xlfn.IFNA((VLOOKUP(O28,'DQ Lookup'!$A$2:$B$99,2,FALSE)),"")</f>
        <v/>
      </c>
      <c r="R28">
        <f>G54</f>
        <v>1631780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0"/>
        <v>50mButterfly</v>
      </c>
      <c r="Z28">
        <f>A54</f>
        <v>39</v>
      </c>
      <c r="AA28" t="e">
        <f t="shared" si="11"/>
        <v>#REF!</v>
      </c>
      <c r="AB28" t="e">
        <f t="shared" si="12"/>
        <v>#REF!</v>
      </c>
      <c r="AC28" t="e">
        <f t="shared" si="13"/>
        <v>#REF!</v>
      </c>
      <c r="AD28" t="str">
        <f t="shared" si="6"/>
        <v/>
      </c>
      <c r="AE28" t="e">
        <f t="shared" si="14"/>
        <v>#REF!</v>
      </c>
      <c r="AF28" t="str">
        <f>TEXT(M54,"000000")</f>
        <v>003950</v>
      </c>
      <c r="AG28" t="str">
        <f>_xlfn.IFNA((VLOOKUP(Y28,'Swim England Lookup'!$C$2:$E$5,3,FALSE)),"")</f>
        <v>10</v>
      </c>
      <c r="AH28" t="s">
        <v>327</v>
      </c>
      <c r="AI28" t="e">
        <f t="shared" si="15"/>
        <v>#REF!</v>
      </c>
    </row>
    <row r="29" spans="1:35" ht="19.5" customHeight="1" x14ac:dyDescent="0.25">
      <c r="A29" s="55">
        <v>20</v>
      </c>
      <c r="B29" s="97" t="s">
        <v>285</v>
      </c>
      <c r="C29" s="97" t="s">
        <v>286</v>
      </c>
      <c r="D29" s="97" t="s">
        <v>293</v>
      </c>
      <c r="E29" s="98" t="s">
        <v>290</v>
      </c>
      <c r="F29" s="361"/>
      <c r="G29" s="269">
        <f>_xlfn.IFNA((VLOOKUP(H29,[4]OMS!$O$10:$P$305,2,FALSE)),"")</f>
        <v>1234410</v>
      </c>
      <c r="H29" s="400" t="s">
        <v>542</v>
      </c>
      <c r="I29" s="357"/>
      <c r="J29" s="358"/>
      <c r="K29" s="358"/>
      <c r="L29" s="88">
        <f>'Moors League'!O28</f>
        <v>1</v>
      </c>
      <c r="M29" s="89">
        <f>'Moors League'!P28</f>
        <v>2961</v>
      </c>
      <c r="N29" s="89">
        <f>'Moors League'!Q28</f>
        <v>4</v>
      </c>
      <c r="O29" s="106"/>
      <c r="P29" s="205"/>
      <c r="Q29" s="108" t="str">
        <f>_xlfn.IFNA((VLOOKUP(O29,'DQ Lookup'!$A$2:$B$99,2,FALSE)),"")</f>
        <v/>
      </c>
      <c r="R29">
        <f>G55</f>
        <v>1504250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0"/>
        <v>50mButterfly</v>
      </c>
      <c r="Z29">
        <f>A55</f>
        <v>40</v>
      </c>
      <c r="AA29" t="e">
        <f t="shared" si="11"/>
        <v>#REF!</v>
      </c>
      <c r="AB29" t="e">
        <f t="shared" si="12"/>
        <v>#REF!</v>
      </c>
      <c r="AC29" t="e">
        <f t="shared" si="13"/>
        <v>#REF!</v>
      </c>
      <c r="AD29" t="str">
        <f t="shared" si="6"/>
        <v/>
      </c>
      <c r="AE29" t="e">
        <f t="shared" si="14"/>
        <v>#REF!</v>
      </c>
      <c r="AF29" t="str">
        <f>TEXT(M55,"000000")</f>
        <v>003355</v>
      </c>
      <c r="AG29" t="str">
        <f>_xlfn.IFNA((VLOOKUP(Y29,'Swim England Lookup'!$C$2:$E$5,3,FALSE)),"")</f>
        <v>10</v>
      </c>
      <c r="AH29" t="s">
        <v>327</v>
      </c>
      <c r="AI29" t="e">
        <f t="shared" si="15"/>
        <v>#REF!</v>
      </c>
    </row>
    <row r="30" spans="1:35" ht="19.5" customHeight="1" x14ac:dyDescent="0.25">
      <c r="A30" s="55">
        <v>21</v>
      </c>
      <c r="B30" s="97" t="s">
        <v>284</v>
      </c>
      <c r="C30" s="97" t="s">
        <v>283</v>
      </c>
      <c r="D30" s="97" t="s">
        <v>293</v>
      </c>
      <c r="E30" s="98" t="s">
        <v>292</v>
      </c>
      <c r="F30" s="361"/>
      <c r="G30" s="269">
        <f>_xlfn.IFNA((VLOOKUP(H30,[4]OMS!$O$10:$P$305,2,FALSE)),"")</f>
        <v>1777904</v>
      </c>
      <c r="H30" s="400" t="s">
        <v>546</v>
      </c>
      <c r="I30" s="357"/>
      <c r="J30" s="358"/>
      <c r="K30" s="358"/>
      <c r="L30" s="88">
        <f>'Moors League'!O29</f>
        <v>4</v>
      </c>
      <c r="M30" s="89">
        <f>'Moors League'!P29</f>
        <v>4464</v>
      </c>
      <c r="N30" s="89">
        <f>'Moors League'!Q29</f>
        <v>1</v>
      </c>
      <c r="O30" s="106"/>
      <c r="P30" s="205"/>
      <c r="Q30" s="108" t="str">
        <f>_xlfn.IFNA((VLOOKUP(O30,'DQ Lookup'!$A$2:$B$99,2,FALSE)),"")</f>
        <v/>
      </c>
      <c r="R30">
        <f>G64</f>
        <v>1631769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0"/>
        <v>50mFreestyle</v>
      </c>
      <c r="Z30">
        <f>A64</f>
        <v>45</v>
      </c>
      <c r="AA30" t="e">
        <f t="shared" si="11"/>
        <v>#REF!</v>
      </c>
      <c r="AB30" t="e">
        <f t="shared" si="12"/>
        <v>#REF!</v>
      </c>
      <c r="AC30" t="e">
        <f t="shared" si="13"/>
        <v>#REF!</v>
      </c>
      <c r="AD30" t="str">
        <f t="shared" si="6"/>
        <v/>
      </c>
      <c r="AE30" t="e">
        <f t="shared" si="14"/>
        <v>#REF!</v>
      </c>
      <c r="AF30" t="str">
        <f>TEXT(M64,"000000")</f>
        <v>004208</v>
      </c>
      <c r="AG30" t="str">
        <f>_xlfn.IFNA((VLOOKUP(Y30,'Swim England Lookup'!$C$2:$E$5,3,FALSE)),"")</f>
        <v>01</v>
      </c>
      <c r="AH30" t="s">
        <v>327</v>
      </c>
      <c r="AI30" t="e">
        <f t="shared" si="15"/>
        <v>#REF!</v>
      </c>
    </row>
    <row r="31" spans="1:35" ht="19.5" customHeight="1" x14ac:dyDescent="0.25">
      <c r="A31" s="55">
        <v>22</v>
      </c>
      <c r="B31" s="97" t="s">
        <v>285</v>
      </c>
      <c r="C31" s="97" t="s">
        <v>283</v>
      </c>
      <c r="D31" s="97" t="s">
        <v>293</v>
      </c>
      <c r="E31" s="98" t="s">
        <v>292</v>
      </c>
      <c r="F31" s="361"/>
      <c r="G31" s="269">
        <f>_xlfn.IFNA((VLOOKUP(H31,[4]OMS!$O$10:$P$305,2,FALSE)),"")</f>
        <v>1736071</v>
      </c>
      <c r="H31" s="400" t="s">
        <v>548</v>
      </c>
      <c r="I31" s="357"/>
      <c r="J31" s="358"/>
      <c r="K31" s="358"/>
      <c r="L31" s="88">
        <f>'Moors League'!O30</f>
        <v>4</v>
      </c>
      <c r="M31" s="89">
        <f>'Moors League'!P30</f>
        <v>4420</v>
      </c>
      <c r="N31" s="89">
        <f>'Moors League'!Q30</f>
        <v>1</v>
      </c>
      <c r="O31" s="106"/>
      <c r="P31" s="205"/>
      <c r="Q31" s="108" t="str">
        <f>_xlfn.IFNA((VLOOKUP(O31,'DQ Lookup'!$A$2:$B$99,2,FALSE)),"")</f>
        <v/>
      </c>
      <c r="R31">
        <f>G65</f>
        <v>1489077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0"/>
        <v>50mFreestyle</v>
      </c>
      <c r="Z31">
        <f>A65</f>
        <v>46</v>
      </c>
      <c r="AA31" t="e">
        <f t="shared" si="11"/>
        <v>#REF!</v>
      </c>
      <c r="AB31" t="e">
        <f t="shared" si="12"/>
        <v>#REF!</v>
      </c>
      <c r="AC31" t="e">
        <f t="shared" si="13"/>
        <v>#REF!</v>
      </c>
      <c r="AD31" t="str">
        <f t="shared" si="6"/>
        <v/>
      </c>
      <c r="AE31" t="e">
        <f t="shared" si="14"/>
        <v>#REF!</v>
      </c>
      <c r="AF31" t="str">
        <f>TEXT(M65,"000000")</f>
        <v>003007</v>
      </c>
      <c r="AG31" t="str">
        <f>_xlfn.IFNA((VLOOKUP(Y31,'Swim England Lookup'!$C$2:$E$5,3,FALSE)),"")</f>
        <v>01</v>
      </c>
      <c r="AH31" t="s">
        <v>327</v>
      </c>
      <c r="AI31" t="e">
        <f t="shared" si="15"/>
        <v>#REF!</v>
      </c>
    </row>
    <row r="32" spans="1:35" ht="19.5" customHeight="1" x14ac:dyDescent="0.25">
      <c r="A32" s="55">
        <v>23</v>
      </c>
      <c r="B32" s="97" t="s">
        <v>284</v>
      </c>
      <c r="C32" s="97" t="s">
        <v>80</v>
      </c>
      <c r="D32" s="97" t="s">
        <v>293</v>
      </c>
      <c r="E32" s="98" t="s">
        <v>291</v>
      </c>
      <c r="F32" s="361"/>
      <c r="G32" s="269">
        <f>_xlfn.IFNA((VLOOKUP(H32,[4]OMS!$O$10:$P$305,2,FALSE)),"")</f>
        <v>965399</v>
      </c>
      <c r="H32" s="400" t="s">
        <v>529</v>
      </c>
      <c r="I32" s="357"/>
      <c r="J32" s="358"/>
      <c r="K32" s="358"/>
      <c r="L32" s="88">
        <f>'Moors League'!O31</f>
        <v>4</v>
      </c>
      <c r="M32" s="89">
        <f>'Moors League'!P31</f>
        <v>4165</v>
      </c>
      <c r="N32" s="89">
        <f>'Moors League'!Q31</f>
        <v>1</v>
      </c>
      <c r="O32" s="106"/>
      <c r="P32" s="205"/>
      <c r="Q32" s="108" t="str">
        <f>_xlfn.IFNA((VLOOKUP(O32,'DQ Lookup'!$A$2:$B$99,2,FALSE)),"")</f>
        <v/>
      </c>
      <c r="R32">
        <f t="shared" ref="R32:R37" si="24">G68</f>
        <v>1479398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5">D68</f>
        <v>50m</v>
      </c>
      <c r="X32" t="str">
        <f t="shared" si="25"/>
        <v>Backstroke</v>
      </c>
      <c r="Y32" t="str">
        <f t="shared" si="10"/>
        <v>50mBackstroke</v>
      </c>
      <c r="Z32">
        <f t="shared" ref="Z32:Z37" si="26">A68</f>
        <v>49</v>
      </c>
      <c r="AA32" t="e">
        <f t="shared" si="11"/>
        <v>#REF!</v>
      </c>
      <c r="AB32" t="e">
        <f t="shared" si="12"/>
        <v>#REF!</v>
      </c>
      <c r="AC32" t="e">
        <f t="shared" si="13"/>
        <v>#REF!</v>
      </c>
      <c r="AD32" t="str">
        <f t="shared" si="6"/>
        <v/>
      </c>
      <c r="AE32" t="e">
        <f t="shared" si="14"/>
        <v>#REF!</v>
      </c>
      <c r="AF32" t="str">
        <f t="shared" ref="AF32:AF37" si="27">TEXT(M68,"000000")</f>
        <v>004397</v>
      </c>
      <c r="AG32" t="str">
        <f>_xlfn.IFNA((VLOOKUP(Y32,'Swim England Lookup'!$C$2:$E$5,3,FALSE)),"")</f>
        <v>13</v>
      </c>
      <c r="AH32" t="s">
        <v>327</v>
      </c>
      <c r="AI32" t="e">
        <f t="shared" si="15"/>
        <v>#REF!</v>
      </c>
    </row>
    <row r="33" spans="1:35" ht="19.5" customHeight="1" x14ac:dyDescent="0.25">
      <c r="A33" s="55">
        <v>24</v>
      </c>
      <c r="B33" s="97" t="s">
        <v>285</v>
      </c>
      <c r="C33" s="97" t="s">
        <v>80</v>
      </c>
      <c r="D33" s="97" t="s">
        <v>293</v>
      </c>
      <c r="E33" s="98" t="s">
        <v>291</v>
      </c>
      <c r="F33" s="362"/>
      <c r="G33" s="269">
        <f>_xlfn.IFNA((VLOOKUP(H33,[4]OMS!$O$10:$P$305,2,FALSE)),"")</f>
        <v>55487</v>
      </c>
      <c r="H33" s="400" t="s">
        <v>541</v>
      </c>
      <c r="I33" s="359"/>
      <c r="J33" s="360"/>
      <c r="K33" s="360"/>
      <c r="L33" s="88">
        <f>'Moors League'!O32</f>
        <v>4</v>
      </c>
      <c r="M33" s="89">
        <f>'Moors League'!P32</f>
        <v>4012</v>
      </c>
      <c r="N33" s="89">
        <f>'Moors League'!Q32</f>
        <v>1</v>
      </c>
      <c r="O33" s="106"/>
      <c r="P33" s="205"/>
      <c r="Q33" s="108" t="str">
        <f>_xlfn.IFNA((VLOOKUP(O33,'DQ Lookup'!$A$2:$B$99,2,FALSE)),"")</f>
        <v/>
      </c>
      <c r="R33">
        <f t="shared" si="24"/>
        <v>1315050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5"/>
        <v>50m</v>
      </c>
      <c r="X33" t="str">
        <f t="shared" si="25"/>
        <v>Backstroke</v>
      </c>
      <c r="Y33" t="str">
        <f t="shared" si="10"/>
        <v>50mBackstroke</v>
      </c>
      <c r="Z33">
        <f t="shared" si="26"/>
        <v>50</v>
      </c>
      <c r="AA33" t="e">
        <f t="shared" si="11"/>
        <v>#REF!</v>
      </c>
      <c r="AB33" t="e">
        <f t="shared" si="12"/>
        <v>#REF!</v>
      </c>
      <c r="AC33" t="e">
        <f t="shared" si="13"/>
        <v>#REF!</v>
      </c>
      <c r="AD33" t="str">
        <f t="shared" si="6"/>
        <v/>
      </c>
      <c r="AE33" t="e">
        <f t="shared" si="14"/>
        <v>#REF!</v>
      </c>
      <c r="AF33" t="str">
        <f t="shared" si="27"/>
        <v>004595</v>
      </c>
      <c r="AG33" t="str">
        <f>_xlfn.IFNA((VLOOKUP(Y33,'Swim England Lookup'!$C$2:$E$5,3,FALSE)),"")</f>
        <v>13</v>
      </c>
      <c r="AH33" t="s">
        <v>327</v>
      </c>
      <c r="AI33" t="e">
        <f t="shared" si="15"/>
        <v>#REF!</v>
      </c>
    </row>
    <row r="34" spans="1:35" ht="19.5" customHeight="1" x14ac:dyDescent="0.25">
      <c r="A34" s="55">
        <v>25</v>
      </c>
      <c r="B34" s="97" t="s">
        <v>284</v>
      </c>
      <c r="C34" s="97" t="s">
        <v>287</v>
      </c>
      <c r="D34" s="97" t="s">
        <v>295</v>
      </c>
      <c r="E34" s="98" t="s">
        <v>98</v>
      </c>
      <c r="F34" s="201" t="s">
        <v>299</v>
      </c>
      <c r="G34" s="269">
        <f>_xlfn.IFNA((VLOOKUP(H34,[4]OMS!$O$10:$P$305,2,FALSE)),"")</f>
        <v>1479398</v>
      </c>
      <c r="H34" s="400" t="s">
        <v>537</v>
      </c>
      <c r="I34" s="270" t="s">
        <v>301</v>
      </c>
      <c r="J34" s="269">
        <f>_xlfn.IFNA((VLOOKUP(K34,[4]OMS!$O$10:$P$305,2,FALSE)),"")</f>
        <v>1748256</v>
      </c>
      <c r="K34" s="400" t="s">
        <v>533</v>
      </c>
      <c r="L34" s="332"/>
      <c r="M34" s="333"/>
      <c r="N34" s="333"/>
      <c r="O34" s="106"/>
      <c r="P34" s="205"/>
      <c r="Q34" s="108" t="str">
        <f>_xlfn.IFNA((VLOOKUP(O34,'DQ Lookup'!$A$2:$B$99,2,FALSE)),"")</f>
        <v/>
      </c>
      <c r="R34">
        <f t="shared" si="24"/>
        <v>1489035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5"/>
        <v>50m</v>
      </c>
      <c r="X34" t="str">
        <f t="shared" si="25"/>
        <v>Breaststroke</v>
      </c>
      <c r="Y34" t="str">
        <f t="shared" si="10"/>
        <v>50mBreaststroke</v>
      </c>
      <c r="Z34">
        <f t="shared" si="26"/>
        <v>51</v>
      </c>
      <c r="AA34" t="e">
        <f t="shared" si="11"/>
        <v>#REF!</v>
      </c>
      <c r="AB34" t="e">
        <f t="shared" si="12"/>
        <v>#REF!</v>
      </c>
      <c r="AC34" t="e">
        <f t="shared" si="13"/>
        <v>#REF!</v>
      </c>
      <c r="AD34" t="str">
        <f t="shared" si="6"/>
        <v/>
      </c>
      <c r="AE34" t="e">
        <f t="shared" si="14"/>
        <v>#REF!</v>
      </c>
      <c r="AF34" t="str">
        <f t="shared" si="27"/>
        <v>005226</v>
      </c>
      <c r="AG34" t="str">
        <f>_xlfn.IFNA((VLOOKUP(Y34,'Swim England Lookup'!$C$2:$E$5,3,FALSE)),"")</f>
        <v>07</v>
      </c>
      <c r="AH34" t="s">
        <v>327</v>
      </c>
      <c r="AI34" t="e">
        <f t="shared" si="15"/>
        <v>#REF!</v>
      </c>
    </row>
    <row r="35" spans="1:35" ht="19.5" customHeight="1" x14ac:dyDescent="0.25">
      <c r="A35" s="338"/>
      <c r="B35" s="339"/>
      <c r="C35" s="339"/>
      <c r="D35" s="339"/>
      <c r="E35" s="340"/>
      <c r="F35" s="201" t="s">
        <v>300</v>
      </c>
      <c r="G35" s="269">
        <f>_xlfn.IFNA((VLOOKUP(H35,[4]OMS!$O$10:$P$305,2,FALSE)),"")</f>
        <v>1631780</v>
      </c>
      <c r="H35" s="400" t="s">
        <v>539</v>
      </c>
      <c r="I35" s="270" t="s">
        <v>302</v>
      </c>
      <c r="J35" s="269">
        <f>_xlfn.IFNA((VLOOKUP(K35,[4]OMS!$O$10:$P$305,2,FALSE)),"")</f>
        <v>1631769</v>
      </c>
      <c r="K35" s="400" t="s">
        <v>540</v>
      </c>
      <c r="L35" s="91">
        <f>'Moors League'!O33</f>
        <v>4</v>
      </c>
      <c r="M35" s="89">
        <f>'Moors League'!P33</f>
        <v>25384</v>
      </c>
      <c r="N35" s="89">
        <f>'Moors League'!Q33</f>
        <v>1</v>
      </c>
      <c r="O35" s="106"/>
      <c r="P35" s="205"/>
      <c r="Q35" s="108" t="str">
        <f>_xlfn.IFNA((VLOOKUP(O35,'DQ Lookup'!$A$2:$B$99,2,FALSE)),"")</f>
        <v/>
      </c>
      <c r="R35">
        <f t="shared" si="24"/>
        <v>1777905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5"/>
        <v>50m</v>
      </c>
      <c r="X35" t="str">
        <f t="shared" si="25"/>
        <v>Breaststroke</v>
      </c>
      <c r="Y35" t="str">
        <f t="shared" ref="Y35:Y37" si="28">W35&amp;X35</f>
        <v>50mBreaststroke</v>
      </c>
      <c r="Z35">
        <f t="shared" si="26"/>
        <v>52</v>
      </c>
      <c r="AA35" t="e">
        <f t="shared" ref="AA35:AA37" si="29">V35</f>
        <v>#REF!</v>
      </c>
      <c r="AB35" t="e">
        <f t="shared" ref="AB35:AC37" si="30">S35</f>
        <v>#REF!</v>
      </c>
      <c r="AC35" t="e">
        <f t="shared" si="30"/>
        <v>#REF!</v>
      </c>
      <c r="AD35" t="str">
        <f t="shared" si="6"/>
        <v/>
      </c>
      <c r="AE35" t="e">
        <f t="shared" ref="AE35:AE37" si="31">U35</f>
        <v>#REF!</v>
      </c>
      <c r="AF35" t="str">
        <f t="shared" si="27"/>
        <v>005819</v>
      </c>
      <c r="AG35" t="str">
        <f>_xlfn.IFNA((VLOOKUP(Y35,'Swim England Lookup'!$C$2:$E$5,3,FALSE)),"")</f>
        <v>07</v>
      </c>
      <c r="AH35" t="s">
        <v>327</v>
      </c>
      <c r="AI35" t="e">
        <f t="shared" ref="AI35:AI37" si="32">AA35&amp;","&amp;AB35&amp;","&amp;AC35&amp;","&amp;AD35&amp;","&amp;AE35&amp;","&amp;AF35&amp;","&amp;AG35&amp;","&amp;AH35</f>
        <v>#REF!</v>
      </c>
    </row>
    <row r="36" spans="1:35" ht="19.5" customHeight="1" x14ac:dyDescent="0.25">
      <c r="A36" s="55">
        <v>26</v>
      </c>
      <c r="B36" s="97" t="s">
        <v>285</v>
      </c>
      <c r="C36" s="97" t="s">
        <v>287</v>
      </c>
      <c r="D36" s="97" t="s">
        <v>295</v>
      </c>
      <c r="E36" s="98" t="s">
        <v>98</v>
      </c>
      <c r="F36" s="202" t="s">
        <v>299</v>
      </c>
      <c r="G36" s="269">
        <f>_xlfn.IFNA((VLOOKUP(H36,[4]OMS!$O$10:$P$305,2,FALSE)),"")</f>
        <v>1631770</v>
      </c>
      <c r="H36" s="400" t="s">
        <v>538</v>
      </c>
      <c r="I36" s="270" t="s">
        <v>301</v>
      </c>
      <c r="J36" s="269">
        <f>_xlfn.IFNA((VLOOKUP(K36,[4]OMS!$O$10:$P$305,2,FALSE)),"")</f>
        <v>1489077</v>
      </c>
      <c r="K36" s="400" t="s">
        <v>550</v>
      </c>
      <c r="L36" s="332"/>
      <c r="M36" s="333"/>
      <c r="N36" s="333"/>
      <c r="O36" s="106"/>
      <c r="P36" s="205"/>
      <c r="Q36" s="108" t="str">
        <f>_xlfn.IFNA((VLOOKUP(O36,'DQ Lookup'!$A$2:$B$99,2,FALSE)),"")</f>
        <v/>
      </c>
      <c r="R36">
        <f t="shared" si="24"/>
        <v>965399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5"/>
        <v>50m</v>
      </c>
      <c r="X36" t="str">
        <f t="shared" si="25"/>
        <v>Freestyle</v>
      </c>
      <c r="Y36" t="str">
        <f t="shared" si="28"/>
        <v>50mFreestyle</v>
      </c>
      <c r="Z36">
        <f t="shared" si="26"/>
        <v>53</v>
      </c>
      <c r="AA36" t="e">
        <f t="shared" si="29"/>
        <v>#REF!</v>
      </c>
      <c r="AB36" t="e">
        <f t="shared" si="30"/>
        <v>#REF!</v>
      </c>
      <c r="AC36" t="e">
        <f t="shared" si="30"/>
        <v>#REF!</v>
      </c>
      <c r="AD36" t="str">
        <f t="shared" si="6"/>
        <v/>
      </c>
      <c r="AE36" t="e">
        <f t="shared" si="31"/>
        <v>#REF!</v>
      </c>
      <c r="AF36" t="str">
        <f t="shared" si="27"/>
        <v>002951</v>
      </c>
      <c r="AG36" t="str">
        <f>_xlfn.IFNA((VLOOKUP(Y36,'Swim England Lookup'!$C$2:$E$5,3,FALSE)),"")</f>
        <v>01</v>
      </c>
      <c r="AH36" t="s">
        <v>327</v>
      </c>
      <c r="AI36" t="e">
        <f t="shared" si="32"/>
        <v>#REF!</v>
      </c>
    </row>
    <row r="37" spans="1:35" ht="19.5" customHeight="1" x14ac:dyDescent="0.25">
      <c r="A37" s="338"/>
      <c r="B37" s="339"/>
      <c r="C37" s="339"/>
      <c r="D37" s="339"/>
      <c r="E37" s="340"/>
      <c r="F37" s="201" t="s">
        <v>300</v>
      </c>
      <c r="G37" s="269">
        <f>_xlfn.IFNA((VLOOKUP(H37,[4]OMS!$O$10:$P$305,2,FALSE)),"")</f>
        <v>1504250</v>
      </c>
      <c r="H37" s="400" t="s">
        <v>553</v>
      </c>
      <c r="I37" s="270" t="s">
        <v>302</v>
      </c>
      <c r="J37" s="269">
        <f>_xlfn.IFNA((VLOOKUP(K37,[4]OMS!$O$10:$P$305,2,FALSE)),"")</f>
        <v>1777905</v>
      </c>
      <c r="K37" s="400" t="s">
        <v>547</v>
      </c>
      <c r="L37" s="91">
        <f>'Moors League'!O34</f>
        <v>3</v>
      </c>
      <c r="M37" s="89">
        <f>'Moors League'!P34</f>
        <v>23144</v>
      </c>
      <c r="N37" s="89">
        <f>'Moors League'!Q34</f>
        <v>2</v>
      </c>
      <c r="O37" s="106"/>
      <c r="P37" s="205"/>
      <c r="Q37" s="108" t="str">
        <f>_xlfn.IFNA((VLOOKUP(O37,'DQ Lookup'!$A$2:$B$99,2,FALSE)),"")</f>
        <v/>
      </c>
      <c r="R37">
        <f t="shared" si="24"/>
        <v>690013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5"/>
        <v>50m</v>
      </c>
      <c r="X37" t="str">
        <f t="shared" si="25"/>
        <v>Freestyle</v>
      </c>
      <c r="Y37" t="str">
        <f t="shared" si="28"/>
        <v>50mFreestyle</v>
      </c>
      <c r="Z37">
        <f t="shared" si="26"/>
        <v>54</v>
      </c>
      <c r="AA37" t="e">
        <f t="shared" si="29"/>
        <v>#REF!</v>
      </c>
      <c r="AB37" t="e">
        <f t="shared" si="30"/>
        <v>#REF!</v>
      </c>
      <c r="AC37" t="e">
        <f t="shared" si="30"/>
        <v>#REF!</v>
      </c>
      <c r="AD37" t="str">
        <f t="shared" si="6"/>
        <v/>
      </c>
      <c r="AE37" t="e">
        <f t="shared" si="31"/>
        <v>#REF!</v>
      </c>
      <c r="AF37" t="str">
        <f t="shared" si="27"/>
        <v>003035</v>
      </c>
      <c r="AG37" t="str">
        <f>_xlfn.IFNA((VLOOKUP(Y37,'Swim England Lookup'!$C$2:$E$5,3,FALSE)),"")</f>
        <v>01</v>
      </c>
      <c r="AH37" t="s">
        <v>327</v>
      </c>
      <c r="AI37" t="e">
        <f t="shared" si="32"/>
        <v>#REF!</v>
      </c>
    </row>
    <row r="38" spans="1:35" ht="19.5" customHeight="1" x14ac:dyDescent="0.25">
      <c r="A38" s="55">
        <v>27</v>
      </c>
      <c r="B38" s="97" t="s">
        <v>284</v>
      </c>
      <c r="C38" s="97" t="s">
        <v>288</v>
      </c>
      <c r="D38" s="97" t="s">
        <v>296</v>
      </c>
      <c r="E38" s="98" t="s">
        <v>100</v>
      </c>
      <c r="F38" s="203">
        <v>1</v>
      </c>
      <c r="G38" s="269">
        <f>_xlfn.IFNA((VLOOKUP(H38,[4]OMS!$O$10:$P$305,2,FALSE)),"")</f>
        <v>1521409</v>
      </c>
      <c r="H38" s="400" t="s">
        <v>551</v>
      </c>
      <c r="I38" s="271">
        <v>2</v>
      </c>
      <c r="J38" s="269">
        <f>_xlfn.IFNA((VLOOKUP(K38,[4]OMS!$O$10:$P$305,2,FALSE)),"")</f>
        <v>1696371</v>
      </c>
      <c r="K38" s="400" t="s">
        <v>554</v>
      </c>
      <c r="L38" s="332"/>
      <c r="M38" s="333"/>
      <c r="N38" s="333"/>
      <c r="O38" s="106"/>
      <c r="P38" s="205"/>
      <c r="Q38" s="108" t="str">
        <f>_xlfn.IFNA((VLOOKUP(O38,'DQ Lookup'!$A$2:$B$99,2,FALSE)),"")</f>
        <v/>
      </c>
    </row>
    <row r="39" spans="1:35" ht="19.5" customHeight="1" x14ac:dyDescent="0.25">
      <c r="A39" s="338"/>
      <c r="B39" s="339"/>
      <c r="C39" s="339"/>
      <c r="D39" s="339"/>
      <c r="E39" s="340"/>
      <c r="F39" s="203">
        <v>3</v>
      </c>
      <c r="G39" s="269">
        <f>_xlfn.IFNA((VLOOKUP(H39,[4]OMS!$O$10:$P$305,2,FALSE)),"")</f>
        <v>1696318</v>
      </c>
      <c r="H39" s="400" t="s">
        <v>535</v>
      </c>
      <c r="I39" s="271">
        <v>4</v>
      </c>
      <c r="J39" s="269">
        <f>_xlfn.IFNA((VLOOKUP(K39,[4]OMS!$O$10:$P$305,2,FALSE)),"")</f>
        <v>1521500</v>
      </c>
      <c r="K39" s="400" t="s">
        <v>555</v>
      </c>
      <c r="L39" s="91">
        <f>'Moors League'!O35</f>
        <v>4</v>
      </c>
      <c r="M39" s="89">
        <f>'Moors League'!P35</f>
        <v>12085</v>
      </c>
      <c r="N39" s="89">
        <f>'Moors League'!Q35</f>
        <v>1</v>
      </c>
      <c r="O39" s="106"/>
      <c r="P39" s="205"/>
      <c r="Q39" s="108" t="str">
        <f>_xlfn.IFNA((VLOOKUP(O39,'DQ Lookup'!$A$2:$B$99,2,FALSE)),"")</f>
        <v/>
      </c>
    </row>
    <row r="40" spans="1:35" ht="19.5" customHeight="1" x14ac:dyDescent="0.25">
      <c r="A40" s="55">
        <v>28</v>
      </c>
      <c r="B40" s="97" t="s">
        <v>285</v>
      </c>
      <c r="C40" s="97" t="s">
        <v>288</v>
      </c>
      <c r="D40" s="97" t="s">
        <v>296</v>
      </c>
      <c r="E40" s="98" t="s">
        <v>100</v>
      </c>
      <c r="F40" s="202">
        <v>1</v>
      </c>
      <c r="G40" s="269">
        <f>_xlfn.IFNA((VLOOKUP(H40,[4]OMS!$O$10:$P$305,2,FALSE)),"")</f>
        <v>1748259</v>
      </c>
      <c r="H40" s="400" t="s">
        <v>549</v>
      </c>
      <c r="I40" s="272">
        <v>2</v>
      </c>
      <c r="J40" s="269">
        <f>_xlfn.IFNA((VLOOKUP(K40,[4]OMS!$O$10:$P$305,2,FALSE)),"")</f>
        <v>1696426</v>
      </c>
      <c r="K40" s="400" t="s">
        <v>552</v>
      </c>
      <c r="L40" s="332"/>
      <c r="M40" s="333"/>
      <c r="N40" s="333"/>
      <c r="O40" s="106"/>
      <c r="P40" s="205"/>
      <c r="Q40" s="108" t="str">
        <f>_xlfn.IFNA((VLOOKUP(O40,'DQ Lookup'!$A$2:$B$99,2,FALSE)),"")</f>
        <v/>
      </c>
    </row>
    <row r="41" spans="1:35" ht="19.5" customHeight="1" x14ac:dyDescent="0.25">
      <c r="A41" s="338"/>
      <c r="B41" s="339"/>
      <c r="C41" s="339"/>
      <c r="D41" s="339"/>
      <c r="E41" s="340"/>
      <c r="F41" s="204">
        <v>3</v>
      </c>
      <c r="G41" s="269">
        <f>_xlfn.IFNA((VLOOKUP(H41,[4]OMS!$O$10:$P$305,2,FALSE)),"")</f>
        <v>1736079</v>
      </c>
      <c r="H41" s="400" t="s">
        <v>536</v>
      </c>
      <c r="I41" s="273">
        <v>4</v>
      </c>
      <c r="J41" s="269">
        <f>_xlfn.IFNA((VLOOKUP(K41,[4]OMS!$O$10:$P$305,2,FALSE)),"")</f>
        <v>1696412</v>
      </c>
      <c r="K41" s="400" t="s">
        <v>556</v>
      </c>
      <c r="L41" s="91">
        <f>'Moors League'!O36</f>
        <v>2</v>
      </c>
      <c r="M41" s="89">
        <f>'Moors League'!P36</f>
        <v>12926</v>
      </c>
      <c r="N41" s="89">
        <f>'Moors League'!Q36</f>
        <v>3</v>
      </c>
      <c r="O41" s="106"/>
      <c r="P41" s="205"/>
      <c r="Q41" s="108" t="str">
        <f>_xlfn.IFNA((VLOOKUP(O41,'DQ Lookup'!$A$2:$B$99,2,FALSE)),"")</f>
        <v/>
      </c>
    </row>
    <row r="42" spans="1:35" ht="19.5" customHeight="1" x14ac:dyDescent="0.25">
      <c r="A42" s="55">
        <v>29</v>
      </c>
      <c r="B42" s="97" t="s">
        <v>284</v>
      </c>
      <c r="C42" s="97" t="s">
        <v>286</v>
      </c>
      <c r="D42" s="97" t="s">
        <v>295</v>
      </c>
      <c r="E42" s="98" t="s">
        <v>98</v>
      </c>
      <c r="F42" s="201" t="s">
        <v>299</v>
      </c>
      <c r="G42" s="269" t="str">
        <f>_xlfn.IFNA((VLOOKUP(H42,[4]OMS!$O$10:$P$305,2,FALSE)),"")</f>
        <v/>
      </c>
      <c r="H42" s="400"/>
      <c r="I42" s="270" t="s">
        <v>301</v>
      </c>
      <c r="J42" s="269" t="str">
        <f>_xlfn.IFNA((VLOOKUP(K42,[4]OMS!$O$10:$P$305,2,FALSE)),"")</f>
        <v/>
      </c>
      <c r="K42" s="400"/>
      <c r="L42" s="332"/>
      <c r="M42" s="333"/>
      <c r="N42" s="333"/>
      <c r="O42" s="106"/>
      <c r="P42" s="205"/>
      <c r="Q42" s="108" t="str">
        <f>_xlfn.IFNA((VLOOKUP(O42,'DQ Lookup'!$A$2:$B$99,2,FALSE)),"")</f>
        <v/>
      </c>
    </row>
    <row r="43" spans="1:35" ht="19.5" customHeight="1" x14ac:dyDescent="0.25">
      <c r="A43" s="338"/>
      <c r="B43" s="339"/>
      <c r="C43" s="339"/>
      <c r="D43" s="339"/>
      <c r="E43" s="340"/>
      <c r="F43" s="201" t="s">
        <v>300</v>
      </c>
      <c r="G43" s="269" t="str">
        <f>_xlfn.IFNA((VLOOKUP(H43,[4]OMS!$O$10:$P$305,2,FALSE)),"")</f>
        <v/>
      </c>
      <c r="H43" s="400"/>
      <c r="I43" s="270" t="s">
        <v>302</v>
      </c>
      <c r="J43" s="269" t="str">
        <f>_xlfn.IFNA((VLOOKUP(K43,[4]OMS!$O$10:$P$305,2,FALSE)),"")</f>
        <v/>
      </c>
      <c r="K43" s="400"/>
      <c r="L43" s="91" t="str">
        <f>'Moors League'!O37</f>
        <v>DNS</v>
      </c>
      <c r="M43" s="89" t="str">
        <f>'Moors League'!P37</f>
        <v>DNS</v>
      </c>
      <c r="N43" s="89">
        <f>'Moors League'!Q37</f>
        <v>0</v>
      </c>
      <c r="O43" s="106"/>
      <c r="P43" s="205"/>
      <c r="Q43" s="108" t="str">
        <f>_xlfn.IFNA((VLOOKUP(O43,'DQ Lookup'!$A$2:$B$99,2,FALSE)),"")</f>
        <v/>
      </c>
    </row>
    <row r="44" spans="1:35" ht="19.5" customHeight="1" x14ac:dyDescent="0.25">
      <c r="A44" s="55">
        <v>30</v>
      </c>
      <c r="B44" s="97" t="s">
        <v>285</v>
      </c>
      <c r="C44" s="97" t="s">
        <v>286</v>
      </c>
      <c r="D44" s="97" t="s">
        <v>295</v>
      </c>
      <c r="E44" s="98" t="s">
        <v>98</v>
      </c>
      <c r="F44" s="202" t="s">
        <v>299</v>
      </c>
      <c r="G44" s="269">
        <f>_xlfn.IFNA((VLOOKUP(H44,[4]OMS!$O$10:$P$305,2,FALSE)),"")</f>
        <v>1315050</v>
      </c>
      <c r="H44" s="400" t="s">
        <v>557</v>
      </c>
      <c r="I44" s="270" t="s">
        <v>301</v>
      </c>
      <c r="J44" s="269">
        <f>_xlfn.IFNA((VLOOKUP(K44,[4]OMS!$O$10:$P$305,2,FALSE)),"")</f>
        <v>1521443</v>
      </c>
      <c r="K44" s="400" t="s">
        <v>534</v>
      </c>
      <c r="L44" s="332"/>
      <c r="M44" s="333"/>
      <c r="N44" s="333"/>
      <c r="O44" s="106"/>
      <c r="P44" s="205"/>
      <c r="Q44" s="108" t="str">
        <f>_xlfn.IFNA((VLOOKUP(O44,'DQ Lookup'!$A$2:$B$99,2,FALSE)),"")</f>
        <v/>
      </c>
    </row>
    <row r="45" spans="1:35" ht="19.5" customHeight="1" x14ac:dyDescent="0.25">
      <c r="A45" s="338"/>
      <c r="B45" s="339"/>
      <c r="C45" s="339"/>
      <c r="D45" s="339"/>
      <c r="E45" s="340"/>
      <c r="F45" s="201" t="s">
        <v>300</v>
      </c>
      <c r="G45" s="269">
        <f>_xlfn.IFNA((VLOOKUP(H45,[4]OMS!$O$10:$P$305,2,FALSE)),"")</f>
        <v>1234410</v>
      </c>
      <c r="H45" s="400" t="s">
        <v>542</v>
      </c>
      <c r="I45" s="270" t="s">
        <v>302</v>
      </c>
      <c r="J45" s="269">
        <f>_xlfn.IFNA((VLOOKUP(K45,[4]OMS!$O$10:$P$305,2,FALSE)),"")</f>
        <v>1504250</v>
      </c>
      <c r="K45" s="400" t="s">
        <v>553</v>
      </c>
      <c r="L45" s="91">
        <f>'Moors League'!O38</f>
        <v>3</v>
      </c>
      <c r="M45" s="89">
        <f>'Moors League'!P38</f>
        <v>22506</v>
      </c>
      <c r="N45" s="89">
        <f>'Moors League'!Q38</f>
        <v>2</v>
      </c>
      <c r="O45" s="106"/>
      <c r="P45" s="205"/>
      <c r="Q45" s="108" t="str">
        <f>_xlfn.IFNA((VLOOKUP(O45,'DQ Lookup'!$A$2:$B$99,2,FALSE)),"")</f>
        <v/>
      </c>
    </row>
    <row r="46" spans="1:35" s="45" customFormat="1" ht="19.5" customHeight="1" x14ac:dyDescent="0.25">
      <c r="A46" s="55">
        <v>31</v>
      </c>
      <c r="B46" s="97" t="s">
        <v>284</v>
      </c>
      <c r="C46" s="97" t="s">
        <v>80</v>
      </c>
      <c r="D46" s="97" t="s">
        <v>293</v>
      </c>
      <c r="E46" s="98" t="s">
        <v>290</v>
      </c>
      <c r="F46" s="361"/>
      <c r="G46" s="269">
        <f>_xlfn.IFNA((VLOOKUP(H46,[4]OMS!$O$10:$P$305,2,FALSE)),"")</f>
        <v>965399</v>
      </c>
      <c r="H46" s="400" t="s">
        <v>529</v>
      </c>
      <c r="I46" s="357"/>
      <c r="J46" s="358"/>
      <c r="K46" s="358"/>
      <c r="L46" s="88">
        <f>'Moors League'!O39</f>
        <v>2</v>
      </c>
      <c r="M46" s="89">
        <f>'Moors League'!P39</f>
        <v>3167</v>
      </c>
      <c r="N46" s="89">
        <f>'Moors League'!Q39</f>
        <v>3</v>
      </c>
      <c r="O46" s="106"/>
      <c r="P46" s="107"/>
      <c r="Q46" s="108" t="str">
        <f>_xlfn.IFNA((VLOOKUP(O46,'DQ Lookup'!$A$2:$B$99,2,FALSE)),"")</f>
        <v/>
      </c>
    </row>
    <row r="47" spans="1:35" s="45" customFormat="1" ht="19.5" customHeight="1" x14ac:dyDescent="0.25">
      <c r="A47" s="55">
        <v>32</v>
      </c>
      <c r="B47" s="97" t="s">
        <v>285</v>
      </c>
      <c r="C47" s="97" t="s">
        <v>80</v>
      </c>
      <c r="D47" s="97" t="s">
        <v>293</v>
      </c>
      <c r="E47" s="98" t="s">
        <v>290</v>
      </c>
      <c r="F47" s="361"/>
      <c r="G47" s="269">
        <f>_xlfn.IFNA((VLOOKUP(H47,[4]OMS!$O$10:$P$305,2,FALSE)),"")</f>
        <v>55487</v>
      </c>
      <c r="H47" s="400" t="s">
        <v>541</v>
      </c>
      <c r="I47" s="357"/>
      <c r="J47" s="358"/>
      <c r="K47" s="358"/>
      <c r="L47" s="88">
        <f>'Moors League'!O40</f>
        <v>4</v>
      </c>
      <c r="M47" s="89">
        <f>'Moors League'!P40</f>
        <v>3611</v>
      </c>
      <c r="N47" s="89">
        <f>'Moors League'!Q40</f>
        <v>1</v>
      </c>
      <c r="O47" s="106"/>
      <c r="P47" s="107"/>
      <c r="Q47" s="108" t="str">
        <f>_xlfn.IFNA((VLOOKUP(O47,'DQ Lookup'!$A$2:$B$99,2,FALSE)),"")</f>
        <v/>
      </c>
    </row>
    <row r="48" spans="1:35" s="45" customFormat="1" ht="19.5" customHeight="1" x14ac:dyDescent="0.25">
      <c r="A48" s="55">
        <v>33</v>
      </c>
      <c r="B48" s="97" t="s">
        <v>284</v>
      </c>
      <c r="C48" s="97" t="s">
        <v>283</v>
      </c>
      <c r="D48" s="97" t="s">
        <v>293</v>
      </c>
      <c r="E48" s="98" t="s">
        <v>289</v>
      </c>
      <c r="F48" s="361"/>
      <c r="G48" s="269">
        <f>_xlfn.IFNA((VLOOKUP(H48,[4]OMS!$O$10:$P$305,2,FALSE)),"")</f>
        <v>1631774</v>
      </c>
      <c r="H48" s="400" t="s">
        <v>544</v>
      </c>
      <c r="I48" s="357"/>
      <c r="J48" s="358"/>
      <c r="K48" s="358"/>
      <c r="L48" s="88">
        <f>'Moors League'!O41</f>
        <v>3</v>
      </c>
      <c r="M48" s="89">
        <f>'Moors League'!P41</f>
        <v>4741</v>
      </c>
      <c r="N48" s="89">
        <f>'Moors League'!Q41</f>
        <v>2</v>
      </c>
      <c r="O48" s="106"/>
      <c r="P48" s="107"/>
      <c r="Q48" s="108" t="str">
        <f>_xlfn.IFNA((VLOOKUP(O48,'DQ Lookup'!$A$2:$B$99,2,FALSE)),"")</f>
        <v/>
      </c>
    </row>
    <row r="49" spans="1:35" s="45" customFormat="1" ht="19.5" customHeight="1" x14ac:dyDescent="0.25">
      <c r="A49" s="55">
        <v>34</v>
      </c>
      <c r="B49" s="97" t="s">
        <v>285</v>
      </c>
      <c r="C49" s="97" t="s">
        <v>283</v>
      </c>
      <c r="D49" s="97" t="s">
        <v>293</v>
      </c>
      <c r="E49" s="98" t="s">
        <v>289</v>
      </c>
      <c r="F49" s="361"/>
      <c r="G49" s="269">
        <f>_xlfn.IFNA((VLOOKUP(H49,[4]OMS!$O$10:$P$305,2,FALSE)),"")</f>
        <v>1696409</v>
      </c>
      <c r="H49" s="400" t="s">
        <v>653</v>
      </c>
      <c r="I49" s="357"/>
      <c r="J49" s="358"/>
      <c r="K49" s="358"/>
      <c r="L49" s="88">
        <f>'Moors League'!O42</f>
        <v>4</v>
      </c>
      <c r="M49" s="89">
        <f>'Moors League'!P42</f>
        <v>5050</v>
      </c>
      <c r="N49" s="89">
        <f>'Moors League'!Q42</f>
        <v>1</v>
      </c>
      <c r="O49" s="106"/>
      <c r="P49" s="107"/>
      <c r="Q49" s="108" t="str">
        <f>_xlfn.IFNA((VLOOKUP(O49,'DQ Lookup'!$A$2:$B$99,2,FALSE)),"")</f>
        <v/>
      </c>
    </row>
    <row r="50" spans="1:35" s="45" customFormat="1" ht="19.5" customHeight="1" x14ac:dyDescent="0.25">
      <c r="A50" s="55">
        <v>35</v>
      </c>
      <c r="B50" s="97" t="s">
        <v>284</v>
      </c>
      <c r="C50" s="97" t="s">
        <v>286</v>
      </c>
      <c r="D50" s="97" t="s">
        <v>293</v>
      </c>
      <c r="E50" s="98" t="s">
        <v>292</v>
      </c>
      <c r="F50" s="361"/>
      <c r="G50" s="269">
        <f>_xlfn.IFNA((VLOOKUP(H50,[4]OMS!$O$10:$P$305,2,FALSE)),"")</f>
        <v>1631769</v>
      </c>
      <c r="H50" s="400" t="s">
        <v>540</v>
      </c>
      <c r="I50" s="357"/>
      <c r="J50" s="358"/>
      <c r="K50" s="358"/>
      <c r="L50" s="88">
        <f>'Moors League'!O43</f>
        <v>4</v>
      </c>
      <c r="M50" s="89">
        <f>'Moors League'!P43</f>
        <v>3913</v>
      </c>
      <c r="N50" s="89">
        <f>'Moors League'!Q43</f>
        <v>1</v>
      </c>
      <c r="O50" s="106"/>
      <c r="P50" s="107"/>
      <c r="Q50" s="108" t="str">
        <f>_xlfn.IFNA((VLOOKUP(O50,'DQ Lookup'!$A$2:$B$99,2,FALSE)),"")</f>
        <v/>
      </c>
    </row>
    <row r="51" spans="1:35" s="45" customFormat="1" ht="19.5" customHeight="1" x14ac:dyDescent="0.25">
      <c r="A51" s="55">
        <v>36</v>
      </c>
      <c r="B51" s="97" t="s">
        <v>285</v>
      </c>
      <c r="C51" s="97" t="s">
        <v>286</v>
      </c>
      <c r="D51" s="97" t="s">
        <v>293</v>
      </c>
      <c r="E51" s="98" t="s">
        <v>292</v>
      </c>
      <c r="F51" s="361"/>
      <c r="G51" s="269">
        <f>_xlfn.IFNA((VLOOKUP(H51,[4]OMS!$O$10:$P$305,2,FALSE)),"")</f>
        <v>1234410</v>
      </c>
      <c r="H51" s="400" t="s">
        <v>542</v>
      </c>
      <c r="I51" s="357"/>
      <c r="J51" s="358"/>
      <c r="K51" s="358"/>
      <c r="L51" s="88">
        <f>'Moors League'!O44</f>
        <v>2</v>
      </c>
      <c r="M51" s="89">
        <f>'Moors League'!P44</f>
        <v>2705</v>
      </c>
      <c r="N51" s="89">
        <f>'Moors League'!Q44</f>
        <v>3</v>
      </c>
      <c r="O51" s="106"/>
      <c r="P51" s="107"/>
      <c r="Q51" s="108" t="str">
        <f>_xlfn.IFNA((VLOOKUP(O51,'DQ Lookup'!$A$2:$B$99,2,FALSE)),"")</f>
        <v/>
      </c>
    </row>
    <row r="52" spans="1:35" s="45" customFormat="1" ht="19.5" customHeight="1" x14ac:dyDescent="0.25">
      <c r="A52" s="55">
        <v>37</v>
      </c>
      <c r="B52" s="97" t="s">
        <v>284</v>
      </c>
      <c r="C52" s="97" t="s">
        <v>288</v>
      </c>
      <c r="D52" s="97" t="s">
        <v>293</v>
      </c>
      <c r="E52" s="98" t="s">
        <v>291</v>
      </c>
      <c r="F52" s="361"/>
      <c r="G52" s="269">
        <f>_xlfn.IFNA((VLOOKUP(H52,[4]OMS!$O$10:$P$305,2,FALSE)),"")</f>
        <v>1521409</v>
      </c>
      <c r="H52" s="400" t="s">
        <v>551</v>
      </c>
      <c r="I52" s="357"/>
      <c r="J52" s="358"/>
      <c r="K52" s="358"/>
      <c r="L52" s="88">
        <f>'Moors League'!O45</f>
        <v>3</v>
      </c>
      <c r="M52" s="89">
        <f>'Moors League'!P45</f>
        <v>5845</v>
      </c>
      <c r="N52" s="89">
        <f>'Moors League'!Q45</f>
        <v>2</v>
      </c>
      <c r="O52" s="106"/>
      <c r="P52" s="107"/>
      <c r="Q52" s="108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45" customFormat="1" ht="19.5" customHeight="1" x14ac:dyDescent="0.25">
      <c r="A53" s="55">
        <v>38</v>
      </c>
      <c r="B53" s="97" t="s">
        <v>285</v>
      </c>
      <c r="C53" s="97" t="s">
        <v>288</v>
      </c>
      <c r="D53" s="97" t="s">
        <v>293</v>
      </c>
      <c r="E53" s="98" t="s">
        <v>291</v>
      </c>
      <c r="F53" s="361"/>
      <c r="G53" s="269">
        <f>_xlfn.IFNA((VLOOKUP(H53,[4]OMS!$O$10:$P$305,2,FALSE)),"")</f>
        <v>1696412</v>
      </c>
      <c r="H53" s="400" t="s">
        <v>556</v>
      </c>
      <c r="I53" s="357"/>
      <c r="J53" s="358"/>
      <c r="K53" s="358"/>
      <c r="L53" s="88">
        <f>'Moors League'!O46</f>
        <v>2</v>
      </c>
      <c r="M53" s="89">
        <f>'Moors League'!P46</f>
        <v>10518</v>
      </c>
      <c r="N53" s="89">
        <f>'Moors League'!Q46</f>
        <v>3</v>
      </c>
      <c r="O53" s="106"/>
      <c r="P53" s="107"/>
      <c r="Q53" s="108" t="str">
        <f>_xlfn.IFNA((VLOOKUP(O53,'DQ Lookup'!$A$2:$B$99,2,FALSE)),"")</f>
        <v/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45" customFormat="1" ht="19.5" customHeight="1" x14ac:dyDescent="0.25">
      <c r="A54" s="55">
        <v>39</v>
      </c>
      <c r="B54" s="97" t="s">
        <v>284</v>
      </c>
      <c r="C54" s="97" t="s">
        <v>287</v>
      </c>
      <c r="D54" s="97" t="s">
        <v>293</v>
      </c>
      <c r="E54" s="98" t="s">
        <v>290</v>
      </c>
      <c r="F54" s="361"/>
      <c r="G54" s="269">
        <f>_xlfn.IFNA((VLOOKUP(H54,[4]OMS!$O$10:$P$305,2,FALSE)),"")</f>
        <v>1631780</v>
      </c>
      <c r="H54" s="400" t="s">
        <v>539</v>
      </c>
      <c r="I54" s="357"/>
      <c r="J54" s="358"/>
      <c r="K54" s="358"/>
      <c r="L54" s="88">
        <f>'Moors League'!O47</f>
        <v>4</v>
      </c>
      <c r="M54" s="89">
        <f>'Moors League'!P47</f>
        <v>3950</v>
      </c>
      <c r="N54" s="89">
        <f>'Moors League'!Q47</f>
        <v>1</v>
      </c>
      <c r="O54" s="106"/>
      <c r="P54" s="107"/>
      <c r="Q54" s="108" t="str">
        <f>_xlfn.IFNA((VLOOKUP(O54,'DQ Lookup'!$A$2:$B$99,2,FALSE)),"")</f>
        <v/>
      </c>
    </row>
    <row r="55" spans="1:35" s="45" customFormat="1" ht="19.5" customHeight="1" x14ac:dyDescent="0.25">
      <c r="A55" s="55">
        <v>40</v>
      </c>
      <c r="B55" s="97" t="s">
        <v>285</v>
      </c>
      <c r="C55" s="97" t="s">
        <v>287</v>
      </c>
      <c r="D55" s="97" t="s">
        <v>293</v>
      </c>
      <c r="E55" s="98" t="s">
        <v>290</v>
      </c>
      <c r="F55" s="362"/>
      <c r="G55" s="269">
        <f>_xlfn.IFNA((VLOOKUP(H55,[4]OMS!$O$10:$P$305,2,FALSE)),"")</f>
        <v>1504250</v>
      </c>
      <c r="H55" s="400" t="s">
        <v>553</v>
      </c>
      <c r="I55" s="359"/>
      <c r="J55" s="360"/>
      <c r="K55" s="360"/>
      <c r="L55" s="88">
        <f>'Moors League'!O48</f>
        <v>2</v>
      </c>
      <c r="M55" s="89">
        <f>'Moors League'!P48</f>
        <v>3355</v>
      </c>
      <c r="N55" s="89">
        <f>'Moors League'!Q48</f>
        <v>3</v>
      </c>
      <c r="O55" s="106"/>
      <c r="P55" s="107"/>
      <c r="Q55" s="108" t="str">
        <f>_xlfn.IFNA((VLOOKUP(O55,'DQ Lookup'!$A$2:$B$99,2,FALSE)),"")</f>
        <v/>
      </c>
    </row>
    <row r="56" spans="1:35" s="45" customFormat="1" ht="19.5" customHeight="1" x14ac:dyDescent="0.25">
      <c r="A56" s="55">
        <v>41</v>
      </c>
      <c r="B56" s="97" t="s">
        <v>284</v>
      </c>
      <c r="C56" s="97" t="s">
        <v>80</v>
      </c>
      <c r="D56" s="97" t="s">
        <v>296</v>
      </c>
      <c r="E56" s="98" t="s">
        <v>100</v>
      </c>
      <c r="F56" s="203">
        <v>1</v>
      </c>
      <c r="G56" s="269">
        <f>_xlfn.IFNA((VLOOKUP(H56,[4]OMS!$O$10:$P$305,2,FALSE)),"")</f>
        <v>1631769</v>
      </c>
      <c r="H56" s="400" t="s">
        <v>540</v>
      </c>
      <c r="I56" s="271">
        <v>2</v>
      </c>
      <c r="J56" s="269">
        <f>_xlfn.IFNA((VLOOKUP(K56,[4]OMS!$O$10:$P$305,2,FALSE)),"")</f>
        <v>1748256</v>
      </c>
      <c r="K56" s="400" t="s">
        <v>533</v>
      </c>
      <c r="L56" s="332"/>
      <c r="M56" s="333"/>
      <c r="N56" s="333"/>
      <c r="O56" s="106"/>
      <c r="P56" s="107"/>
      <c r="Q56" s="108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45" customFormat="1" ht="19.5" customHeight="1" x14ac:dyDescent="0.25">
      <c r="A57" s="338"/>
      <c r="B57" s="339"/>
      <c r="C57" s="339"/>
      <c r="D57" s="339"/>
      <c r="E57" s="340"/>
      <c r="F57" s="203">
        <v>3</v>
      </c>
      <c r="G57" s="269">
        <f>_xlfn.IFNA((VLOOKUP(H57,[4]OMS!$O$10:$P$305,2,FALSE)),"")</f>
        <v>1479398</v>
      </c>
      <c r="H57" s="400" t="s">
        <v>537</v>
      </c>
      <c r="I57" s="271">
        <v>4</v>
      </c>
      <c r="J57" s="269">
        <f>_xlfn.IFNA((VLOOKUP(K57,[4]OMS!$O$10:$P$305,2,FALSE)),"")</f>
        <v>965399</v>
      </c>
      <c r="K57" s="400" t="s">
        <v>529</v>
      </c>
      <c r="L57" s="91">
        <f>'Moors League'!O49</f>
        <v>4</v>
      </c>
      <c r="M57" s="89">
        <f>'Moors League'!P49</f>
        <v>23692</v>
      </c>
      <c r="N57" s="89">
        <f>'Moors League'!Q49</f>
        <v>1</v>
      </c>
      <c r="O57" s="106"/>
      <c r="P57" s="107"/>
      <c r="Q57" s="108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45" customFormat="1" ht="19.5" customHeight="1" x14ac:dyDescent="0.25">
      <c r="A58" s="55">
        <v>42</v>
      </c>
      <c r="B58" s="97" t="s">
        <v>285</v>
      </c>
      <c r="C58" s="97" t="s">
        <v>80</v>
      </c>
      <c r="D58" s="97" t="s">
        <v>296</v>
      </c>
      <c r="E58" s="98" t="s">
        <v>100</v>
      </c>
      <c r="F58" s="202">
        <v>1</v>
      </c>
      <c r="G58" s="269">
        <f>_xlfn.IFNA((VLOOKUP(H58,[4]OMS!$O$10:$P$305,2,FALSE)),"")</f>
        <v>55487</v>
      </c>
      <c r="H58" s="400" t="s">
        <v>541</v>
      </c>
      <c r="I58" s="272">
        <v>2</v>
      </c>
      <c r="J58" s="269">
        <f>_xlfn.IFNA((VLOOKUP(K58,[4]OMS!$O$10:$P$305,2,FALSE)),"")</f>
        <v>306928</v>
      </c>
      <c r="K58" s="400" t="s">
        <v>530</v>
      </c>
      <c r="L58" s="332"/>
      <c r="M58" s="333"/>
      <c r="N58" s="333"/>
      <c r="O58" s="106"/>
      <c r="P58" s="107"/>
      <c r="Q58" s="108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45" customFormat="1" ht="19.5" customHeight="1" x14ac:dyDescent="0.25">
      <c r="A59" s="338"/>
      <c r="B59" s="339"/>
      <c r="C59" s="339"/>
      <c r="D59" s="339"/>
      <c r="E59" s="340"/>
      <c r="F59" s="204">
        <v>3</v>
      </c>
      <c r="G59" s="269">
        <f>_xlfn.IFNA((VLOOKUP(H59,[4]OMS!$O$10:$P$305,2,FALSE)),"")</f>
        <v>690013</v>
      </c>
      <c r="H59" s="400" t="s">
        <v>543</v>
      </c>
      <c r="I59" s="273">
        <v>4</v>
      </c>
      <c r="J59" s="269">
        <f>_xlfn.IFNA((VLOOKUP(K59,[4]OMS!$O$10:$P$305,2,FALSE)),"")</f>
        <v>1521443</v>
      </c>
      <c r="K59" s="400" t="s">
        <v>534</v>
      </c>
      <c r="L59" s="91">
        <f>'Moors League'!O50</f>
        <v>4</v>
      </c>
      <c r="M59" s="89">
        <f>'Moors League'!P50</f>
        <v>20342</v>
      </c>
      <c r="N59" s="89">
        <f>'Moors League'!Q50</f>
        <v>1</v>
      </c>
      <c r="O59" s="106"/>
      <c r="P59" s="107"/>
      <c r="Q59" s="108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45" customFormat="1" ht="19.5" customHeight="1" x14ac:dyDescent="0.25">
      <c r="A60" s="55">
        <v>43</v>
      </c>
      <c r="B60" s="97" t="s">
        <v>284</v>
      </c>
      <c r="C60" s="97" t="s">
        <v>283</v>
      </c>
      <c r="D60" s="97" t="s">
        <v>295</v>
      </c>
      <c r="E60" s="98" t="s">
        <v>98</v>
      </c>
      <c r="F60" s="201" t="s">
        <v>299</v>
      </c>
      <c r="G60" s="269">
        <f>_xlfn.IFNA((VLOOKUP(H60,[4]OMS!$O$10:$P$305,2,FALSE)),"")</f>
        <v>1521498</v>
      </c>
      <c r="H60" s="400" t="s">
        <v>531</v>
      </c>
      <c r="I60" s="270" t="s">
        <v>301</v>
      </c>
      <c r="J60" s="269">
        <f>_xlfn.IFNA((VLOOKUP(K60,[4]OMS!$O$10:$P$305,2,FALSE)),"")</f>
        <v>1489035</v>
      </c>
      <c r="K60" s="400" t="s">
        <v>545</v>
      </c>
      <c r="L60" s="332"/>
      <c r="M60" s="333"/>
      <c r="N60" s="333"/>
      <c r="O60" s="106"/>
      <c r="P60" s="107"/>
      <c r="Q60" s="108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45" customFormat="1" ht="19.5" customHeight="1" x14ac:dyDescent="0.25">
      <c r="A61" s="338"/>
      <c r="B61" s="339"/>
      <c r="C61" s="339"/>
      <c r="D61" s="339"/>
      <c r="E61" s="340"/>
      <c r="F61" s="201" t="s">
        <v>300</v>
      </c>
      <c r="G61" s="269">
        <f>_xlfn.IFNA((VLOOKUP(H61,[4]OMS!$O$10:$P$305,2,FALSE)),"")</f>
        <v>1631774</v>
      </c>
      <c r="H61" s="400" t="s">
        <v>544</v>
      </c>
      <c r="I61" s="270" t="s">
        <v>302</v>
      </c>
      <c r="J61" s="269">
        <f>_xlfn.IFNA((VLOOKUP(K61,[4]OMS!$O$10:$P$305,2,FALSE)),"")</f>
        <v>1777904</v>
      </c>
      <c r="K61" s="400" t="s">
        <v>546</v>
      </c>
      <c r="L61" s="91">
        <f>'Moors League'!O51</f>
        <v>4</v>
      </c>
      <c r="M61" s="89">
        <f>'Moors League'!P51</f>
        <v>31202</v>
      </c>
      <c r="N61" s="89">
        <f>'Moors League'!Q51</f>
        <v>1</v>
      </c>
      <c r="O61" s="106"/>
      <c r="P61" s="107"/>
      <c r="Q61" s="108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45" customFormat="1" ht="19.5" customHeight="1" x14ac:dyDescent="0.25">
      <c r="A62" s="55">
        <v>44</v>
      </c>
      <c r="B62" s="97" t="s">
        <v>285</v>
      </c>
      <c r="C62" s="97" t="s">
        <v>283</v>
      </c>
      <c r="D62" s="97" t="s">
        <v>295</v>
      </c>
      <c r="E62" s="98" t="s">
        <v>98</v>
      </c>
      <c r="F62" s="202" t="s">
        <v>299</v>
      </c>
      <c r="G62" s="269">
        <f>_xlfn.IFNA((VLOOKUP(H62,[4]OMS!$O$10:$P$305,2,FALSE)),"")</f>
        <v>1736071</v>
      </c>
      <c r="H62" s="400" t="s">
        <v>548</v>
      </c>
      <c r="I62" s="270" t="s">
        <v>301</v>
      </c>
      <c r="J62" s="269">
        <f>_xlfn.IFNA((VLOOKUP(K62,[4]OMS!$O$10:$P$305,2,FALSE)),"")</f>
        <v>1777905</v>
      </c>
      <c r="K62" s="400" t="s">
        <v>547</v>
      </c>
      <c r="L62" s="332"/>
      <c r="M62" s="333"/>
      <c r="N62" s="333"/>
      <c r="O62" s="106"/>
      <c r="P62" s="107"/>
      <c r="Q62" s="108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45" customFormat="1" ht="19.5" customHeight="1" x14ac:dyDescent="0.25">
      <c r="A63" s="338"/>
      <c r="B63" s="339"/>
      <c r="C63" s="339"/>
      <c r="D63" s="339"/>
      <c r="E63" s="340"/>
      <c r="F63" s="201" t="s">
        <v>300</v>
      </c>
      <c r="G63" s="269">
        <f>_xlfn.IFNA((VLOOKUP(H63,[4]OMS!$O$10:$P$305,2,FALSE)),"")</f>
        <v>1489067</v>
      </c>
      <c r="H63" s="400" t="s">
        <v>532</v>
      </c>
      <c r="I63" s="270" t="s">
        <v>302</v>
      </c>
      <c r="J63" s="269">
        <f>_xlfn.IFNA((VLOOKUP(K63,[4]OMS!$O$10:$P$305,2,FALSE)),"")</f>
        <v>1696409</v>
      </c>
      <c r="K63" s="400" t="s">
        <v>653</v>
      </c>
      <c r="L63" s="91">
        <f>'Moors League'!O52</f>
        <v>4</v>
      </c>
      <c r="M63" s="89">
        <f>'Moors League'!P52</f>
        <v>32084</v>
      </c>
      <c r="N63" s="89">
        <f>'Moors League'!Q52</f>
        <v>1</v>
      </c>
      <c r="O63" s="106"/>
      <c r="P63" s="107"/>
      <c r="Q63" s="108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45" customFormat="1" ht="19.5" customHeight="1" x14ac:dyDescent="0.25">
      <c r="A64" s="55">
        <v>45</v>
      </c>
      <c r="B64" s="97" t="s">
        <v>284</v>
      </c>
      <c r="C64" s="97" t="s">
        <v>287</v>
      </c>
      <c r="D64" s="97" t="s">
        <v>293</v>
      </c>
      <c r="E64" s="98" t="s">
        <v>292</v>
      </c>
      <c r="F64" s="361"/>
      <c r="G64" s="269">
        <f>_xlfn.IFNA((VLOOKUP(H64,[4]OMS!$O$10:$P$305,2,FALSE)),"")</f>
        <v>1631769</v>
      </c>
      <c r="H64" s="400" t="s">
        <v>540</v>
      </c>
      <c r="I64" s="357"/>
      <c r="J64" s="358"/>
      <c r="K64" s="358"/>
      <c r="L64" s="88">
        <f>'Moors League'!O53</f>
        <v>4</v>
      </c>
      <c r="M64" s="89">
        <f>'Moors League'!P53</f>
        <v>4208</v>
      </c>
      <c r="N64" s="89">
        <f>'Moors League'!Q53</f>
        <v>1</v>
      </c>
      <c r="O64" s="106"/>
      <c r="P64" s="107"/>
      <c r="Q64" s="108" t="str">
        <f>_xlfn.IFNA((VLOOKUP(O64,'DQ Lookup'!$A$2:$B$99,2,FALSE)),"")</f>
        <v/>
      </c>
    </row>
    <row r="65" spans="1:35" s="45" customFormat="1" ht="19.5" customHeight="1" x14ac:dyDescent="0.25">
      <c r="A65" s="55">
        <v>46</v>
      </c>
      <c r="B65" s="97" t="s">
        <v>285</v>
      </c>
      <c r="C65" s="97" t="s">
        <v>287</v>
      </c>
      <c r="D65" s="97" t="s">
        <v>293</v>
      </c>
      <c r="E65" s="98" t="s">
        <v>292</v>
      </c>
      <c r="F65" s="361"/>
      <c r="G65" s="269">
        <f>_xlfn.IFNA((VLOOKUP(H65,[4]OMS!$O$10:$P$305,2,FALSE)),"")</f>
        <v>1489077</v>
      </c>
      <c r="H65" s="400" t="s">
        <v>550</v>
      </c>
      <c r="I65" s="357"/>
      <c r="J65" s="358"/>
      <c r="K65" s="358"/>
      <c r="L65" s="88">
        <f>'Moors League'!O54</f>
        <v>3</v>
      </c>
      <c r="M65" s="89">
        <f>'Moors League'!P54</f>
        <v>3007</v>
      </c>
      <c r="N65" s="89">
        <f>'Moors League'!Q54</f>
        <v>2</v>
      </c>
      <c r="O65" s="106"/>
      <c r="P65" s="107"/>
      <c r="Q65" s="108" t="str">
        <f>_xlfn.IFNA((VLOOKUP(O65,'DQ Lookup'!$A$2:$B$99,2,FALSE)),"")</f>
        <v/>
      </c>
    </row>
    <row r="66" spans="1:35" s="45" customFormat="1" ht="19.5" customHeight="1" x14ac:dyDescent="0.25">
      <c r="A66" s="55">
        <v>47</v>
      </c>
      <c r="B66" s="97" t="s">
        <v>284</v>
      </c>
      <c r="C66" s="97" t="s">
        <v>288</v>
      </c>
      <c r="D66" s="97" t="s">
        <v>293</v>
      </c>
      <c r="E66" s="98" t="s">
        <v>290</v>
      </c>
      <c r="F66" s="361"/>
      <c r="G66" s="269">
        <f>_xlfn.IFNA((VLOOKUP(H66,[4]OMS!$O$10:$P$305,2,FALSE)),"")</f>
        <v>1521500</v>
      </c>
      <c r="H66" s="400" t="s">
        <v>555</v>
      </c>
      <c r="I66" s="357"/>
      <c r="J66" s="358"/>
      <c r="K66" s="358"/>
      <c r="L66" s="88">
        <f>'Moors League'!O55</f>
        <v>4</v>
      </c>
      <c r="M66" s="89">
        <f>'Moors League'!P55</f>
        <v>5307</v>
      </c>
      <c r="N66" s="89">
        <f>'Moors League'!Q55</f>
        <v>1</v>
      </c>
      <c r="O66" s="106"/>
      <c r="P66" s="107"/>
      <c r="Q66" s="108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45" customFormat="1" ht="19.5" customHeight="1" x14ac:dyDescent="0.25">
      <c r="A67" s="55">
        <v>48</v>
      </c>
      <c r="B67" s="97" t="s">
        <v>285</v>
      </c>
      <c r="C67" s="97" t="s">
        <v>288</v>
      </c>
      <c r="D67" s="97" t="s">
        <v>293</v>
      </c>
      <c r="E67" s="98" t="s">
        <v>290</v>
      </c>
      <c r="F67" s="361"/>
      <c r="G67" s="269">
        <f>_xlfn.IFNA((VLOOKUP(H67,[4]OMS!$O$10:$P$305,2,FALSE)),"")</f>
        <v>1748259</v>
      </c>
      <c r="H67" s="400" t="s">
        <v>549</v>
      </c>
      <c r="I67" s="357"/>
      <c r="J67" s="358"/>
      <c r="K67" s="358"/>
      <c r="L67" s="88">
        <f>'Moors League'!O56</f>
        <v>2</v>
      </c>
      <c r="M67" s="89">
        <f>'Moors League'!P56</f>
        <v>5486</v>
      </c>
      <c r="N67" s="89">
        <f>'Moors League'!Q56</f>
        <v>3</v>
      </c>
      <c r="O67" s="106"/>
      <c r="P67" s="107"/>
      <c r="Q67" s="108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45" customFormat="1" ht="19.5" customHeight="1" x14ac:dyDescent="0.25">
      <c r="A68" s="55">
        <v>49</v>
      </c>
      <c r="B68" s="97" t="s">
        <v>284</v>
      </c>
      <c r="C68" s="97" t="s">
        <v>286</v>
      </c>
      <c r="D68" s="97" t="s">
        <v>293</v>
      </c>
      <c r="E68" s="98" t="s">
        <v>289</v>
      </c>
      <c r="F68" s="361"/>
      <c r="G68" s="269">
        <f>_xlfn.IFNA((VLOOKUP(H68,[4]OMS!$O$10:$P$305,2,FALSE)),"")</f>
        <v>1479398</v>
      </c>
      <c r="H68" s="400" t="s">
        <v>537</v>
      </c>
      <c r="I68" s="357"/>
      <c r="J68" s="358"/>
      <c r="K68" s="358"/>
      <c r="L68" s="88">
        <f>'Moors League'!O57</f>
        <v>4</v>
      </c>
      <c r="M68" s="89">
        <f>'Moors League'!P57</f>
        <v>4397</v>
      </c>
      <c r="N68" s="89">
        <f>'Moors League'!Q57</f>
        <v>1</v>
      </c>
      <c r="O68" s="106"/>
      <c r="P68" s="107"/>
      <c r="Q68" s="108" t="str">
        <f>_xlfn.IFNA((VLOOKUP(O68,'DQ Lookup'!$A$2:$B$99,2,FALSE)),"")</f>
        <v/>
      </c>
    </row>
    <row r="69" spans="1:35" s="45" customFormat="1" ht="19.5" customHeight="1" x14ac:dyDescent="0.25">
      <c r="A69" s="55">
        <v>50</v>
      </c>
      <c r="B69" s="97" t="s">
        <v>285</v>
      </c>
      <c r="C69" s="97" t="s">
        <v>286</v>
      </c>
      <c r="D69" s="97" t="s">
        <v>293</v>
      </c>
      <c r="E69" s="98" t="s">
        <v>289</v>
      </c>
      <c r="F69" s="361"/>
      <c r="G69" s="269">
        <f>_xlfn.IFNA((VLOOKUP(H69,[4]OMS!$O$10:$P$305,2,FALSE)),"")</f>
        <v>1315050</v>
      </c>
      <c r="H69" s="400" t="s">
        <v>557</v>
      </c>
      <c r="I69" s="357"/>
      <c r="J69" s="358"/>
      <c r="K69" s="358"/>
      <c r="L69" s="88">
        <f>'Moors League'!O58</f>
        <v>4</v>
      </c>
      <c r="M69" s="89">
        <f>'Moors League'!P58</f>
        <v>4595</v>
      </c>
      <c r="N69" s="89">
        <f>'Moors League'!Q58</f>
        <v>1</v>
      </c>
      <c r="O69" s="106"/>
      <c r="P69" s="107"/>
      <c r="Q69" s="108" t="str">
        <f>_xlfn.IFNA((VLOOKUP(O69,'DQ Lookup'!$A$2:$B$99,2,FALSE)),"")</f>
        <v/>
      </c>
    </row>
    <row r="70" spans="1:35" s="45" customFormat="1" ht="19.5" customHeight="1" x14ac:dyDescent="0.25">
      <c r="A70" s="55">
        <v>51</v>
      </c>
      <c r="B70" s="97" t="s">
        <v>284</v>
      </c>
      <c r="C70" s="97" t="s">
        <v>283</v>
      </c>
      <c r="D70" s="97" t="s">
        <v>293</v>
      </c>
      <c r="E70" s="98" t="s">
        <v>291</v>
      </c>
      <c r="F70" s="361"/>
      <c r="G70" s="269">
        <f>_xlfn.IFNA((VLOOKUP(H70,[4]OMS!$O$10:$P$305,2,FALSE)),"")</f>
        <v>1489035</v>
      </c>
      <c r="H70" s="400" t="s">
        <v>545</v>
      </c>
      <c r="I70" s="357"/>
      <c r="J70" s="358"/>
      <c r="K70" s="358"/>
      <c r="L70" s="88">
        <f>'Moors League'!O59</f>
        <v>4</v>
      </c>
      <c r="M70" s="89">
        <f>'Moors League'!P59</f>
        <v>5226</v>
      </c>
      <c r="N70" s="89">
        <f>'Moors League'!Q59</f>
        <v>1</v>
      </c>
      <c r="O70" s="106"/>
      <c r="P70" s="107"/>
      <c r="Q70" s="108" t="str">
        <f>_xlfn.IFNA((VLOOKUP(O70,'DQ Lookup'!$A$2:$B$99,2,FALSE)),"")</f>
        <v/>
      </c>
    </row>
    <row r="71" spans="1:35" s="45" customFormat="1" ht="19.5" customHeight="1" x14ac:dyDescent="0.25">
      <c r="A71" s="55">
        <v>52</v>
      </c>
      <c r="B71" s="97" t="s">
        <v>285</v>
      </c>
      <c r="C71" s="97" t="s">
        <v>283</v>
      </c>
      <c r="D71" s="97" t="s">
        <v>293</v>
      </c>
      <c r="E71" s="98" t="s">
        <v>291</v>
      </c>
      <c r="F71" s="361"/>
      <c r="G71" s="269">
        <f>_xlfn.IFNA((VLOOKUP(H71,[4]OMS!$O$10:$P$305,2,FALSE)),"")</f>
        <v>1777905</v>
      </c>
      <c r="H71" s="400" t="s">
        <v>547</v>
      </c>
      <c r="I71" s="357"/>
      <c r="J71" s="358"/>
      <c r="K71" s="358"/>
      <c r="L71" s="88">
        <f>'Moors League'!O60</f>
        <v>4</v>
      </c>
      <c r="M71" s="89">
        <f>'Moors League'!P60</f>
        <v>5819</v>
      </c>
      <c r="N71" s="89">
        <f>'Moors League'!Q60</f>
        <v>1</v>
      </c>
      <c r="O71" s="106"/>
      <c r="P71" s="107"/>
      <c r="Q71" s="108" t="str">
        <f>_xlfn.IFNA((VLOOKUP(O71,'DQ Lookup'!$A$2:$B$99,2,FALSE)),"")</f>
        <v/>
      </c>
    </row>
    <row r="72" spans="1:35" s="45" customFormat="1" ht="19.5" customHeight="1" x14ac:dyDescent="0.25">
      <c r="A72" s="55">
        <v>53</v>
      </c>
      <c r="B72" s="97" t="s">
        <v>284</v>
      </c>
      <c r="C72" s="97" t="s">
        <v>80</v>
      </c>
      <c r="D72" s="97" t="s">
        <v>293</v>
      </c>
      <c r="E72" s="98" t="s">
        <v>292</v>
      </c>
      <c r="F72" s="361"/>
      <c r="G72" s="269">
        <f>_xlfn.IFNA((VLOOKUP(H72,[4]OMS!$O$10:$P$305,2,FALSE)),"")</f>
        <v>965399</v>
      </c>
      <c r="H72" s="400" t="s">
        <v>529</v>
      </c>
      <c r="I72" s="357"/>
      <c r="J72" s="358"/>
      <c r="K72" s="358"/>
      <c r="L72" s="88">
        <f>'Moors League'!O61</f>
        <v>3</v>
      </c>
      <c r="M72" s="89">
        <f>'Moors League'!P61</f>
        <v>2951</v>
      </c>
      <c r="N72" s="89">
        <f>'Moors League'!Q61</f>
        <v>2</v>
      </c>
      <c r="O72" s="106"/>
      <c r="P72" s="107"/>
      <c r="Q72" s="108" t="str">
        <f>_xlfn.IFNA((VLOOKUP(O72,'DQ Lookup'!$A$2:$B$99,2,FALSE)),"")</f>
        <v/>
      </c>
    </row>
    <row r="73" spans="1:35" s="45" customFormat="1" ht="19.5" customHeight="1" x14ac:dyDescent="0.25">
      <c r="A73" s="55">
        <v>54</v>
      </c>
      <c r="B73" s="97" t="s">
        <v>285</v>
      </c>
      <c r="C73" s="97" t="s">
        <v>80</v>
      </c>
      <c r="D73" s="97" t="s">
        <v>293</v>
      </c>
      <c r="E73" s="98" t="s">
        <v>292</v>
      </c>
      <c r="F73" s="362"/>
      <c r="G73" s="269">
        <f>_xlfn.IFNA((VLOOKUP(H73,[4]OMS!$O$10:$P$305,2,FALSE)),"")</f>
        <v>690013</v>
      </c>
      <c r="H73" s="400" t="s">
        <v>543</v>
      </c>
      <c r="I73" s="359"/>
      <c r="J73" s="360"/>
      <c r="K73" s="360"/>
      <c r="L73" s="88">
        <f>'Moors League'!O62</f>
        <v>4</v>
      </c>
      <c r="M73" s="89">
        <f>'Moors League'!P62</f>
        <v>3035</v>
      </c>
      <c r="N73" s="89">
        <f>'Moors League'!Q62</f>
        <v>1</v>
      </c>
      <c r="O73" s="106"/>
      <c r="P73" s="107"/>
      <c r="Q73" s="108" t="str">
        <f>_xlfn.IFNA((VLOOKUP(O73,'DQ Lookup'!$A$2:$B$99,2,FALSE)),"")</f>
        <v/>
      </c>
    </row>
    <row r="74" spans="1:35" s="45" customFormat="1" ht="19.5" customHeight="1" x14ac:dyDescent="0.25">
      <c r="A74" s="55">
        <v>55</v>
      </c>
      <c r="B74" s="97" t="s">
        <v>284</v>
      </c>
      <c r="C74" s="97" t="s">
        <v>287</v>
      </c>
      <c r="D74" s="97" t="s">
        <v>296</v>
      </c>
      <c r="E74" s="98" t="s">
        <v>100</v>
      </c>
      <c r="F74" s="203">
        <v>1</v>
      </c>
      <c r="G74" s="269">
        <f>_xlfn.IFNA((VLOOKUP(H74,[4]OMS!$O$10:$P$305,2,FALSE)),"")</f>
        <v>1479398</v>
      </c>
      <c r="H74" s="400" t="s">
        <v>537</v>
      </c>
      <c r="I74" s="271">
        <v>2</v>
      </c>
      <c r="J74" s="269">
        <f>_xlfn.IFNA((VLOOKUP(K74,[4]OMS!$O$10:$P$305,2,FALSE)),"")</f>
        <v>1631769</v>
      </c>
      <c r="K74" s="400" t="s">
        <v>540</v>
      </c>
      <c r="L74" s="332"/>
      <c r="M74" s="333"/>
      <c r="N74" s="333"/>
      <c r="O74" s="106"/>
      <c r="P74" s="107"/>
      <c r="Q74" s="108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5" s="45" customFormat="1" ht="19.5" customHeight="1" x14ac:dyDescent="0.25">
      <c r="A75" s="338"/>
      <c r="B75" s="339"/>
      <c r="C75" s="339"/>
      <c r="D75" s="339"/>
      <c r="E75" s="340"/>
      <c r="F75" s="203">
        <v>3</v>
      </c>
      <c r="G75" s="269">
        <f>_xlfn.IFNA((VLOOKUP(H75,[4]OMS!$O$10:$P$305,2,FALSE)),"")</f>
        <v>1631780</v>
      </c>
      <c r="H75" s="400" t="s">
        <v>539</v>
      </c>
      <c r="I75" s="271">
        <v>4</v>
      </c>
      <c r="J75" s="269">
        <f>_xlfn.IFNA((VLOOKUP(K75,[4]OMS!$O$10:$P$305,2,FALSE)),"")</f>
        <v>1748256</v>
      </c>
      <c r="K75" s="400" t="s">
        <v>533</v>
      </c>
      <c r="L75" s="91">
        <f>'Moors League'!O63</f>
        <v>4</v>
      </c>
      <c r="M75" s="89">
        <f>'Moors League'!P63</f>
        <v>24162</v>
      </c>
      <c r="N75" s="89">
        <f>'Moors League'!Q63</f>
        <v>1</v>
      </c>
      <c r="O75" s="106"/>
      <c r="P75" s="107"/>
      <c r="Q75" s="108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5" s="45" customFormat="1" ht="19.5" customHeight="1" x14ac:dyDescent="0.25">
      <c r="A76" s="55">
        <v>56</v>
      </c>
      <c r="B76" s="97" t="s">
        <v>285</v>
      </c>
      <c r="C76" s="97" t="s">
        <v>287</v>
      </c>
      <c r="D76" s="97" t="s">
        <v>296</v>
      </c>
      <c r="E76" s="98" t="s">
        <v>100</v>
      </c>
      <c r="F76" s="202">
        <v>1</v>
      </c>
      <c r="G76" s="269">
        <f>_xlfn.IFNA((VLOOKUP(H76,[4]OMS!$O$10:$P$305,2,FALSE)),"")</f>
        <v>1504250</v>
      </c>
      <c r="H76" s="400" t="s">
        <v>553</v>
      </c>
      <c r="I76" s="272">
        <v>2</v>
      </c>
      <c r="J76" s="269">
        <f>_xlfn.IFNA((VLOOKUP(K76,[4]OMS!$O$10:$P$305,2,FALSE)),"")</f>
        <v>1736071</v>
      </c>
      <c r="K76" s="400" t="s">
        <v>548</v>
      </c>
      <c r="L76" s="332"/>
      <c r="M76" s="333"/>
      <c r="N76" s="333"/>
      <c r="O76" s="106"/>
      <c r="P76" s="107"/>
      <c r="Q76" s="108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5" s="45" customFormat="1" ht="19.5" customHeight="1" x14ac:dyDescent="0.25">
      <c r="A77" s="338"/>
      <c r="B77" s="339"/>
      <c r="C77" s="339"/>
      <c r="D77" s="339"/>
      <c r="E77" s="340"/>
      <c r="F77" s="204">
        <v>3</v>
      </c>
      <c r="G77" s="269">
        <f>_xlfn.IFNA((VLOOKUP(H77,[4]OMS!$O$10:$P$305,2,FALSE)),"")</f>
        <v>1489077</v>
      </c>
      <c r="H77" s="400" t="s">
        <v>550</v>
      </c>
      <c r="I77" s="273">
        <v>4</v>
      </c>
      <c r="J77" s="269">
        <f>_xlfn.IFNA((VLOOKUP(K77,[4]OMS!$O$10:$P$305,2,FALSE)),"")</f>
        <v>1631770</v>
      </c>
      <c r="K77" s="400" t="s">
        <v>538</v>
      </c>
      <c r="L77" s="91">
        <f>'Moors League'!O64</f>
        <v>4</v>
      </c>
      <c r="M77" s="89">
        <f>'Moors League'!P64</f>
        <v>22167</v>
      </c>
      <c r="N77" s="89">
        <f>'Moors League'!Q64</f>
        <v>1</v>
      </c>
      <c r="O77" s="106"/>
      <c r="P77" s="107"/>
      <c r="Q77" s="108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5" s="45" customFormat="1" ht="19.5" customHeight="1" x14ac:dyDescent="0.25">
      <c r="A78" s="55">
        <v>57</v>
      </c>
      <c r="B78" s="97" t="s">
        <v>284</v>
      </c>
      <c r="C78" s="97" t="s">
        <v>288</v>
      </c>
      <c r="D78" s="97" t="s">
        <v>295</v>
      </c>
      <c r="E78" s="98" t="s">
        <v>98</v>
      </c>
      <c r="F78" s="201" t="s">
        <v>299</v>
      </c>
      <c r="G78" s="269">
        <f>_xlfn.IFNA((VLOOKUP(H78,[4]OMS!$O$10:$P$305,2,FALSE)),"")</f>
        <v>1696371</v>
      </c>
      <c r="H78" s="400" t="s">
        <v>554</v>
      </c>
      <c r="I78" s="270" t="s">
        <v>301</v>
      </c>
      <c r="J78" s="269">
        <f>_xlfn.IFNA((VLOOKUP(K78,[4]OMS!$O$10:$P$305,2,FALSE)),"")</f>
        <v>1521409</v>
      </c>
      <c r="K78" s="400" t="s">
        <v>551</v>
      </c>
      <c r="L78" s="332"/>
      <c r="M78" s="333"/>
      <c r="N78" s="333"/>
      <c r="O78" s="106"/>
      <c r="P78" s="107"/>
      <c r="Q78" s="108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5" s="45" customFormat="1" ht="19.5" customHeight="1" x14ac:dyDescent="0.25">
      <c r="A79" s="338"/>
      <c r="B79" s="339"/>
      <c r="C79" s="339"/>
      <c r="D79" s="339"/>
      <c r="E79" s="340"/>
      <c r="F79" s="201" t="s">
        <v>300</v>
      </c>
      <c r="G79" s="269">
        <f>_xlfn.IFNA((VLOOKUP(H79,[4]OMS!$O$10:$P$305,2,FALSE)),"")</f>
        <v>1521500</v>
      </c>
      <c r="H79" s="400" t="s">
        <v>555</v>
      </c>
      <c r="I79" s="270" t="s">
        <v>302</v>
      </c>
      <c r="J79" s="269">
        <f>_xlfn.IFNA((VLOOKUP(K79,[4]OMS!$O$10:$P$305,2,FALSE)),"")</f>
        <v>1696318</v>
      </c>
      <c r="K79" s="400" t="s">
        <v>535</v>
      </c>
      <c r="L79" s="91">
        <f>'Moors League'!O65</f>
        <v>3</v>
      </c>
      <c r="M79" s="89">
        <f>'Moors League'!P65</f>
        <v>14097</v>
      </c>
      <c r="N79" s="89">
        <f>'Moors League'!Q65</f>
        <v>2</v>
      </c>
      <c r="O79" s="106"/>
      <c r="P79" s="107"/>
      <c r="Q79" s="108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5" s="45" customFormat="1" ht="19.5" customHeight="1" x14ac:dyDescent="0.25">
      <c r="A80" s="55">
        <v>58</v>
      </c>
      <c r="B80" s="97" t="s">
        <v>285</v>
      </c>
      <c r="C80" s="97" t="s">
        <v>288</v>
      </c>
      <c r="D80" s="97" t="s">
        <v>295</v>
      </c>
      <c r="E80" s="98" t="s">
        <v>98</v>
      </c>
      <c r="F80" s="202" t="s">
        <v>299</v>
      </c>
      <c r="G80" s="269">
        <f>_xlfn.IFNA((VLOOKUP(H80,[4]OMS!$O$10:$P$305,2,FALSE)),"")</f>
        <v>1696426</v>
      </c>
      <c r="H80" s="400" t="s">
        <v>552</v>
      </c>
      <c r="I80" s="270" t="s">
        <v>301</v>
      </c>
      <c r="J80" s="269">
        <f>_xlfn.IFNA((VLOOKUP(K80,[4]OMS!$O$10:$P$305,2,FALSE)),"")</f>
        <v>1696412</v>
      </c>
      <c r="K80" s="400" t="s">
        <v>556</v>
      </c>
      <c r="L80" s="332"/>
      <c r="M80" s="333"/>
      <c r="N80" s="333"/>
      <c r="O80" s="106"/>
      <c r="P80" s="107"/>
      <c r="Q80" s="108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38"/>
      <c r="B81" s="339"/>
      <c r="C81" s="339"/>
      <c r="D81" s="339"/>
      <c r="E81" s="340"/>
      <c r="F81" s="201" t="s">
        <v>300</v>
      </c>
      <c r="G81" s="269">
        <f>_xlfn.IFNA((VLOOKUP(H81,[4]OMS!$O$10:$P$305,2,FALSE)),"")</f>
        <v>1748259</v>
      </c>
      <c r="H81" s="400" t="s">
        <v>549</v>
      </c>
      <c r="I81" s="270" t="s">
        <v>302</v>
      </c>
      <c r="J81" s="269">
        <f>_xlfn.IFNA((VLOOKUP(K81,[4]OMS!$O$10:$P$305,2,FALSE)),"")</f>
        <v>1736079</v>
      </c>
      <c r="K81" s="400" t="s">
        <v>536</v>
      </c>
      <c r="L81" s="91">
        <f>'Moors League'!O66</f>
        <v>3</v>
      </c>
      <c r="M81" s="89">
        <f>'Moors League'!P66</f>
        <v>14491</v>
      </c>
      <c r="N81" s="89">
        <f>'Moors League'!Q66</f>
        <v>2</v>
      </c>
      <c r="O81" s="106"/>
      <c r="P81" s="107"/>
      <c r="Q81" s="108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55">
        <v>59</v>
      </c>
      <c r="B82" s="97" t="s">
        <v>284</v>
      </c>
      <c r="C82" s="97" t="s">
        <v>286</v>
      </c>
      <c r="D82" s="97" t="s">
        <v>296</v>
      </c>
      <c r="E82" s="98" t="s">
        <v>100</v>
      </c>
      <c r="F82" s="203">
        <v>1</v>
      </c>
      <c r="G82" s="269" t="str">
        <f>_xlfn.IFNA((VLOOKUP(H82,[4]OMS!$O$10:$P$305,2,FALSE)),"")</f>
        <v/>
      </c>
      <c r="H82" s="400"/>
      <c r="I82" s="271">
        <v>2</v>
      </c>
      <c r="J82" s="269" t="str">
        <f>_xlfn.IFNA((VLOOKUP(K82,[4]OMS!$O$10:$P$305,2,FALSE)),"")</f>
        <v/>
      </c>
      <c r="K82" s="400"/>
      <c r="L82" s="332"/>
      <c r="M82" s="333"/>
      <c r="N82" s="333"/>
      <c r="O82" s="106"/>
      <c r="P82" s="107"/>
      <c r="Q82" s="108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38"/>
      <c r="B83" s="339"/>
      <c r="C83" s="339"/>
      <c r="D83" s="339"/>
      <c r="E83" s="340"/>
      <c r="F83" s="203">
        <v>3</v>
      </c>
      <c r="G83" s="269" t="str">
        <f>_xlfn.IFNA((VLOOKUP(H83,[4]OMS!$O$10:$P$305,2,FALSE)),"")</f>
        <v/>
      </c>
      <c r="H83" s="400"/>
      <c r="I83" s="271">
        <v>4</v>
      </c>
      <c r="J83" s="269" t="str">
        <f>_xlfn.IFNA((VLOOKUP(K83,[4]OMS!$O$10:$P$305,2,FALSE)),"")</f>
        <v/>
      </c>
      <c r="K83" s="400"/>
      <c r="L83" s="91" t="str">
        <f>'Moors League'!O67</f>
        <v>DNS</v>
      </c>
      <c r="M83" s="89" t="str">
        <f>'Moors League'!P67</f>
        <v>DNS</v>
      </c>
      <c r="N83" s="89">
        <f>'Moors League'!Q67</f>
        <v>0</v>
      </c>
      <c r="O83" s="106"/>
      <c r="P83" s="107"/>
      <c r="Q83" s="108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55">
        <v>60</v>
      </c>
      <c r="B84" s="97" t="s">
        <v>285</v>
      </c>
      <c r="C84" s="97" t="s">
        <v>286</v>
      </c>
      <c r="D84" s="97" t="s">
        <v>296</v>
      </c>
      <c r="E84" s="98" t="s">
        <v>100</v>
      </c>
      <c r="F84" s="202">
        <v>1</v>
      </c>
      <c r="G84" s="269">
        <f>_xlfn.IFNA((VLOOKUP(H84,[4]OMS!$O$10:$P$305,2,FALSE)),"")</f>
        <v>1234410</v>
      </c>
      <c r="H84" s="400" t="s">
        <v>542</v>
      </c>
      <c r="I84" s="272">
        <v>2</v>
      </c>
      <c r="J84" s="269">
        <f>_xlfn.IFNA((VLOOKUP(K84,[4]OMS!$O$10:$P$305,2,FALSE)),"")</f>
        <v>1521443</v>
      </c>
      <c r="K84" s="400" t="s">
        <v>534</v>
      </c>
      <c r="L84" s="332"/>
      <c r="M84" s="333"/>
      <c r="N84" s="333"/>
      <c r="O84" s="106"/>
      <c r="P84" s="107"/>
      <c r="Q84" s="108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38"/>
      <c r="B85" s="339"/>
      <c r="C85" s="339"/>
      <c r="D85" s="339"/>
      <c r="E85" s="340"/>
      <c r="F85" s="204">
        <v>3</v>
      </c>
      <c r="G85" s="269">
        <f>_xlfn.IFNA((VLOOKUP(H85,[4]OMS!$O$10:$P$305,2,FALSE)),"")</f>
        <v>1315050</v>
      </c>
      <c r="H85" s="400" t="s">
        <v>557</v>
      </c>
      <c r="I85" s="273">
        <v>4</v>
      </c>
      <c r="J85" s="269">
        <f>_xlfn.IFNA((VLOOKUP(K85,[4]OMS!$O$10:$P$305,2,FALSE)),"")</f>
        <v>1489077</v>
      </c>
      <c r="K85" s="400" t="s">
        <v>550</v>
      </c>
      <c r="L85" s="91">
        <f>'Moors League'!O68</f>
        <v>3</v>
      </c>
      <c r="M85" s="89">
        <f>'Moors League'!P68</f>
        <v>20457</v>
      </c>
      <c r="N85" s="89">
        <f>'Moors League'!Q68</f>
        <v>2</v>
      </c>
      <c r="O85" s="106"/>
      <c r="P85" s="107"/>
      <c r="Q85" s="108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55">
        <v>61</v>
      </c>
      <c r="B86" s="354" t="s">
        <v>112</v>
      </c>
      <c r="C86" s="355"/>
      <c r="D86" s="97" t="s">
        <v>297</v>
      </c>
      <c r="E86" s="98" t="s">
        <v>298</v>
      </c>
      <c r="F86" s="94">
        <v>1</v>
      </c>
      <c r="G86" s="269">
        <f>_xlfn.IFNA((VLOOKUP(H86,[4]OMS!$O$10:$P$305,2,FALSE)),"")</f>
        <v>1521500</v>
      </c>
      <c r="H86" s="400" t="s">
        <v>555</v>
      </c>
      <c r="I86" s="272">
        <v>2</v>
      </c>
      <c r="J86" s="269">
        <f>_xlfn.IFNA((VLOOKUP(K86,[4]OMS!$O$10:$P$305,2,FALSE)),"")</f>
        <v>1748259</v>
      </c>
      <c r="K86" s="400" t="s">
        <v>549</v>
      </c>
      <c r="L86" s="363"/>
      <c r="M86" s="364"/>
      <c r="N86" s="364"/>
      <c r="O86" s="106"/>
      <c r="P86" s="107"/>
      <c r="Q86" s="108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41" t="s">
        <v>73</v>
      </c>
      <c r="B87" s="342"/>
      <c r="C87" s="342"/>
      <c r="D87" s="342"/>
      <c r="E87" s="343"/>
      <c r="F87" s="94">
        <v>3</v>
      </c>
      <c r="G87" s="269">
        <f>_xlfn.IFNA((VLOOKUP(H87,[4]OMS!$O$10:$P$305,2,FALSE)),"")</f>
        <v>1521498</v>
      </c>
      <c r="H87" s="400" t="s">
        <v>531</v>
      </c>
      <c r="I87" s="273">
        <v>4</v>
      </c>
      <c r="J87" s="269">
        <f>_xlfn.IFNA((VLOOKUP(K87,[4]OMS!$O$10:$P$305,2,FALSE)),"")</f>
        <v>1489067</v>
      </c>
      <c r="K87" s="400" t="s">
        <v>532</v>
      </c>
      <c r="L87" s="365"/>
      <c r="M87" s="366"/>
      <c r="N87" s="366"/>
      <c r="O87" s="106"/>
      <c r="P87" s="107"/>
      <c r="Q87" s="108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44"/>
      <c r="B88" s="345"/>
      <c r="C88" s="345"/>
      <c r="D88" s="345"/>
      <c r="E88" s="346"/>
      <c r="F88" s="94">
        <v>5</v>
      </c>
      <c r="G88" s="269">
        <f>_xlfn.IFNA((VLOOKUP(H88,[4]OMS!$O$10:$P$305,2,FALSE)),"")</f>
        <v>1631769</v>
      </c>
      <c r="H88" s="400" t="s">
        <v>540</v>
      </c>
      <c r="I88" s="272">
        <v>6</v>
      </c>
      <c r="J88" s="269">
        <f>_xlfn.IFNA((VLOOKUP(K88,[4]OMS!$O$10:$P$305,2,FALSE)),"")</f>
        <v>1504250</v>
      </c>
      <c r="K88" s="400" t="s">
        <v>553</v>
      </c>
      <c r="L88" s="365"/>
      <c r="M88" s="366"/>
      <c r="N88" s="366"/>
      <c r="O88" s="106"/>
      <c r="P88" s="107"/>
      <c r="Q88" s="108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44"/>
      <c r="B89" s="345"/>
      <c r="C89" s="345"/>
      <c r="D89" s="345"/>
      <c r="E89" s="346"/>
      <c r="F89" s="94">
        <v>7</v>
      </c>
      <c r="G89" s="269">
        <f>_xlfn.IFNA((VLOOKUP(H89,[4]OMS!$O$10:$P$305,2,FALSE)),"")</f>
        <v>1631780</v>
      </c>
      <c r="H89" s="400" t="s">
        <v>539</v>
      </c>
      <c r="I89" s="273">
        <v>8</v>
      </c>
      <c r="J89" s="269">
        <f>_xlfn.IFNA((VLOOKUP(K89,[4]OMS!$O$10:$P$305,2,FALSE)),"")</f>
        <v>1234410</v>
      </c>
      <c r="K89" s="400" t="s">
        <v>542</v>
      </c>
      <c r="L89" s="367"/>
      <c r="M89" s="368"/>
      <c r="N89" s="368"/>
      <c r="O89" s="106"/>
      <c r="P89" s="107"/>
      <c r="Q89" s="108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47"/>
      <c r="B90" s="348"/>
      <c r="C90" s="348"/>
      <c r="D90" s="348"/>
      <c r="E90" s="349"/>
      <c r="F90" s="94">
        <v>9</v>
      </c>
      <c r="G90" s="269">
        <f>_xlfn.IFNA((VLOOKUP(H90,[4]OMS!$O$10:$P$305,2,FALSE)),"")</f>
        <v>965399</v>
      </c>
      <c r="H90" s="400" t="s">
        <v>529</v>
      </c>
      <c r="I90" s="274">
        <v>10</v>
      </c>
      <c r="J90" s="269">
        <f>_xlfn.IFNA((VLOOKUP(K90,[4]OMS!$O$10:$P$305,2,FALSE)),"")</f>
        <v>306928</v>
      </c>
      <c r="K90" s="400" t="s">
        <v>530</v>
      </c>
      <c r="L90" s="95">
        <f>'Moors League'!O69</f>
        <v>4</v>
      </c>
      <c r="M90" s="96">
        <f>'Moors League'!P69</f>
        <v>51172</v>
      </c>
      <c r="N90" s="96">
        <f>'Moors League'!Q69</f>
        <v>1</v>
      </c>
      <c r="O90" s="106"/>
      <c r="P90" s="107"/>
      <c r="Q90" s="108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165"/>
      <c r="H91" s="24"/>
      <c r="I91" s="351" t="s">
        <v>303</v>
      </c>
      <c r="J91" s="371"/>
      <c r="K91" s="352"/>
      <c r="L91" s="353"/>
      <c r="M91" s="335">
        <f>SUM(N6:N90)</f>
        <v>90</v>
      </c>
      <c r="N91" s="336"/>
      <c r="O91" s="209"/>
      <c r="Q91" s="34"/>
    </row>
    <row r="92" spans="1:34" x14ac:dyDescent="0.25">
      <c r="A92" s="24"/>
      <c r="B92" s="1"/>
      <c r="C92" s="1"/>
      <c r="D92" s="1"/>
      <c r="E92" s="1"/>
      <c r="F92" s="24"/>
      <c r="G92" s="165"/>
      <c r="H92" s="24"/>
      <c r="I92" s="21"/>
      <c r="J92" s="216"/>
      <c r="K92" s="21"/>
      <c r="L92" s="22"/>
      <c r="M92" s="22"/>
      <c r="N92" s="23"/>
      <c r="O92" s="208"/>
      <c r="Q92" s="34"/>
    </row>
    <row r="93" spans="1:34" x14ac:dyDescent="0.25">
      <c r="A93" s="24"/>
      <c r="B93" s="1"/>
      <c r="C93" s="1"/>
      <c r="D93" s="1"/>
      <c r="E93" s="1"/>
      <c r="F93" s="24"/>
      <c r="G93" s="165"/>
      <c r="H93" s="24"/>
      <c r="I93" s="21"/>
      <c r="J93" s="216"/>
      <c r="K93" s="21"/>
      <c r="L93" s="22"/>
      <c r="M93" s="22"/>
      <c r="N93" s="23"/>
      <c r="O93" s="208"/>
      <c r="Q93" s="34"/>
    </row>
    <row r="94" spans="1:34" x14ac:dyDescent="0.25">
      <c r="A94" s="24"/>
      <c r="B94" s="1"/>
      <c r="C94" s="1"/>
      <c r="D94" s="1"/>
      <c r="E94" s="1"/>
      <c r="F94" s="24"/>
      <c r="G94" s="165"/>
      <c r="H94" s="24"/>
      <c r="I94" s="21"/>
      <c r="J94" s="216"/>
      <c r="K94" s="21"/>
      <c r="L94" s="22"/>
      <c r="M94" s="22"/>
      <c r="N94" s="23"/>
      <c r="O94" s="208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165"/>
      <c r="H95" s="24"/>
      <c r="I95" s="21"/>
      <c r="J95" s="216"/>
      <c r="K95" s="21"/>
      <c r="L95" s="22"/>
      <c r="M95" s="22"/>
      <c r="N95" s="23"/>
      <c r="O95" s="208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165"/>
      <c r="H96" s="24"/>
      <c r="I96" s="21"/>
      <c r="J96" s="216"/>
      <c r="K96" s="21"/>
      <c r="L96" s="22"/>
      <c r="M96" s="22"/>
      <c r="N96" s="23"/>
      <c r="O96" s="208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165"/>
      <c r="H97" s="24"/>
      <c r="I97" s="21"/>
      <c r="J97" s="216"/>
      <c r="K97" s="21"/>
      <c r="L97" s="22"/>
      <c r="M97" s="22"/>
      <c r="N97" s="23"/>
      <c r="O97" s="208"/>
      <c r="Q97" s="34"/>
    </row>
    <row r="98" spans="1:17" x14ac:dyDescent="0.25">
      <c r="A98" s="24"/>
      <c r="B98" s="1"/>
      <c r="C98" s="1"/>
      <c r="D98" s="1"/>
      <c r="E98" s="1"/>
      <c r="F98" s="24"/>
      <c r="G98" s="217"/>
      <c r="H98" s="24"/>
      <c r="I98" s="21"/>
      <c r="J98" s="23"/>
      <c r="K98" s="21"/>
      <c r="L98" s="22"/>
      <c r="M98" s="22"/>
      <c r="N98" s="23"/>
      <c r="O98" s="208"/>
      <c r="Q98" s="34"/>
    </row>
    <row r="99" spans="1:17" x14ac:dyDescent="0.25">
      <c r="A99" s="24"/>
      <c r="B99" s="1"/>
      <c r="C99" s="1"/>
      <c r="D99" s="1"/>
      <c r="E99" s="1"/>
      <c r="F99" s="24"/>
      <c r="G99" s="165"/>
      <c r="H99" s="24"/>
      <c r="I99" s="21"/>
      <c r="J99" s="216"/>
      <c r="K99" s="21"/>
      <c r="L99" s="22"/>
      <c r="M99" s="22"/>
      <c r="N99" s="23"/>
      <c r="O99" s="208"/>
      <c r="Q99" s="34"/>
    </row>
    <row r="100" spans="1:17" x14ac:dyDescent="0.25">
      <c r="A100" s="24"/>
      <c r="B100" s="1"/>
      <c r="C100" s="1"/>
      <c r="D100" s="1"/>
      <c r="E100" s="1"/>
      <c r="F100" s="24"/>
      <c r="G100" s="165"/>
      <c r="H100" s="24"/>
      <c r="I100" s="21"/>
      <c r="J100" s="216"/>
      <c r="K100" s="21"/>
      <c r="L100" s="22"/>
      <c r="M100" s="22"/>
      <c r="N100" s="23"/>
      <c r="O100" s="208"/>
      <c r="Q100" s="34"/>
    </row>
    <row r="101" spans="1:17" x14ac:dyDescent="0.25">
      <c r="A101" s="24"/>
      <c r="B101" s="1"/>
      <c r="C101" s="1"/>
      <c r="D101" s="1"/>
      <c r="E101" s="1"/>
      <c r="F101" s="24"/>
      <c r="G101" s="165"/>
      <c r="H101" s="24"/>
      <c r="I101" s="21"/>
      <c r="J101" s="216"/>
      <c r="K101" s="21"/>
      <c r="L101" s="22"/>
      <c r="M101" s="22"/>
      <c r="N101" s="23"/>
      <c r="O101" s="208"/>
      <c r="Q101" s="34"/>
    </row>
    <row r="102" spans="1:17" x14ac:dyDescent="0.25">
      <c r="A102" s="24"/>
      <c r="B102" s="1"/>
      <c r="C102" s="1"/>
      <c r="D102" s="1"/>
      <c r="E102" s="1"/>
      <c r="F102" s="24"/>
      <c r="G102" s="165"/>
      <c r="H102" s="24"/>
      <c r="I102" s="21"/>
      <c r="J102" s="216"/>
      <c r="K102" s="21"/>
      <c r="L102" s="22"/>
      <c r="M102" s="22"/>
      <c r="N102" s="23"/>
      <c r="O102" s="208"/>
      <c r="Q102" s="34"/>
    </row>
    <row r="103" spans="1:17" x14ac:dyDescent="0.25">
      <c r="A103" s="24"/>
      <c r="B103" s="1"/>
      <c r="C103" s="1"/>
      <c r="D103" s="1"/>
      <c r="E103" s="1"/>
      <c r="F103" s="24"/>
      <c r="G103" s="165"/>
      <c r="H103" s="24"/>
      <c r="I103" s="21"/>
      <c r="J103" s="216"/>
      <c r="K103" s="21"/>
      <c r="L103" s="22"/>
      <c r="M103" s="22"/>
      <c r="N103" s="23"/>
      <c r="O103" s="208"/>
      <c r="Q103" s="34"/>
    </row>
    <row r="104" spans="1:17" x14ac:dyDescent="0.25">
      <c r="A104" s="24"/>
      <c r="B104" s="1"/>
      <c r="C104" s="1"/>
      <c r="D104" s="1"/>
      <c r="E104" s="1"/>
      <c r="F104" s="24"/>
      <c r="G104" s="165"/>
      <c r="H104" s="24"/>
      <c r="I104" s="21"/>
      <c r="J104" s="216"/>
      <c r="K104" s="21"/>
      <c r="L104" s="22"/>
      <c r="M104" s="22"/>
      <c r="N104" s="23"/>
      <c r="O104" s="208"/>
      <c r="Q104" s="34"/>
    </row>
    <row r="105" spans="1:17" x14ac:dyDescent="0.25">
      <c r="A105" s="24"/>
      <c r="B105" s="1"/>
      <c r="C105" s="1"/>
      <c r="D105" s="1"/>
      <c r="E105" s="1"/>
      <c r="F105" s="24"/>
      <c r="G105" s="165"/>
      <c r="H105" s="24"/>
      <c r="I105" s="21"/>
      <c r="J105" s="216"/>
      <c r="K105" s="21"/>
      <c r="L105" s="22"/>
      <c r="M105" s="22"/>
      <c r="N105" s="23"/>
      <c r="O105" s="208"/>
      <c r="Q105" s="34"/>
    </row>
    <row r="106" spans="1:17" x14ac:dyDescent="0.25">
      <c r="A106" s="24"/>
      <c r="B106" s="1"/>
      <c r="C106" s="1"/>
      <c r="D106" s="1"/>
      <c r="E106" s="1"/>
      <c r="F106" s="24"/>
      <c r="G106" s="165"/>
      <c r="H106" s="24"/>
      <c r="I106" s="21"/>
      <c r="J106" s="216"/>
      <c r="K106" s="21"/>
      <c r="L106" s="22"/>
      <c r="M106" s="22"/>
      <c r="N106" s="23"/>
      <c r="O106" s="208"/>
      <c r="Q106" s="34"/>
    </row>
    <row r="107" spans="1:17" x14ac:dyDescent="0.25">
      <c r="A107" s="24"/>
      <c r="B107" s="1"/>
      <c r="C107" s="1"/>
      <c r="D107" s="1"/>
      <c r="E107" s="1"/>
      <c r="F107" s="24"/>
      <c r="G107" s="165"/>
      <c r="H107" s="24"/>
      <c r="I107" s="21"/>
      <c r="J107" s="216"/>
      <c r="K107" s="21"/>
      <c r="L107" s="22"/>
      <c r="M107" s="22"/>
      <c r="N107" s="23"/>
      <c r="O107" s="208"/>
      <c r="Q107" s="34"/>
    </row>
    <row r="108" spans="1:17" x14ac:dyDescent="0.25">
      <c r="A108" s="24"/>
      <c r="B108" s="1"/>
      <c r="C108" s="1"/>
      <c r="D108" s="1"/>
      <c r="E108" s="1"/>
      <c r="F108" s="24"/>
      <c r="G108" s="165"/>
      <c r="H108" s="24"/>
      <c r="I108" s="21"/>
      <c r="J108" s="216"/>
      <c r="K108" s="21"/>
      <c r="L108" s="22"/>
      <c r="M108" s="22"/>
      <c r="N108" s="23"/>
      <c r="O108" s="208"/>
      <c r="Q108" s="34"/>
    </row>
    <row r="109" spans="1:17" x14ac:dyDescent="0.25">
      <c r="A109" s="24"/>
      <c r="B109" s="1"/>
      <c r="C109" s="1"/>
      <c r="D109" s="1"/>
      <c r="E109" s="1"/>
      <c r="F109" s="24"/>
      <c r="G109" s="165"/>
      <c r="H109" s="24"/>
      <c r="I109" s="21"/>
      <c r="J109" s="216"/>
      <c r="K109" s="21"/>
      <c r="L109" s="22"/>
      <c r="M109" s="22"/>
      <c r="N109" s="23"/>
      <c r="O109" s="208"/>
      <c r="Q109" s="34"/>
    </row>
    <row r="110" spans="1:17" x14ac:dyDescent="0.25">
      <c r="A110" s="24"/>
      <c r="B110" s="1"/>
      <c r="C110" s="1"/>
      <c r="D110" s="1"/>
      <c r="E110" s="1"/>
      <c r="F110" s="24"/>
      <c r="G110" s="165"/>
      <c r="H110" s="24"/>
      <c r="I110" s="21"/>
      <c r="J110" s="216"/>
      <c r="K110" s="21"/>
      <c r="L110" s="22"/>
      <c r="M110" s="22"/>
      <c r="N110" s="23"/>
      <c r="O110" s="208"/>
      <c r="Q110" s="34"/>
    </row>
    <row r="111" spans="1:17" x14ac:dyDescent="0.25">
      <c r="A111" s="24"/>
      <c r="B111" s="1"/>
      <c r="C111" s="1"/>
      <c r="D111" s="1"/>
      <c r="E111" s="1"/>
      <c r="F111" s="24"/>
      <c r="G111" s="165"/>
      <c r="H111" s="24"/>
      <c r="I111" s="21"/>
      <c r="J111" s="216"/>
      <c r="K111" s="21"/>
      <c r="L111" s="22"/>
      <c r="M111" s="22"/>
      <c r="N111" s="23"/>
      <c r="O111" s="208"/>
      <c r="Q111" s="34"/>
    </row>
    <row r="112" spans="1:17" x14ac:dyDescent="0.25">
      <c r="A112" s="24"/>
      <c r="B112" s="1"/>
      <c r="C112" s="1"/>
      <c r="D112" s="1"/>
      <c r="E112" s="1"/>
      <c r="F112" s="24"/>
      <c r="G112" s="165"/>
      <c r="H112" s="24"/>
      <c r="I112" s="21"/>
      <c r="J112" s="216"/>
      <c r="K112" s="21"/>
      <c r="L112" s="22"/>
      <c r="M112" s="22"/>
      <c r="N112" s="23"/>
      <c r="O112" s="208"/>
      <c r="Q112" s="34"/>
    </row>
    <row r="113" spans="1:17" x14ac:dyDescent="0.25">
      <c r="A113" s="24"/>
      <c r="B113" s="1"/>
      <c r="C113" s="1"/>
      <c r="D113" s="1"/>
      <c r="E113" s="1"/>
      <c r="F113" s="24"/>
      <c r="G113" s="165"/>
      <c r="H113" s="24"/>
      <c r="I113" s="21"/>
      <c r="J113" s="216"/>
      <c r="K113" s="21"/>
      <c r="L113" s="22"/>
      <c r="M113" s="22"/>
      <c r="N113" s="23"/>
      <c r="O113" s="208"/>
      <c r="Q113" s="34"/>
    </row>
    <row r="114" spans="1:17" x14ac:dyDescent="0.25">
      <c r="A114" s="24"/>
      <c r="B114" s="1"/>
      <c r="C114" s="1"/>
      <c r="D114" s="1"/>
      <c r="E114" s="1"/>
      <c r="F114" s="24"/>
      <c r="G114" s="165"/>
      <c r="H114" s="24"/>
      <c r="I114" s="21"/>
      <c r="J114" s="216"/>
      <c r="K114" s="21"/>
      <c r="L114" s="22"/>
      <c r="M114" s="22"/>
      <c r="N114" s="23"/>
      <c r="O114" s="208"/>
      <c r="Q114" s="34"/>
    </row>
    <row r="115" spans="1:17" x14ac:dyDescent="0.25">
      <c r="A115" s="24"/>
      <c r="B115" s="1"/>
      <c r="C115" s="1"/>
      <c r="D115" s="1"/>
      <c r="E115" s="1"/>
      <c r="F115" s="24"/>
      <c r="G115" s="165"/>
      <c r="H115" s="24"/>
      <c r="I115" s="21"/>
      <c r="J115" s="216"/>
      <c r="K115" s="21"/>
      <c r="L115" s="22"/>
      <c r="M115" s="22"/>
      <c r="N115" s="23"/>
      <c r="O115" s="208"/>
      <c r="Q115" s="34"/>
    </row>
    <row r="116" spans="1:17" x14ac:dyDescent="0.25">
      <c r="A116" s="24"/>
      <c r="B116" s="1"/>
      <c r="C116" s="1"/>
      <c r="D116" s="1"/>
      <c r="E116" s="1"/>
      <c r="F116" s="24"/>
      <c r="G116" s="165"/>
      <c r="H116" s="24"/>
      <c r="I116" s="21"/>
      <c r="J116" s="216"/>
      <c r="K116" s="21"/>
      <c r="L116" s="22"/>
      <c r="M116" s="22"/>
      <c r="N116" s="23"/>
      <c r="O116" s="208"/>
      <c r="Q116" s="34"/>
    </row>
    <row r="117" spans="1:17" x14ac:dyDescent="0.25">
      <c r="A117" s="24"/>
      <c r="B117" s="1"/>
      <c r="C117" s="1"/>
      <c r="D117" s="1"/>
      <c r="E117" s="1"/>
      <c r="F117" s="24"/>
      <c r="G117" s="165"/>
      <c r="H117" s="24"/>
      <c r="I117" s="21"/>
      <c r="J117" s="216"/>
      <c r="K117" s="21"/>
      <c r="L117" s="22"/>
      <c r="M117" s="22"/>
      <c r="N117" s="23"/>
      <c r="O117" s="208"/>
      <c r="Q117" s="34"/>
    </row>
    <row r="118" spans="1:17" x14ac:dyDescent="0.25">
      <c r="A118" s="24"/>
      <c r="B118" s="1"/>
      <c r="C118" s="1"/>
      <c r="D118" s="1"/>
      <c r="E118" s="1"/>
      <c r="F118" s="24"/>
      <c r="G118" s="165"/>
      <c r="H118" s="24"/>
      <c r="I118" s="21"/>
      <c r="J118" s="216"/>
      <c r="K118" s="21"/>
      <c r="L118" s="22"/>
      <c r="M118" s="22"/>
      <c r="N118" s="23"/>
      <c r="O118" s="208"/>
      <c r="Q118" s="34"/>
    </row>
    <row r="119" spans="1:17" x14ac:dyDescent="0.25">
      <c r="A119" s="24"/>
      <c r="B119" s="1"/>
      <c r="C119" s="1"/>
      <c r="D119" s="1"/>
      <c r="E119" s="1"/>
      <c r="F119" s="24"/>
      <c r="G119" s="165"/>
      <c r="H119" s="24"/>
      <c r="I119" s="21"/>
      <c r="J119" s="216"/>
      <c r="K119" s="21"/>
      <c r="L119" s="22"/>
      <c r="M119" s="22"/>
      <c r="N119" s="23"/>
      <c r="O119" s="208"/>
      <c r="Q119" s="34"/>
    </row>
    <row r="120" spans="1:17" x14ac:dyDescent="0.25">
      <c r="A120" s="24"/>
      <c r="B120" s="1"/>
      <c r="C120" s="1"/>
      <c r="D120" s="1"/>
      <c r="E120" s="1"/>
      <c r="F120" s="24"/>
      <c r="G120" s="165"/>
      <c r="H120" s="24"/>
      <c r="I120" s="21"/>
      <c r="J120" s="216"/>
      <c r="K120" s="21"/>
      <c r="L120" s="22"/>
      <c r="M120" s="22"/>
      <c r="N120" s="23"/>
      <c r="O120" s="208"/>
      <c r="Q120" s="34"/>
    </row>
    <row r="121" spans="1:17" x14ac:dyDescent="0.25">
      <c r="A121" s="24"/>
      <c r="B121" s="1"/>
      <c r="C121" s="1"/>
      <c r="D121" s="1"/>
      <c r="E121" s="1"/>
      <c r="F121" s="24"/>
      <c r="G121" s="165"/>
      <c r="H121" s="24"/>
      <c r="I121" s="21"/>
      <c r="J121" s="216"/>
      <c r="K121" s="21"/>
      <c r="L121" s="22"/>
      <c r="M121" s="22"/>
      <c r="N121" s="23"/>
      <c r="O121" s="208"/>
      <c r="Q121" s="34"/>
    </row>
    <row r="122" spans="1:17" x14ac:dyDescent="0.25">
      <c r="A122" s="24"/>
      <c r="B122" s="1"/>
      <c r="C122" s="1"/>
      <c r="D122" s="1"/>
      <c r="E122" s="1"/>
      <c r="F122" s="24"/>
      <c r="G122" s="165"/>
      <c r="H122" s="24"/>
      <c r="I122" s="21"/>
      <c r="J122" s="216"/>
      <c r="K122" s="21"/>
      <c r="L122" s="22"/>
      <c r="M122" s="22"/>
      <c r="N122" s="23"/>
      <c r="O122" s="208"/>
      <c r="Q122" s="34"/>
    </row>
    <row r="123" spans="1:17" x14ac:dyDescent="0.25">
      <c r="A123" s="24"/>
      <c r="B123" s="1"/>
      <c r="C123" s="1"/>
      <c r="D123" s="1"/>
      <c r="E123" s="1"/>
      <c r="F123" s="24"/>
      <c r="G123" s="165"/>
      <c r="H123" s="24"/>
      <c r="I123" s="21"/>
      <c r="J123" s="216"/>
      <c r="K123" s="21"/>
      <c r="L123" s="22"/>
      <c r="M123" s="22"/>
      <c r="N123" s="23"/>
      <c r="O123" s="208"/>
      <c r="Q123" s="34"/>
    </row>
    <row r="124" spans="1:17" x14ac:dyDescent="0.25">
      <c r="A124" s="24"/>
      <c r="B124" s="1"/>
      <c r="C124" s="1"/>
      <c r="D124" s="1"/>
      <c r="E124" s="1"/>
      <c r="F124" s="24"/>
      <c r="G124" s="165"/>
      <c r="H124" s="24"/>
      <c r="I124" s="21"/>
      <c r="J124" s="216"/>
      <c r="K124" s="21"/>
      <c r="L124" s="22"/>
      <c r="M124" s="22"/>
      <c r="N124" s="23"/>
      <c r="O124" s="208"/>
      <c r="Q124" s="34"/>
    </row>
    <row r="125" spans="1:17" x14ac:dyDescent="0.25">
      <c r="A125" s="24"/>
      <c r="B125" s="1"/>
      <c r="C125" s="1"/>
      <c r="D125" s="1"/>
      <c r="E125" s="1"/>
      <c r="F125" s="24"/>
      <c r="G125" s="165"/>
      <c r="H125" s="24"/>
      <c r="I125" s="21"/>
      <c r="J125" s="216"/>
      <c r="K125" s="21"/>
      <c r="L125" s="22"/>
      <c r="M125" s="22"/>
      <c r="N125" s="23"/>
      <c r="O125" s="208"/>
      <c r="Q125" s="34"/>
    </row>
    <row r="126" spans="1:17" x14ac:dyDescent="0.25">
      <c r="A126" s="24"/>
      <c r="B126" s="1"/>
      <c r="C126" s="1"/>
      <c r="D126" s="1"/>
      <c r="E126" s="1"/>
      <c r="F126" s="24"/>
      <c r="G126" s="165"/>
      <c r="H126" s="24"/>
      <c r="I126" s="21"/>
      <c r="J126" s="216"/>
      <c r="K126" s="21"/>
      <c r="L126" s="22"/>
      <c r="M126" s="22"/>
      <c r="N126" s="23"/>
      <c r="O126" s="208"/>
      <c r="Q126" s="34"/>
    </row>
    <row r="127" spans="1:17" x14ac:dyDescent="0.25">
      <c r="A127" s="24"/>
      <c r="B127" s="1"/>
      <c r="C127" s="1"/>
      <c r="D127" s="1"/>
      <c r="E127" s="1"/>
      <c r="F127" s="24"/>
      <c r="G127" s="165"/>
      <c r="H127" s="24"/>
      <c r="I127" s="21"/>
      <c r="J127" s="216"/>
      <c r="K127" s="21"/>
      <c r="L127" s="22"/>
      <c r="M127" s="22"/>
      <c r="N127" s="23"/>
      <c r="O127" s="208"/>
      <c r="Q127" s="34"/>
    </row>
    <row r="128" spans="1:17" x14ac:dyDescent="0.25">
      <c r="A128" s="24"/>
      <c r="B128" s="1"/>
      <c r="C128" s="1"/>
      <c r="D128" s="1"/>
      <c r="E128" s="1"/>
      <c r="F128" s="24"/>
      <c r="G128" s="165"/>
      <c r="H128" s="24"/>
      <c r="I128" s="21"/>
      <c r="J128" s="216"/>
      <c r="K128" s="21"/>
      <c r="L128" s="22"/>
      <c r="M128" s="22"/>
      <c r="N128" s="23"/>
      <c r="O128" s="208"/>
      <c r="Q128" s="34"/>
    </row>
    <row r="129" spans="1:17" x14ac:dyDescent="0.25">
      <c r="A129" s="24"/>
      <c r="B129" s="1"/>
      <c r="C129" s="1"/>
      <c r="D129" s="1"/>
      <c r="E129" s="1"/>
      <c r="F129" s="24"/>
      <c r="G129" s="165"/>
      <c r="H129" s="24"/>
      <c r="I129" s="21"/>
      <c r="J129" s="216"/>
      <c r="K129" s="21"/>
      <c r="L129" s="22"/>
      <c r="M129" s="22"/>
      <c r="N129" s="23"/>
      <c r="O129" s="208"/>
      <c r="Q129" s="34"/>
    </row>
    <row r="130" spans="1:17" x14ac:dyDescent="0.25">
      <c r="A130" s="24"/>
      <c r="B130" s="1"/>
      <c r="C130" s="1"/>
      <c r="D130" s="1"/>
      <c r="E130" s="1"/>
      <c r="F130" s="24"/>
      <c r="G130" s="165"/>
      <c r="H130" s="24"/>
      <c r="I130" s="21"/>
      <c r="J130" s="216"/>
      <c r="K130" s="21"/>
      <c r="L130" s="22"/>
      <c r="M130" s="22"/>
      <c r="N130" s="23"/>
      <c r="O130" s="208"/>
      <c r="Q130" s="34"/>
    </row>
    <row r="131" spans="1:17" x14ac:dyDescent="0.25">
      <c r="A131" s="24"/>
      <c r="B131" s="1"/>
      <c r="C131" s="1"/>
      <c r="D131" s="1"/>
      <c r="E131" s="1"/>
      <c r="F131" s="24"/>
      <c r="G131" s="165"/>
      <c r="H131" s="24"/>
      <c r="I131" s="21"/>
      <c r="J131" s="216"/>
      <c r="K131" s="21"/>
      <c r="L131" s="22"/>
      <c r="M131" s="22"/>
      <c r="N131" s="23"/>
      <c r="O131" s="208"/>
      <c r="Q131" s="34"/>
    </row>
    <row r="132" spans="1:17" x14ac:dyDescent="0.25">
      <c r="A132" s="24"/>
      <c r="B132" s="1"/>
      <c r="C132" s="1"/>
      <c r="D132" s="1"/>
      <c r="E132" s="1"/>
      <c r="F132" s="24"/>
      <c r="G132" s="165"/>
      <c r="H132" s="24"/>
      <c r="I132" s="21"/>
      <c r="J132" s="216"/>
      <c r="K132" s="21"/>
      <c r="L132" s="22"/>
      <c r="M132" s="22"/>
      <c r="N132" s="23"/>
      <c r="O132" s="208"/>
      <c r="Q132" s="34"/>
    </row>
    <row r="133" spans="1:17" x14ac:dyDescent="0.25">
      <c r="A133" s="24"/>
      <c r="B133" s="1"/>
      <c r="C133" s="1"/>
      <c r="D133" s="1"/>
      <c r="E133" s="1"/>
      <c r="F133" s="24"/>
      <c r="G133" s="165"/>
      <c r="H133" s="24"/>
      <c r="I133" s="21"/>
      <c r="J133" s="216"/>
      <c r="K133" s="21"/>
      <c r="L133" s="22"/>
      <c r="M133" s="22"/>
      <c r="N133" s="23"/>
      <c r="O133" s="208"/>
      <c r="Q133" s="34"/>
    </row>
    <row r="134" spans="1:17" x14ac:dyDescent="0.25">
      <c r="A134" s="24"/>
      <c r="B134" s="1"/>
      <c r="C134" s="1"/>
      <c r="D134" s="1"/>
      <c r="E134" s="1"/>
      <c r="F134" s="24"/>
      <c r="G134" s="165"/>
      <c r="H134" s="24"/>
      <c r="I134" s="21"/>
      <c r="J134" s="216"/>
      <c r="K134" s="21"/>
      <c r="L134" s="22"/>
      <c r="M134" s="22"/>
      <c r="N134" s="23"/>
      <c r="O134" s="208"/>
      <c r="Q134" s="34"/>
    </row>
    <row r="135" spans="1:17" x14ac:dyDescent="0.25">
      <c r="A135" s="24"/>
      <c r="B135" s="1"/>
      <c r="C135" s="1"/>
      <c r="D135" s="1"/>
      <c r="E135" s="1"/>
      <c r="F135" s="24"/>
      <c r="G135" s="165"/>
      <c r="H135" s="24"/>
      <c r="I135" s="21"/>
      <c r="J135" s="216"/>
      <c r="K135" s="21"/>
      <c r="L135" s="22"/>
      <c r="M135" s="22"/>
      <c r="N135" s="23"/>
      <c r="O135" s="208"/>
      <c r="Q135" s="34"/>
    </row>
    <row r="136" spans="1:17" x14ac:dyDescent="0.25">
      <c r="A136" s="24"/>
      <c r="B136" s="1"/>
      <c r="C136" s="1"/>
      <c r="D136" s="1"/>
      <c r="E136" s="1"/>
      <c r="F136" s="24"/>
      <c r="G136" s="165"/>
      <c r="H136" s="24"/>
      <c r="I136" s="21"/>
      <c r="J136" s="216"/>
      <c r="K136" s="21"/>
      <c r="L136" s="22"/>
      <c r="M136" s="22"/>
      <c r="N136" s="23"/>
      <c r="O136" s="208"/>
      <c r="Q136" s="34"/>
    </row>
    <row r="137" spans="1:17" x14ac:dyDescent="0.25">
      <c r="A137" s="24"/>
      <c r="B137" s="1"/>
      <c r="C137" s="1"/>
      <c r="D137" s="1"/>
      <c r="E137" s="1"/>
      <c r="F137" s="24"/>
      <c r="G137" s="165"/>
      <c r="H137" s="24"/>
      <c r="I137" s="21"/>
      <c r="J137" s="216"/>
      <c r="K137" s="21"/>
      <c r="L137" s="22"/>
      <c r="M137" s="22"/>
      <c r="N137" s="23"/>
      <c r="O137" s="208"/>
      <c r="Q137" s="34"/>
    </row>
    <row r="138" spans="1:17" x14ac:dyDescent="0.25">
      <c r="A138" s="24"/>
      <c r="B138" s="1"/>
      <c r="C138" s="1"/>
      <c r="D138" s="1"/>
      <c r="E138" s="1"/>
      <c r="F138" s="24"/>
      <c r="G138" s="165"/>
      <c r="H138" s="24"/>
      <c r="I138" s="21"/>
      <c r="J138" s="216"/>
      <c r="K138" s="21"/>
      <c r="L138" s="22"/>
      <c r="M138" s="22"/>
      <c r="N138" s="23"/>
      <c r="O138" s="208"/>
      <c r="Q138" s="34"/>
    </row>
    <row r="139" spans="1:17" x14ac:dyDescent="0.25">
      <c r="A139" s="24"/>
      <c r="B139" s="1"/>
      <c r="C139" s="1"/>
      <c r="D139" s="1"/>
      <c r="E139" s="1"/>
      <c r="F139" s="24"/>
      <c r="G139" s="165"/>
      <c r="H139" s="24"/>
      <c r="I139" s="21"/>
      <c r="J139" s="216"/>
      <c r="K139" s="21"/>
      <c r="L139" s="22"/>
      <c r="M139" s="22"/>
      <c r="N139" s="23"/>
      <c r="O139" s="208"/>
      <c r="Q139" s="34"/>
    </row>
  </sheetData>
  <sheetProtection selectLockedCells="1" selectUnlockedCells="1"/>
  <protectedRanges>
    <protectedRange sqref="K6:K15 K24:K33 K46:K55 K64:K73" name="Range2"/>
    <protectedRange sqref="H6:H90" name="Range1_2"/>
    <protectedRange sqref="K16:K23" name="Range2_2"/>
    <protectedRange sqref="K34:K45" name="Range2_3"/>
    <protectedRange sqref="K56:K63" name="Range2_5"/>
    <protectedRange sqref="K74:K90" name="Range2_7"/>
  </protectedRanges>
  <sortState xmlns:xlrd2="http://schemas.microsoft.com/office/spreadsheetml/2017/richdata2" ref="G36:G37">
    <sortCondition descending="1" ref="G36:G37"/>
  </sortState>
  <mergeCells count="59">
    <mergeCell ref="L18:N18"/>
    <mergeCell ref="A1:H1"/>
    <mergeCell ref="A2:B2"/>
    <mergeCell ref="C2:H2"/>
    <mergeCell ref="L1:N1"/>
    <mergeCell ref="AA2:AH2"/>
    <mergeCell ref="F6:F15"/>
    <mergeCell ref="I6:K15"/>
    <mergeCell ref="L16:N16"/>
    <mergeCell ref="A17:E17"/>
    <mergeCell ref="L2:N2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L60:N60"/>
    <mergeCell ref="A61:E61"/>
    <mergeCell ref="L62:N62"/>
    <mergeCell ref="A63:E63"/>
    <mergeCell ref="F64:F73"/>
    <mergeCell ref="I64:K73"/>
    <mergeCell ref="B86:C86"/>
    <mergeCell ref="L86:N89"/>
    <mergeCell ref="A87:E90"/>
    <mergeCell ref="I91:L91"/>
    <mergeCell ref="M91:N9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112CB62-65A1-4E5E-B4EF-F9C5544A5F17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zoomScale="90" zoomScaleNormal="90" workbookViewId="0">
      <selection activeCell="L3" sqref="L3"/>
    </sheetView>
  </sheetViews>
  <sheetFormatPr defaultColWidth="8.88671875" defaultRowHeight="13.2" x14ac:dyDescent="0.25"/>
  <cols>
    <col min="1" max="1" width="3.6640625" style="16" customWidth="1"/>
    <col min="2" max="2" width="8.33203125" customWidth="1"/>
    <col min="3" max="4" width="12.109375" customWidth="1"/>
    <col min="5" max="5" width="16.109375" customWidth="1"/>
    <col min="6" max="6" width="0.88671875" style="17" customWidth="1"/>
    <col min="7" max="7" width="4.33203125" style="16" customWidth="1"/>
    <col min="8" max="8" width="5.109375" style="16" customWidth="1"/>
    <col min="9" max="9" width="3.44140625" style="16" customWidth="1"/>
    <col min="10" max="10" width="18" customWidth="1"/>
    <col min="11" max="11" width="9.44140625" bestFit="1" customWidth="1"/>
    <col min="12" max="12" width="20.88671875" style="16" customWidth="1"/>
    <col min="15" max="15" width="9.109375" customWidth="1"/>
    <col min="16" max="16" width="17.44140625" style="16" customWidth="1"/>
    <col min="17" max="17" width="9.109375" style="16" customWidth="1"/>
    <col min="18" max="18" width="17.44140625" style="16" customWidth="1"/>
    <col min="19" max="19" width="9.109375" style="16" customWidth="1"/>
    <col min="20" max="20" width="17.44140625" style="16" customWidth="1"/>
    <col min="21" max="21" width="9.109375" style="16" customWidth="1"/>
    <col min="22" max="22" width="17.44140625" style="16" customWidth="1"/>
    <col min="23" max="23" width="14.6640625" customWidth="1"/>
  </cols>
  <sheetData>
    <row r="1" spans="1:22" ht="29.25" customHeight="1" thickBot="1" x14ac:dyDescent="0.5">
      <c r="A1" s="25" t="s">
        <v>67</v>
      </c>
      <c r="J1" s="37" t="s">
        <v>76</v>
      </c>
      <c r="O1" s="375" t="s">
        <v>77</v>
      </c>
      <c r="P1" s="376"/>
      <c r="Q1" s="376"/>
      <c r="R1" s="376"/>
      <c r="S1" s="376"/>
      <c r="T1" s="376"/>
      <c r="U1" s="376"/>
      <c r="V1" s="377"/>
    </row>
    <row r="2" spans="1:22" s="18" customFormat="1" ht="17.399999999999999" x14ac:dyDescent="0.3">
      <c r="A2" s="378" t="s">
        <v>1</v>
      </c>
      <c r="B2" s="378"/>
      <c r="C2" s="123" t="str">
        <f>'Moors League'!C3</f>
        <v>Bedale Leisure Centre (Host Eston)</v>
      </c>
      <c r="D2" s="123"/>
      <c r="E2" s="123"/>
      <c r="F2" s="18" t="s">
        <v>68</v>
      </c>
      <c r="H2" s="76"/>
      <c r="I2" s="76"/>
      <c r="J2" s="124" t="str">
        <f>'Moors League'!L3</f>
        <v>10th January 2026</v>
      </c>
      <c r="L2" s="76"/>
      <c r="O2" s="379" t="str">
        <f>'Lane 1 Team Sheet'!L1</f>
        <v>Eston</v>
      </c>
      <c r="P2" s="380"/>
      <c r="Q2" s="383" t="str">
        <f>'Lane 2 Team Sheet'!L1</f>
        <v>Thirsk WH</v>
      </c>
      <c r="R2" s="384"/>
      <c r="S2" s="383" t="str">
        <f>'Lane 3 Team Sheet'!L1</f>
        <v>Stokesley</v>
      </c>
      <c r="T2" s="384"/>
      <c r="U2" s="383" t="str">
        <f>'Lane 4 Team Sheet'!L1</f>
        <v>Thornaby</v>
      </c>
      <c r="V2" s="388"/>
    </row>
    <row r="3" spans="1:22" ht="12.75" customHeight="1" thickBot="1" x14ac:dyDescent="0.3">
      <c r="K3" s="125" t="s">
        <v>78</v>
      </c>
      <c r="L3" s="222">
        <v>45668</v>
      </c>
      <c r="O3" s="381" t="s">
        <v>7</v>
      </c>
      <c r="P3" s="382"/>
      <c r="Q3" s="385" t="s">
        <v>8</v>
      </c>
      <c r="R3" s="386"/>
      <c r="S3" s="387" t="s">
        <v>9</v>
      </c>
      <c r="T3" s="386"/>
      <c r="U3" s="387" t="s">
        <v>10</v>
      </c>
      <c r="V3" s="389"/>
    </row>
    <row r="4" spans="1:22" ht="21.75" customHeight="1" x14ac:dyDescent="0.25">
      <c r="A4" s="275">
        <v>1</v>
      </c>
      <c r="B4" s="276" t="s">
        <v>79</v>
      </c>
      <c r="C4" s="277" t="s">
        <v>80</v>
      </c>
      <c r="D4" s="277"/>
      <c r="E4" s="276" t="s">
        <v>81</v>
      </c>
      <c r="F4" s="276"/>
      <c r="G4" s="278">
        <v>8</v>
      </c>
      <c r="H4" s="278">
        <v>2</v>
      </c>
      <c r="I4" s="278">
        <v>14</v>
      </c>
      <c r="J4" s="284" t="s">
        <v>5</v>
      </c>
      <c r="K4" s="223" t="s">
        <v>346</v>
      </c>
      <c r="L4" s="287" t="s">
        <v>74</v>
      </c>
      <c r="M4" s="291">
        <v>31.23</v>
      </c>
      <c r="O4" s="197" t="str">
        <f>TEXT('Moors League'!D9,"000000")</f>
        <v>003562</v>
      </c>
      <c r="P4" s="126" t="str">
        <f>IFERROR(IF(_xlfn.NUMBERVALUE(O4)&lt;_xlfn.NUMBERVALUE($K4),"RECORD","X"),"X")</f>
        <v>X</v>
      </c>
      <c r="Q4" s="127" t="str">
        <f>TEXT('Moors League'!H9,"000000")</f>
        <v>003284</v>
      </c>
      <c r="R4" s="126" t="str">
        <f>IFERROR(IF(_xlfn.NUMBERVALUE(Q4)&lt;_xlfn.NUMBERVALUE($K4),"RECORD","X"),"X")</f>
        <v>X</v>
      </c>
      <c r="S4" s="127" t="str">
        <f>TEXT('Moors League'!L9,"000000")</f>
        <v>003112</v>
      </c>
      <c r="T4" s="126" t="str">
        <f>IFERROR(IF(_xlfn.NUMBERVALUE(S4)&lt;_xlfn.NUMBERVALUE($K4),"RECORD","X"),"X")</f>
        <v>RECORD</v>
      </c>
      <c r="U4" s="127" t="str">
        <f>TEXT('Moors League'!P9,"000000")</f>
        <v>003255</v>
      </c>
      <c r="V4" s="198" t="str">
        <f>IFERROR(IF(_xlfn.NUMBERVALUE(U4)&lt;_xlfn.NUMBERVALUE($K4),"RECORD","X"),"X")</f>
        <v>X</v>
      </c>
    </row>
    <row r="5" spans="1:22" ht="21.75" customHeight="1" x14ac:dyDescent="0.25">
      <c r="A5" s="279">
        <v>2</v>
      </c>
      <c r="B5" s="280" t="s">
        <v>82</v>
      </c>
      <c r="C5" s="281" t="s">
        <v>80</v>
      </c>
      <c r="D5" s="281"/>
      <c r="E5" s="280" t="s">
        <v>81</v>
      </c>
      <c r="F5" s="280"/>
      <c r="G5" s="282">
        <v>1</v>
      </c>
      <c r="H5" s="282">
        <v>6</v>
      </c>
      <c r="I5" s="282">
        <v>19</v>
      </c>
      <c r="J5" s="277" t="s">
        <v>105</v>
      </c>
      <c r="K5" s="223" t="s">
        <v>347</v>
      </c>
      <c r="L5" s="288" t="s">
        <v>122</v>
      </c>
      <c r="M5" s="292">
        <v>28.11</v>
      </c>
      <c r="O5" s="197" t="str">
        <f>TEXT('Moors League'!D10,"000000")</f>
        <v>002854</v>
      </c>
      <c r="P5" s="126" t="str">
        <f t="shared" ref="P5:R13" si="0">IFERROR(IF(_xlfn.NUMBERVALUE(O5)&lt;_xlfn.NUMBERVALUE($K5),"RECORD","X"),"X")</f>
        <v>X</v>
      </c>
      <c r="Q5" s="127" t="str">
        <f>TEXT('Moors League'!H10,"000000")</f>
        <v>003000</v>
      </c>
      <c r="R5" s="126" t="str">
        <f t="shared" si="0"/>
        <v>X</v>
      </c>
      <c r="S5" s="127" t="str">
        <f>TEXT('Moors League'!L10,"000000")</f>
        <v>002995</v>
      </c>
      <c r="T5" s="126" t="str">
        <f t="shared" ref="T5" si="1">IFERROR(IF(_xlfn.NUMBERVALUE(S5)&lt;_xlfn.NUMBERVALUE($K5),"RECORD","X"),"X")</f>
        <v>X</v>
      </c>
      <c r="U5" s="127" t="str">
        <f>TEXT('Moors League'!P10,"000000")</f>
        <v>003352</v>
      </c>
      <c r="V5" s="198" t="str">
        <f t="shared" ref="V5" si="2">IFERROR(IF(_xlfn.NUMBERVALUE(U5)&lt;_xlfn.NUMBERVALUE($K5),"RECORD","X"),"X")</f>
        <v>X</v>
      </c>
    </row>
    <row r="6" spans="1:22" ht="21.75" customHeight="1" x14ac:dyDescent="0.25">
      <c r="A6" s="275">
        <v>3</v>
      </c>
      <c r="B6" s="276" t="s">
        <v>79</v>
      </c>
      <c r="C6" s="277" t="s">
        <v>84</v>
      </c>
      <c r="D6" s="277"/>
      <c r="E6" s="276" t="s">
        <v>85</v>
      </c>
      <c r="F6" s="276"/>
      <c r="G6" s="282">
        <v>22</v>
      </c>
      <c r="H6" s="282">
        <v>10</v>
      </c>
      <c r="I6" s="282">
        <v>16</v>
      </c>
      <c r="J6" s="277" t="s">
        <v>4</v>
      </c>
      <c r="K6" s="223" t="s">
        <v>348</v>
      </c>
      <c r="L6" s="288" t="s">
        <v>72</v>
      </c>
      <c r="M6" s="292">
        <v>32.950000000000003</v>
      </c>
      <c r="O6" s="197" t="str">
        <f>TEXT('Moors League'!D11,"000000")</f>
        <v>003765</v>
      </c>
      <c r="P6" s="126" t="str">
        <f t="shared" si="0"/>
        <v>X</v>
      </c>
      <c r="Q6" s="127" t="str">
        <f>TEXT('Moors League'!H11,"000000")</f>
        <v>003428</v>
      </c>
      <c r="R6" s="126" t="str">
        <f t="shared" si="0"/>
        <v>X</v>
      </c>
      <c r="S6" s="127" t="str">
        <f>TEXT('Moors League'!L11,"000000")</f>
        <v>004412</v>
      </c>
      <c r="T6" s="126" t="str">
        <f t="shared" ref="T6" si="3">IFERROR(IF(_xlfn.NUMBERVALUE(S6)&lt;_xlfn.NUMBERVALUE($K6),"RECORD","X"),"X")</f>
        <v>X</v>
      </c>
      <c r="U6" s="127" t="str">
        <f>TEXT('Moors League'!P11,"000000")</f>
        <v>003761</v>
      </c>
      <c r="V6" s="198" t="str">
        <f t="shared" ref="V6" si="4">IFERROR(IF(_xlfn.NUMBERVALUE(U6)&lt;_xlfn.NUMBERVALUE($K6),"RECORD","X"),"X")</f>
        <v>X</v>
      </c>
    </row>
    <row r="7" spans="1:22" ht="21.75" customHeight="1" x14ac:dyDescent="0.25">
      <c r="A7" s="275">
        <v>4</v>
      </c>
      <c r="B7" s="276" t="s">
        <v>82</v>
      </c>
      <c r="C7" s="277" t="s">
        <v>84</v>
      </c>
      <c r="D7" s="277"/>
      <c r="E7" s="276" t="s">
        <v>85</v>
      </c>
      <c r="F7" s="276"/>
      <c r="G7" s="282">
        <v>5</v>
      </c>
      <c r="H7" s="282">
        <v>10</v>
      </c>
      <c r="I7" s="282">
        <v>24</v>
      </c>
      <c r="J7" s="277" t="s">
        <v>105</v>
      </c>
      <c r="K7" s="221" t="s">
        <v>430</v>
      </c>
      <c r="L7" s="288" t="s">
        <v>176</v>
      </c>
      <c r="M7" s="293">
        <v>32.29</v>
      </c>
      <c r="O7" s="197" t="str">
        <f>TEXT('Moors League'!D12,"000000")</f>
        <v>003397</v>
      </c>
      <c r="P7" s="126" t="str">
        <f t="shared" si="0"/>
        <v>X</v>
      </c>
      <c r="Q7" s="127" t="str">
        <f>TEXT('Moors League'!H12,"000000")</f>
        <v>003639</v>
      </c>
      <c r="R7" s="126" t="str">
        <f t="shared" si="0"/>
        <v>X</v>
      </c>
      <c r="S7" s="127" t="str">
        <f>TEXT('Moors League'!L12,"000000")</f>
        <v>003455</v>
      </c>
      <c r="T7" s="126" t="str">
        <f t="shared" ref="T7" si="5">IFERROR(IF(_xlfn.NUMBERVALUE(S7)&lt;_xlfn.NUMBERVALUE($K7),"RECORD","X"),"X")</f>
        <v>X</v>
      </c>
      <c r="U7" s="127" t="str">
        <f>TEXT('Moors League'!P12,"000000")</f>
        <v>005760</v>
      </c>
      <c r="V7" s="198" t="str">
        <f t="shared" ref="V7" si="6">IFERROR(IF(_xlfn.NUMBERVALUE(U7)&lt;_xlfn.NUMBERVALUE($K7),"RECORD","X"),"X")</f>
        <v>X</v>
      </c>
    </row>
    <row r="8" spans="1:22" ht="21.75" customHeight="1" x14ac:dyDescent="0.25">
      <c r="A8" s="275">
        <v>5</v>
      </c>
      <c r="B8" s="276" t="s">
        <v>79</v>
      </c>
      <c r="C8" s="277" t="s">
        <v>88</v>
      </c>
      <c r="D8" s="277"/>
      <c r="E8" s="276" t="s">
        <v>89</v>
      </c>
      <c r="F8" s="276"/>
      <c r="G8" s="282">
        <v>29</v>
      </c>
      <c r="H8" s="282">
        <v>6</v>
      </c>
      <c r="I8" s="282">
        <v>13</v>
      </c>
      <c r="J8" s="277" t="s">
        <v>5</v>
      </c>
      <c r="K8" s="223" t="s">
        <v>349</v>
      </c>
      <c r="L8" s="288" t="s">
        <v>74</v>
      </c>
      <c r="M8" s="292">
        <v>35.49</v>
      </c>
      <c r="O8" s="197" t="str">
        <f>TEXT('Moors League'!D13,"000000")</f>
        <v>003867</v>
      </c>
      <c r="P8" s="126" t="str">
        <f t="shared" si="0"/>
        <v>X</v>
      </c>
      <c r="Q8" s="127" t="str">
        <f>TEXT('Moors League'!H13,"000000")</f>
        <v>003875</v>
      </c>
      <c r="R8" s="126" t="str">
        <f t="shared" si="0"/>
        <v>X</v>
      </c>
      <c r="S8" s="127" t="str">
        <f>TEXT('Moors League'!L13,"000000")</f>
        <v>003651</v>
      </c>
      <c r="T8" s="126" t="str">
        <f t="shared" ref="T8" si="7">IFERROR(IF(_xlfn.NUMBERVALUE(S8)&lt;_xlfn.NUMBERVALUE($K8),"RECORD","X"),"X")</f>
        <v>X</v>
      </c>
      <c r="U8" s="127" t="str">
        <f>TEXT('Moors League'!P13,"000000")</f>
        <v>004587</v>
      </c>
      <c r="V8" s="198" t="str">
        <f t="shared" ref="V8" si="8">IFERROR(IF(_xlfn.NUMBERVALUE(U8)&lt;_xlfn.NUMBERVALUE($K8),"RECORD","X"),"X")</f>
        <v>X</v>
      </c>
    </row>
    <row r="9" spans="1:22" ht="21.75" customHeight="1" x14ac:dyDescent="0.25">
      <c r="A9" s="275">
        <v>6</v>
      </c>
      <c r="B9" s="276" t="s">
        <v>82</v>
      </c>
      <c r="C9" s="277" t="s">
        <v>88</v>
      </c>
      <c r="D9" s="277"/>
      <c r="E9" s="276" t="s">
        <v>89</v>
      </c>
      <c r="F9" s="276"/>
      <c r="G9" s="282">
        <v>18</v>
      </c>
      <c r="H9" s="282">
        <v>5</v>
      </c>
      <c r="I9" s="282">
        <v>19</v>
      </c>
      <c r="J9" s="277" t="s">
        <v>105</v>
      </c>
      <c r="K9" s="223" t="s">
        <v>350</v>
      </c>
      <c r="L9" s="288" t="s">
        <v>123</v>
      </c>
      <c r="M9" s="292">
        <v>30.78</v>
      </c>
      <c r="O9" s="197" t="str">
        <f>TEXT('Moors League'!D14,"000000")</f>
        <v>003312</v>
      </c>
      <c r="P9" s="126" t="str">
        <f t="shared" si="0"/>
        <v>X</v>
      </c>
      <c r="Q9" s="127" t="str">
        <f>TEXT('Moors League'!H14,"000000")</f>
        <v>003236</v>
      </c>
      <c r="R9" s="126" t="str">
        <f t="shared" si="0"/>
        <v>X</v>
      </c>
      <c r="S9" s="127" t="str">
        <f>TEXT('Moors League'!L14,"000000")</f>
        <v>003683</v>
      </c>
      <c r="T9" s="126" t="str">
        <f t="shared" ref="T9" si="9">IFERROR(IF(_xlfn.NUMBERVALUE(S9)&lt;_xlfn.NUMBERVALUE($K9),"RECORD","X"),"X")</f>
        <v>X</v>
      </c>
      <c r="U9" s="127" t="str">
        <f>TEXT('Moors League'!P14,"000000")</f>
        <v>004154</v>
      </c>
      <c r="V9" s="198" t="str">
        <f t="shared" ref="V9" si="10">IFERROR(IF(_xlfn.NUMBERVALUE(U9)&lt;_xlfn.NUMBERVALUE($K9),"RECORD","X"),"X")</f>
        <v>X</v>
      </c>
    </row>
    <row r="10" spans="1:22" ht="21.75" customHeight="1" x14ac:dyDescent="0.25">
      <c r="A10" s="275">
        <v>7</v>
      </c>
      <c r="B10" s="276" t="s">
        <v>79</v>
      </c>
      <c r="C10" s="277" t="s">
        <v>91</v>
      </c>
      <c r="D10" s="277"/>
      <c r="E10" s="276" t="s">
        <v>104</v>
      </c>
      <c r="F10" s="276"/>
      <c r="G10" s="282">
        <v>28</v>
      </c>
      <c r="H10" s="282">
        <v>9</v>
      </c>
      <c r="I10" s="282">
        <v>24</v>
      </c>
      <c r="J10" s="277" t="s">
        <v>215</v>
      </c>
      <c r="K10" s="221" t="s">
        <v>431</v>
      </c>
      <c r="L10" s="288" t="s">
        <v>432</v>
      </c>
      <c r="M10" s="293">
        <v>36.01</v>
      </c>
      <c r="O10" s="197" t="str">
        <f>TEXT('Moors League'!D15,"000000")</f>
        <v>003760</v>
      </c>
      <c r="P10" s="126" t="str">
        <f t="shared" si="0"/>
        <v>X</v>
      </c>
      <c r="Q10" s="127" t="str">
        <f>TEXT('Moors League'!H15,"000000")</f>
        <v>003750</v>
      </c>
      <c r="R10" s="126" t="str">
        <f t="shared" si="0"/>
        <v>X</v>
      </c>
      <c r="S10" s="127" t="str">
        <f>TEXT('Moors League'!L15,"000000")</f>
        <v>004265</v>
      </c>
      <c r="T10" s="126" t="str">
        <f t="shared" ref="T10" si="11">IFERROR(IF(_xlfn.NUMBERVALUE(S10)&lt;_xlfn.NUMBERVALUE($K10),"RECORD","X"),"X")</f>
        <v>X</v>
      </c>
      <c r="U10" s="127" t="str">
        <f>TEXT('Moors League'!P15,"000000")</f>
        <v>005193</v>
      </c>
      <c r="V10" s="198" t="str">
        <f t="shared" ref="V10" si="12">IFERROR(IF(_xlfn.NUMBERVALUE(U10)&lt;_xlfn.NUMBERVALUE($K10),"RECORD","X"),"X")</f>
        <v>X</v>
      </c>
    </row>
    <row r="11" spans="1:22" ht="21.75" customHeight="1" x14ac:dyDescent="0.25">
      <c r="A11" s="275">
        <v>8</v>
      </c>
      <c r="B11" s="276" t="s">
        <v>82</v>
      </c>
      <c r="C11" s="277" t="s">
        <v>91</v>
      </c>
      <c r="D11" s="277"/>
      <c r="E11" s="276" t="s">
        <v>104</v>
      </c>
      <c r="F11" s="276"/>
      <c r="G11" s="282">
        <v>22</v>
      </c>
      <c r="H11" s="282">
        <v>3</v>
      </c>
      <c r="I11" s="282">
        <v>25</v>
      </c>
      <c r="J11" s="277" t="s">
        <v>215</v>
      </c>
      <c r="K11" s="221" t="s">
        <v>652</v>
      </c>
      <c r="L11" s="288" t="s">
        <v>433</v>
      </c>
      <c r="M11" s="293">
        <v>34.06</v>
      </c>
      <c r="O11" s="197" t="str">
        <f>TEXT('Moors League'!D16,"000000")</f>
        <v>003773</v>
      </c>
      <c r="P11" s="126" t="str">
        <f t="shared" si="0"/>
        <v>X</v>
      </c>
      <c r="Q11" s="127" t="str">
        <f>TEXT('Moors League'!H16,"000000")</f>
        <v>004889</v>
      </c>
      <c r="R11" s="126" t="str">
        <f t="shared" si="0"/>
        <v>X</v>
      </c>
      <c r="S11" s="127" t="str">
        <f>TEXT('Moors League'!L16,"000000")</f>
        <v>003462</v>
      </c>
      <c r="T11" s="126" t="str">
        <f t="shared" ref="T11" si="13">IFERROR(IF(_xlfn.NUMBERVALUE(S11)&lt;_xlfn.NUMBERVALUE($K11),"RECORD","X"),"X")</f>
        <v>X</v>
      </c>
      <c r="U11" s="127" t="str">
        <f>TEXT('Moors League'!P16,"000000")</f>
        <v>004885</v>
      </c>
      <c r="V11" s="198" t="str">
        <f t="shared" ref="V11" si="14">IFERROR(IF(_xlfn.NUMBERVALUE(U11)&lt;_xlfn.NUMBERVALUE($K11),"RECORD","X"),"X")</f>
        <v>X</v>
      </c>
    </row>
    <row r="12" spans="1:22" ht="21.75" customHeight="1" x14ac:dyDescent="0.25">
      <c r="A12" s="275">
        <v>9</v>
      </c>
      <c r="B12" s="276" t="s">
        <v>79</v>
      </c>
      <c r="C12" s="277" t="s">
        <v>96</v>
      </c>
      <c r="D12" s="277"/>
      <c r="E12" s="276" t="s">
        <v>81</v>
      </c>
      <c r="F12" s="276"/>
      <c r="G12" s="282">
        <v>9</v>
      </c>
      <c r="H12" s="282">
        <v>12</v>
      </c>
      <c r="I12" s="282">
        <v>23</v>
      </c>
      <c r="J12" s="277" t="s">
        <v>105</v>
      </c>
      <c r="K12" s="224" t="s">
        <v>404</v>
      </c>
      <c r="L12" s="288" t="s">
        <v>168</v>
      </c>
      <c r="M12" s="293">
        <v>31.89</v>
      </c>
      <c r="O12" s="197" t="str">
        <f>TEXT('Moors League'!D17,"000000")</f>
        <v>003598</v>
      </c>
      <c r="P12" s="126" t="str">
        <f t="shared" si="0"/>
        <v>X</v>
      </c>
      <c r="Q12" s="127" t="str">
        <f>TEXT('Moors League'!H17,"000000")</f>
        <v>003688</v>
      </c>
      <c r="R12" s="126" t="str">
        <f t="shared" si="0"/>
        <v>X</v>
      </c>
      <c r="S12" s="127" t="str">
        <f>TEXT('Moors League'!L17,"000000")</f>
        <v>003595</v>
      </c>
      <c r="T12" s="126" t="str">
        <f t="shared" ref="T12" si="15">IFERROR(IF(_xlfn.NUMBERVALUE(S12)&lt;_xlfn.NUMBERVALUE($K12),"RECORD","X"),"X")</f>
        <v>X</v>
      </c>
      <c r="U12" s="127" t="str">
        <f>TEXT('Moors League'!P17,"000000")</f>
        <v>004244</v>
      </c>
      <c r="V12" s="198" t="str">
        <f t="shared" ref="V12" si="16">IFERROR(IF(_xlfn.NUMBERVALUE(U12)&lt;_xlfn.NUMBERVALUE($K12),"RECORD","X"),"X")</f>
        <v>X</v>
      </c>
    </row>
    <row r="13" spans="1:22" ht="21.75" customHeight="1" x14ac:dyDescent="0.25">
      <c r="A13" s="275">
        <v>10</v>
      </c>
      <c r="B13" s="276" t="s">
        <v>82</v>
      </c>
      <c r="C13" s="277" t="s">
        <v>96</v>
      </c>
      <c r="D13" s="277"/>
      <c r="E13" s="276" t="s">
        <v>81</v>
      </c>
      <c r="F13" s="276"/>
      <c r="G13" s="282">
        <v>29</v>
      </c>
      <c r="H13" s="282">
        <v>10</v>
      </c>
      <c r="I13" s="282">
        <v>5</v>
      </c>
      <c r="J13" s="277" t="s">
        <v>86</v>
      </c>
      <c r="K13" s="221" t="s">
        <v>405</v>
      </c>
      <c r="L13" s="288" t="s">
        <v>90</v>
      </c>
      <c r="M13" s="293">
        <v>30.9</v>
      </c>
      <c r="O13" s="197" t="str">
        <f>TEXT('Moors League'!D18,"000000")</f>
        <v>003738</v>
      </c>
      <c r="P13" s="126" t="str">
        <f t="shared" si="0"/>
        <v>X</v>
      </c>
      <c r="Q13" s="127" t="str">
        <f>TEXT('Moors League'!H18,"000000")</f>
        <v>003450</v>
      </c>
      <c r="R13" s="126" t="str">
        <f t="shared" si="0"/>
        <v>X</v>
      </c>
      <c r="S13" s="127" t="str">
        <f>TEXT('Moors League'!L18,"000000")</f>
        <v>003089</v>
      </c>
      <c r="T13" s="126" t="str">
        <f t="shared" ref="T13" si="17">IFERROR(IF(_xlfn.NUMBERVALUE(S13)&lt;_xlfn.NUMBERVALUE($K13),"RECORD","X"),"X")</f>
        <v>RECORD</v>
      </c>
      <c r="U13" s="127" t="str">
        <f>TEXT('Moors League'!P18,"000000")</f>
        <v>DSQ</v>
      </c>
      <c r="V13" s="198" t="str">
        <f t="shared" ref="V13" si="18">IFERROR(IF(_xlfn.NUMBERVALUE(U13)&lt;_xlfn.NUMBERVALUE($K13),"RECORD","X"),"X")</f>
        <v>X</v>
      </c>
    </row>
    <row r="14" spans="1:22" ht="21.75" customHeight="1" x14ac:dyDescent="0.25">
      <c r="A14" s="275">
        <v>11</v>
      </c>
      <c r="B14" s="276" t="s">
        <v>79</v>
      </c>
      <c r="C14" s="277" t="s">
        <v>80</v>
      </c>
      <c r="D14" s="277" t="s">
        <v>158</v>
      </c>
      <c r="E14" s="276" t="s">
        <v>98</v>
      </c>
      <c r="F14" s="276"/>
      <c r="G14" s="282">
        <v>5</v>
      </c>
      <c r="H14" s="282">
        <v>10</v>
      </c>
      <c r="I14" s="282">
        <v>24</v>
      </c>
      <c r="J14" s="277" t="s">
        <v>105</v>
      </c>
      <c r="K14" s="221" t="s">
        <v>434</v>
      </c>
      <c r="L14" s="288"/>
      <c r="M14" s="293" t="s">
        <v>445</v>
      </c>
      <c r="O14" s="197" t="str">
        <f>TEXT('Moors League'!D19,"000000")</f>
        <v>022140</v>
      </c>
      <c r="P14" s="126" t="str">
        <f t="shared" ref="P14:P29" si="19">IFERROR(IF(_xlfn.NUMBERVALUE(O14)&lt;_xlfn.NUMBERVALUE($K14),"RECORD","X"),"X")</f>
        <v>X</v>
      </c>
      <c r="Q14" s="127" t="str">
        <f>TEXT('Moors League'!H19,"000000")</f>
        <v>022448</v>
      </c>
      <c r="R14" s="126" t="str">
        <f t="shared" ref="R14:R29" si="20">IFERROR(IF(_xlfn.NUMBERVALUE(Q14)&lt;_xlfn.NUMBERVALUE($K14),"RECORD","X"),"X")</f>
        <v>X</v>
      </c>
      <c r="S14" s="127" t="str">
        <f>TEXT('Moors League'!L19,"000000")</f>
        <v>021160</v>
      </c>
      <c r="T14" s="126" t="str">
        <f t="shared" ref="T14:T29" si="21">IFERROR(IF(_xlfn.NUMBERVALUE(S14)&lt;_xlfn.NUMBERVALUE($K14),"RECORD","X"),"X")</f>
        <v>X</v>
      </c>
      <c r="U14" s="127" t="str">
        <f>TEXT('Moors League'!P19,"000000")</f>
        <v>023856</v>
      </c>
      <c r="V14" s="198" t="str">
        <f t="shared" ref="V14:V29" si="22">IFERROR(IF(_xlfn.NUMBERVALUE(U14)&lt;_xlfn.NUMBERVALUE($K14),"RECORD","X"),"X")</f>
        <v>X</v>
      </c>
    </row>
    <row r="15" spans="1:22" ht="21.75" customHeight="1" x14ac:dyDescent="0.25">
      <c r="A15" s="275">
        <v>12</v>
      </c>
      <c r="B15" s="276" t="s">
        <v>82</v>
      </c>
      <c r="C15" s="277" t="s">
        <v>80</v>
      </c>
      <c r="D15" s="277" t="s">
        <v>158</v>
      </c>
      <c r="E15" s="276" t="s">
        <v>98</v>
      </c>
      <c r="F15" s="276"/>
      <c r="G15" s="282">
        <v>3</v>
      </c>
      <c r="H15" s="282">
        <v>6</v>
      </c>
      <c r="I15" s="282">
        <v>23</v>
      </c>
      <c r="J15" s="277" t="s">
        <v>105</v>
      </c>
      <c r="K15" s="223" t="s">
        <v>355</v>
      </c>
      <c r="L15" s="288"/>
      <c r="M15" s="292" t="s">
        <v>638</v>
      </c>
      <c r="O15" s="197" t="str">
        <f>TEXT('Moors League'!D20,"000000")</f>
        <v>015533</v>
      </c>
      <c r="P15" s="126" t="str">
        <f t="shared" si="19"/>
        <v>X</v>
      </c>
      <c r="Q15" s="127" t="str">
        <f>TEXT('Moors League'!H20,"000000")</f>
        <v>015685</v>
      </c>
      <c r="R15" s="126" t="str">
        <f t="shared" si="20"/>
        <v>X</v>
      </c>
      <c r="S15" s="127" t="str">
        <f>TEXT('Moors League'!L20,"000000")</f>
        <v>020267</v>
      </c>
      <c r="T15" s="126" t="str">
        <f t="shared" si="21"/>
        <v>X</v>
      </c>
      <c r="U15" s="127" t="str">
        <f>TEXT('Moors League'!P20,"000000")</f>
        <v>021157</v>
      </c>
      <c r="V15" s="198" t="str">
        <f t="shared" si="22"/>
        <v>X</v>
      </c>
    </row>
    <row r="16" spans="1:22" ht="21.75" customHeight="1" x14ac:dyDescent="0.25">
      <c r="A16" s="279">
        <v>13</v>
      </c>
      <c r="B16" s="280" t="s">
        <v>79</v>
      </c>
      <c r="C16" s="281" t="s">
        <v>84</v>
      </c>
      <c r="D16" s="277" t="s">
        <v>158</v>
      </c>
      <c r="E16" s="280" t="s">
        <v>100</v>
      </c>
      <c r="F16" s="280"/>
      <c r="G16" s="282">
        <v>18</v>
      </c>
      <c r="H16" s="282">
        <v>6</v>
      </c>
      <c r="I16" s="282">
        <v>22</v>
      </c>
      <c r="J16" s="277" t="s">
        <v>105</v>
      </c>
      <c r="K16" s="223" t="s">
        <v>357</v>
      </c>
      <c r="L16" s="288"/>
      <c r="M16" s="292" t="s">
        <v>161</v>
      </c>
      <c r="O16" s="197" t="str">
        <f>TEXT('Moors League'!D21,"000000")</f>
        <v>021922</v>
      </c>
      <c r="P16" s="126" t="str">
        <f t="shared" si="19"/>
        <v>X</v>
      </c>
      <c r="Q16" s="127" t="str">
        <f>TEXT('Moors League'!H21,"000000")</f>
        <v>021705</v>
      </c>
      <c r="R16" s="126" t="str">
        <f t="shared" si="20"/>
        <v>X</v>
      </c>
      <c r="S16" s="127" t="str">
        <f>TEXT('Moors League'!L21,"000000")</f>
        <v>022806</v>
      </c>
      <c r="T16" s="126" t="str">
        <f t="shared" si="21"/>
        <v>X</v>
      </c>
      <c r="U16" s="127" t="str">
        <f>TEXT('Moors League'!P21,"000000")</f>
        <v>024207</v>
      </c>
      <c r="V16" s="198" t="str">
        <f t="shared" si="22"/>
        <v>X</v>
      </c>
    </row>
    <row r="17" spans="1:22" ht="21.75" customHeight="1" x14ac:dyDescent="0.25">
      <c r="A17" s="275">
        <v>14</v>
      </c>
      <c r="B17" s="276" t="s">
        <v>82</v>
      </c>
      <c r="C17" s="277" t="s">
        <v>84</v>
      </c>
      <c r="D17" s="277" t="s">
        <v>158</v>
      </c>
      <c r="E17" s="276" t="s">
        <v>100</v>
      </c>
      <c r="F17" s="276"/>
      <c r="G17" s="282">
        <v>5</v>
      </c>
      <c r="H17" s="282">
        <v>10</v>
      </c>
      <c r="I17" s="282">
        <v>24</v>
      </c>
      <c r="J17" s="277" t="s">
        <v>105</v>
      </c>
      <c r="K17" s="221" t="s">
        <v>435</v>
      </c>
      <c r="L17" s="288"/>
      <c r="M17" s="293" t="s">
        <v>446</v>
      </c>
      <c r="O17" s="197" t="str">
        <f>TEXT('Moors League'!D22,"000000")</f>
        <v>021054</v>
      </c>
      <c r="P17" s="126" t="str">
        <f t="shared" si="19"/>
        <v>X</v>
      </c>
      <c r="Q17" s="127" t="str">
        <f>TEXT('Moors League'!H22,"000000")</f>
        <v>020584</v>
      </c>
      <c r="R17" s="126" t="str">
        <f t="shared" si="20"/>
        <v>X</v>
      </c>
      <c r="S17" s="127" t="str">
        <f>TEXT('Moors League'!L22,"000000")</f>
        <v>022494</v>
      </c>
      <c r="T17" s="126" t="str">
        <f t="shared" si="21"/>
        <v>X</v>
      </c>
      <c r="U17" s="127" t="str">
        <f>TEXT('Moors League'!P22,"000000")</f>
        <v>024096</v>
      </c>
      <c r="V17" s="198" t="str">
        <f t="shared" si="22"/>
        <v>X</v>
      </c>
    </row>
    <row r="18" spans="1:22" ht="21.75" customHeight="1" x14ac:dyDescent="0.25">
      <c r="A18" s="275">
        <v>15</v>
      </c>
      <c r="B18" s="276" t="s">
        <v>79</v>
      </c>
      <c r="C18" s="277" t="s">
        <v>96</v>
      </c>
      <c r="D18" s="277"/>
      <c r="E18" s="276" t="s">
        <v>89</v>
      </c>
      <c r="F18" s="276"/>
      <c r="G18" s="282">
        <v>11</v>
      </c>
      <c r="H18" s="282">
        <v>1</v>
      </c>
      <c r="I18" s="282">
        <v>25</v>
      </c>
      <c r="J18" s="277" t="s">
        <v>105</v>
      </c>
      <c r="K18" s="221" t="s">
        <v>463</v>
      </c>
      <c r="L18" s="288" t="s">
        <v>464</v>
      </c>
      <c r="M18" s="293">
        <v>31.29</v>
      </c>
      <c r="O18" s="197" t="str">
        <f>TEXT('Moors League'!D23,"000000")</f>
        <v>004116</v>
      </c>
      <c r="P18" s="126" t="str">
        <f t="shared" si="19"/>
        <v>X</v>
      </c>
      <c r="Q18" s="127" t="str">
        <f>TEXT('Moors League'!H23,"000000")</f>
        <v>004307</v>
      </c>
      <c r="R18" s="126" t="str">
        <f t="shared" si="20"/>
        <v>X</v>
      </c>
      <c r="S18" s="127" t="str">
        <f>TEXT('Moors League'!L23,"000000")</f>
        <v>003861</v>
      </c>
      <c r="T18" s="126" t="str">
        <f t="shared" si="21"/>
        <v>X</v>
      </c>
      <c r="U18" s="127" t="str">
        <f>TEXT('Moors League'!P23,"000000")</f>
        <v>004792</v>
      </c>
      <c r="V18" s="198" t="str">
        <f t="shared" si="22"/>
        <v>X</v>
      </c>
    </row>
    <row r="19" spans="1:22" ht="21.75" customHeight="1" x14ac:dyDescent="0.25">
      <c r="A19" s="275">
        <v>16</v>
      </c>
      <c r="B19" s="276" t="s">
        <v>82</v>
      </c>
      <c r="C19" s="277" t="s">
        <v>96</v>
      </c>
      <c r="D19" s="277"/>
      <c r="E19" s="276" t="s">
        <v>89</v>
      </c>
      <c r="F19" s="276"/>
      <c r="G19" s="282">
        <v>29</v>
      </c>
      <c r="H19" s="282">
        <v>6</v>
      </c>
      <c r="I19" s="282">
        <v>2</v>
      </c>
      <c r="J19" s="277" t="s">
        <v>93</v>
      </c>
      <c r="K19" s="223" t="s">
        <v>359</v>
      </c>
      <c r="L19" s="288" t="s">
        <v>101</v>
      </c>
      <c r="M19" s="292">
        <v>34</v>
      </c>
      <c r="O19" s="197" t="str">
        <f>TEXT('Moors League'!D24,"000000")</f>
        <v>004129</v>
      </c>
      <c r="P19" s="126" t="str">
        <f t="shared" si="19"/>
        <v>X</v>
      </c>
      <c r="Q19" s="127" t="str">
        <f>TEXT('Moors League'!H24,"000000")</f>
        <v>004001</v>
      </c>
      <c r="R19" s="126" t="str">
        <f t="shared" si="20"/>
        <v>X</v>
      </c>
      <c r="S19" s="127" t="str">
        <f>TEXT('Moors League'!L24,"000000")</f>
        <v>003688</v>
      </c>
      <c r="T19" s="126" t="str">
        <f t="shared" si="21"/>
        <v>X</v>
      </c>
      <c r="U19" s="127" t="str">
        <f>TEXT('Moors League'!P24,"000000")</f>
        <v>003775</v>
      </c>
      <c r="V19" s="198" t="str">
        <f t="shared" si="22"/>
        <v>X</v>
      </c>
    </row>
    <row r="20" spans="1:22" ht="21.75" customHeight="1" x14ac:dyDescent="0.25">
      <c r="A20" s="275">
        <v>17</v>
      </c>
      <c r="B20" s="276" t="s">
        <v>79</v>
      </c>
      <c r="C20" s="277" t="s">
        <v>91</v>
      </c>
      <c r="D20" s="277"/>
      <c r="E20" s="276" t="s">
        <v>81</v>
      </c>
      <c r="F20" s="276"/>
      <c r="G20" s="282">
        <v>28</v>
      </c>
      <c r="H20" s="282">
        <v>9</v>
      </c>
      <c r="I20" s="282">
        <v>24</v>
      </c>
      <c r="J20" s="277" t="s">
        <v>215</v>
      </c>
      <c r="K20" s="221" t="s">
        <v>431</v>
      </c>
      <c r="L20" s="288" t="s">
        <v>432</v>
      </c>
      <c r="M20" s="293">
        <v>36.01</v>
      </c>
      <c r="O20" s="197" t="str">
        <f>TEXT('Moors League'!D25,"000000")</f>
        <v>004369</v>
      </c>
      <c r="P20" s="126" t="str">
        <f t="shared" si="19"/>
        <v>X</v>
      </c>
      <c r="Q20" s="127" t="str">
        <f>TEXT('Moors League'!H25,"000000")</f>
        <v>004348</v>
      </c>
      <c r="R20" s="126" t="str">
        <f t="shared" si="20"/>
        <v>X</v>
      </c>
      <c r="S20" s="127" t="str">
        <f>TEXT('Moors League'!L25,"000000")</f>
        <v>DSQ</v>
      </c>
      <c r="T20" s="126" t="str">
        <f t="shared" si="21"/>
        <v>X</v>
      </c>
      <c r="U20" s="127" t="str">
        <f>TEXT('Moors League'!P25,"000000")</f>
        <v>005267</v>
      </c>
      <c r="V20" s="198" t="str">
        <f t="shared" si="22"/>
        <v>X</v>
      </c>
    </row>
    <row r="21" spans="1:22" ht="21.75" customHeight="1" x14ac:dyDescent="0.25">
      <c r="A21" s="275">
        <v>18</v>
      </c>
      <c r="B21" s="276" t="s">
        <v>82</v>
      </c>
      <c r="C21" s="277" t="s">
        <v>91</v>
      </c>
      <c r="D21" s="277"/>
      <c r="E21" s="276" t="s">
        <v>81</v>
      </c>
      <c r="F21" s="276"/>
      <c r="G21" s="282">
        <v>22</v>
      </c>
      <c r="H21" s="282">
        <v>3</v>
      </c>
      <c r="I21" s="282">
        <v>25</v>
      </c>
      <c r="J21" s="277" t="s">
        <v>6</v>
      </c>
      <c r="K21" s="221" t="s">
        <v>465</v>
      </c>
      <c r="L21" s="288" t="s">
        <v>442</v>
      </c>
      <c r="M21" s="293">
        <v>40.22</v>
      </c>
      <c r="O21" s="197" t="str">
        <f>TEXT('Moors League'!D26,"000000")</f>
        <v>004353</v>
      </c>
      <c r="P21" s="126" t="str">
        <f t="shared" si="19"/>
        <v>X</v>
      </c>
      <c r="Q21" s="127" t="str">
        <f>TEXT('Moors League'!H26,"000000")</f>
        <v>005034</v>
      </c>
      <c r="R21" s="126" t="str">
        <f t="shared" si="20"/>
        <v>X</v>
      </c>
      <c r="S21" s="127" t="str">
        <f>TEXT('Moors League'!L26,"000000")</f>
        <v>004596</v>
      </c>
      <c r="T21" s="126" t="str">
        <f t="shared" si="21"/>
        <v>X</v>
      </c>
      <c r="U21" s="127" t="str">
        <f>TEXT('Moors League'!P26,"000000")</f>
        <v>005913</v>
      </c>
      <c r="V21" s="198" t="str">
        <f t="shared" si="22"/>
        <v>X</v>
      </c>
    </row>
    <row r="22" spans="1:22" ht="21.75" customHeight="1" x14ac:dyDescent="0.25">
      <c r="A22" s="275">
        <v>19</v>
      </c>
      <c r="B22" s="276" t="s">
        <v>79</v>
      </c>
      <c r="C22" s="277" t="s">
        <v>88</v>
      </c>
      <c r="D22" s="277"/>
      <c r="E22" s="276" t="s">
        <v>85</v>
      </c>
      <c r="F22" s="276"/>
      <c r="G22" s="282">
        <v>25</v>
      </c>
      <c r="H22" s="282">
        <v>1</v>
      </c>
      <c r="I22" s="282">
        <v>25</v>
      </c>
      <c r="J22" s="277" t="s">
        <v>103</v>
      </c>
      <c r="K22" s="221" t="s">
        <v>469</v>
      </c>
      <c r="L22" s="288" t="s">
        <v>168</v>
      </c>
      <c r="M22" s="293">
        <v>30.2</v>
      </c>
      <c r="O22" s="197" t="str">
        <f>TEXT('Moors League'!D27,"000000")</f>
        <v>003331</v>
      </c>
      <c r="P22" s="126" t="str">
        <f t="shared" si="19"/>
        <v>X</v>
      </c>
      <c r="Q22" s="127" t="str">
        <f>TEXT('Moors League'!H27,"000000")</f>
        <v>003303</v>
      </c>
      <c r="R22" s="126" t="str">
        <f t="shared" si="20"/>
        <v>X</v>
      </c>
      <c r="S22" s="127" t="str">
        <f>TEXT('Moors League'!L27,"000000")</f>
        <v>003102</v>
      </c>
      <c r="T22" s="126" t="str">
        <f t="shared" si="21"/>
        <v>X</v>
      </c>
      <c r="U22" s="127" t="str">
        <f>TEXT('Moors League'!P27,"000000")</f>
        <v>003851</v>
      </c>
      <c r="V22" s="198" t="str">
        <f t="shared" si="22"/>
        <v>X</v>
      </c>
    </row>
    <row r="23" spans="1:22" ht="21.75" customHeight="1" x14ac:dyDescent="0.25">
      <c r="A23" s="275">
        <v>20</v>
      </c>
      <c r="B23" s="276" t="s">
        <v>82</v>
      </c>
      <c r="C23" s="277" t="s">
        <v>88</v>
      </c>
      <c r="D23" s="277"/>
      <c r="E23" s="276" t="s">
        <v>85</v>
      </c>
      <c r="F23" s="276"/>
      <c r="G23" s="282">
        <v>22</v>
      </c>
      <c r="H23" s="282">
        <v>3</v>
      </c>
      <c r="I23" s="282">
        <v>25</v>
      </c>
      <c r="J23" s="277" t="s">
        <v>215</v>
      </c>
      <c r="K23" s="223" t="s">
        <v>362</v>
      </c>
      <c r="L23" s="288" t="s">
        <v>593</v>
      </c>
      <c r="M23" s="292">
        <v>27.39</v>
      </c>
      <c r="O23" s="197" t="str">
        <f>TEXT('Moors League'!D28,"000000")</f>
        <v>003088</v>
      </c>
      <c r="P23" s="126" t="str">
        <f t="shared" si="19"/>
        <v>X</v>
      </c>
      <c r="Q23" s="127" t="str">
        <f>TEXT('Moors League'!H28,"000000")</f>
        <v>003137</v>
      </c>
      <c r="R23" s="126" t="str">
        <f t="shared" si="20"/>
        <v>X</v>
      </c>
      <c r="S23" s="127" t="str">
        <f>TEXT('Moors League'!L28,"000000")</f>
        <v>003025</v>
      </c>
      <c r="T23" s="126" t="str">
        <f t="shared" si="21"/>
        <v>X</v>
      </c>
      <c r="U23" s="127" t="str">
        <f>TEXT('Moors League'!P28,"000000")</f>
        <v>002961</v>
      </c>
      <c r="V23" s="198" t="str">
        <f t="shared" si="22"/>
        <v>X</v>
      </c>
    </row>
    <row r="24" spans="1:22" ht="21.75" customHeight="1" x14ac:dyDescent="0.25">
      <c r="A24" s="275">
        <v>21</v>
      </c>
      <c r="B24" s="276" t="s">
        <v>79</v>
      </c>
      <c r="C24" s="277" t="s">
        <v>84</v>
      </c>
      <c r="D24" s="277"/>
      <c r="E24" s="276" t="s">
        <v>104</v>
      </c>
      <c r="F24" s="276"/>
      <c r="G24" s="282">
        <v>4</v>
      </c>
      <c r="H24" s="282">
        <v>7</v>
      </c>
      <c r="I24" s="282">
        <v>9</v>
      </c>
      <c r="J24" s="277" t="s">
        <v>86</v>
      </c>
      <c r="K24" s="223" t="s">
        <v>363</v>
      </c>
      <c r="L24" s="288" t="s">
        <v>97</v>
      </c>
      <c r="M24" s="292">
        <v>29.73</v>
      </c>
      <c r="O24" s="197" t="str">
        <f>TEXT('Moors League'!D29,"000000")</f>
        <v>003364</v>
      </c>
      <c r="P24" s="126" t="str">
        <f t="shared" si="19"/>
        <v>X</v>
      </c>
      <c r="Q24" s="127" t="str">
        <f>TEXT('Moors League'!H29,"000000")</f>
        <v>002983</v>
      </c>
      <c r="R24" s="126" t="str">
        <f t="shared" si="20"/>
        <v>X</v>
      </c>
      <c r="S24" s="127" t="str">
        <f>TEXT('Moors League'!L29,"000000")</f>
        <v>003492</v>
      </c>
      <c r="T24" s="126" t="str">
        <f t="shared" si="21"/>
        <v>X</v>
      </c>
      <c r="U24" s="127" t="str">
        <f>TEXT('Moors League'!P29,"000000")</f>
        <v>004464</v>
      </c>
      <c r="V24" s="198" t="str">
        <f t="shared" si="22"/>
        <v>X</v>
      </c>
    </row>
    <row r="25" spans="1:22" ht="21.75" customHeight="1" x14ac:dyDescent="0.25">
      <c r="A25" s="275">
        <v>22</v>
      </c>
      <c r="B25" s="276" t="s">
        <v>82</v>
      </c>
      <c r="C25" s="277" t="s">
        <v>84</v>
      </c>
      <c r="D25" s="277"/>
      <c r="E25" s="276" t="s">
        <v>104</v>
      </c>
      <c r="F25" s="276"/>
      <c r="G25" s="282">
        <v>17</v>
      </c>
      <c r="H25" s="282">
        <v>5</v>
      </c>
      <c r="I25" s="282">
        <v>25</v>
      </c>
      <c r="J25" s="277" t="s">
        <v>105</v>
      </c>
      <c r="K25" s="221" t="s">
        <v>651</v>
      </c>
      <c r="L25" s="394" t="s">
        <v>447</v>
      </c>
      <c r="M25" s="396">
        <v>29.6</v>
      </c>
      <c r="O25" s="197" t="str">
        <f>TEXT('Moors League'!D30,"000000")</f>
        <v>003256</v>
      </c>
      <c r="P25" s="126" t="str">
        <f t="shared" si="19"/>
        <v>X</v>
      </c>
      <c r="Q25" s="127" t="str">
        <f>TEXT('Moors League'!H30,"000000")</f>
        <v>002907</v>
      </c>
      <c r="R25" s="126" t="str">
        <f t="shared" si="20"/>
        <v>RECORD</v>
      </c>
      <c r="S25" s="127" t="str">
        <f>TEXT('Moors League'!L30,"000000")</f>
        <v>003076</v>
      </c>
      <c r="T25" s="126" t="str">
        <f t="shared" si="21"/>
        <v>X</v>
      </c>
      <c r="U25" s="127" t="str">
        <f>TEXT('Moors League'!P30,"000000")</f>
        <v>004420</v>
      </c>
      <c r="V25" s="198" t="str">
        <f t="shared" si="22"/>
        <v>X</v>
      </c>
    </row>
    <row r="26" spans="1:22" ht="21.75" customHeight="1" x14ac:dyDescent="0.25">
      <c r="A26" s="275">
        <v>23</v>
      </c>
      <c r="B26" s="276" t="s">
        <v>79</v>
      </c>
      <c r="C26" s="277" t="s">
        <v>80</v>
      </c>
      <c r="D26" s="277"/>
      <c r="E26" s="276" t="s">
        <v>89</v>
      </c>
      <c r="F26" s="276"/>
      <c r="G26" s="282">
        <v>11</v>
      </c>
      <c r="H26" s="282">
        <v>1</v>
      </c>
      <c r="I26" s="282">
        <v>25</v>
      </c>
      <c r="J26" s="277" t="s">
        <v>103</v>
      </c>
      <c r="K26" s="221" t="s">
        <v>466</v>
      </c>
      <c r="L26" s="288" t="s">
        <v>420</v>
      </c>
      <c r="M26" s="293">
        <v>33.9</v>
      </c>
      <c r="O26" s="197" t="str">
        <f>TEXT('Moors League'!D31,"000000")</f>
        <v>004110</v>
      </c>
      <c r="P26" s="126" t="str">
        <f t="shared" si="19"/>
        <v>X</v>
      </c>
      <c r="Q26" s="127" t="str">
        <f>TEXT('Moors League'!H31,"000000")</f>
        <v>003895</v>
      </c>
      <c r="R26" s="126" t="str">
        <f t="shared" si="20"/>
        <v>X</v>
      </c>
      <c r="S26" s="127" t="str">
        <f>TEXT('Moors League'!L31,"000000")</f>
        <v>003828</v>
      </c>
      <c r="T26" s="126" t="str">
        <f t="shared" si="21"/>
        <v>X</v>
      </c>
      <c r="U26" s="127" t="str">
        <f>TEXT('Moors League'!P31,"000000")</f>
        <v>004165</v>
      </c>
      <c r="V26" s="198" t="str">
        <f t="shared" si="22"/>
        <v>X</v>
      </c>
    </row>
    <row r="27" spans="1:22" ht="21.75" customHeight="1" x14ac:dyDescent="0.25">
      <c r="A27" s="275">
        <v>24</v>
      </c>
      <c r="B27" s="276" t="s">
        <v>82</v>
      </c>
      <c r="C27" s="277" t="s">
        <v>80</v>
      </c>
      <c r="D27" s="277"/>
      <c r="E27" s="276" t="s">
        <v>89</v>
      </c>
      <c r="F27" s="276"/>
      <c r="G27" s="282">
        <v>3</v>
      </c>
      <c r="H27" s="282">
        <v>6</v>
      </c>
      <c r="I27" s="282">
        <v>23</v>
      </c>
      <c r="J27" s="277" t="s">
        <v>105</v>
      </c>
      <c r="K27" s="223" t="s">
        <v>364</v>
      </c>
      <c r="L27" s="288" t="s">
        <v>123</v>
      </c>
      <c r="M27" s="292">
        <v>30.52</v>
      </c>
      <c r="O27" s="197" t="str">
        <f>TEXT('Moors League'!D32,"000000")</f>
        <v>003298</v>
      </c>
      <c r="P27" s="126" t="str">
        <f t="shared" si="19"/>
        <v>X</v>
      </c>
      <c r="Q27" s="127" t="str">
        <f>TEXT('Moors League'!H32,"000000")</f>
        <v>003412</v>
      </c>
      <c r="R27" s="126" t="str">
        <f t="shared" si="20"/>
        <v>X</v>
      </c>
      <c r="S27" s="127" t="str">
        <f>TEXT('Moors League'!L32,"000000")</f>
        <v>003147</v>
      </c>
      <c r="T27" s="126" t="str">
        <f t="shared" si="21"/>
        <v>X</v>
      </c>
      <c r="U27" s="127" t="str">
        <f>TEXT('Moors League'!P32,"000000")</f>
        <v>004012</v>
      </c>
      <c r="V27" s="198" t="str">
        <f t="shared" si="22"/>
        <v>X</v>
      </c>
    </row>
    <row r="28" spans="1:22" ht="21.75" customHeight="1" x14ac:dyDescent="0.25">
      <c r="A28" s="275">
        <v>25</v>
      </c>
      <c r="B28" s="276" t="s">
        <v>79</v>
      </c>
      <c r="C28" s="277" t="s">
        <v>96</v>
      </c>
      <c r="D28" s="277" t="s">
        <v>158</v>
      </c>
      <c r="E28" s="276" t="s">
        <v>98</v>
      </c>
      <c r="F28" s="276"/>
      <c r="G28" s="282">
        <v>25</v>
      </c>
      <c r="H28" s="282">
        <v>1</v>
      </c>
      <c r="I28" s="282">
        <v>25</v>
      </c>
      <c r="J28" s="277" t="s">
        <v>105</v>
      </c>
      <c r="K28" s="221" t="s">
        <v>406</v>
      </c>
      <c r="L28" s="289"/>
      <c r="M28" s="293" t="s">
        <v>596</v>
      </c>
      <c r="O28" s="197" t="str">
        <f>TEXT('Moors League'!D33,"000000")</f>
        <v>022764</v>
      </c>
      <c r="P28" s="126" t="str">
        <f t="shared" si="19"/>
        <v>X</v>
      </c>
      <c r="Q28" s="127" t="str">
        <f>TEXT('Moors League'!H33,"000000")</f>
        <v>022768</v>
      </c>
      <c r="R28" s="126" t="str">
        <f t="shared" si="20"/>
        <v>X</v>
      </c>
      <c r="S28" s="127" t="str">
        <f>TEXT('Moors League'!L33,"000000")</f>
        <v>022201</v>
      </c>
      <c r="T28" s="126" t="str">
        <f t="shared" si="21"/>
        <v>X</v>
      </c>
      <c r="U28" s="127" t="str">
        <f>TEXT('Moors League'!P33,"000000")</f>
        <v>025384</v>
      </c>
      <c r="V28" s="198" t="str">
        <f t="shared" si="22"/>
        <v>X</v>
      </c>
    </row>
    <row r="29" spans="1:22" ht="21.75" customHeight="1" x14ac:dyDescent="0.25">
      <c r="A29" s="275">
        <v>26</v>
      </c>
      <c r="B29" s="276" t="s">
        <v>82</v>
      </c>
      <c r="C29" s="277" t="s">
        <v>96</v>
      </c>
      <c r="D29" s="277" t="s">
        <v>158</v>
      </c>
      <c r="E29" s="276" t="s">
        <v>98</v>
      </c>
      <c r="F29" s="276"/>
      <c r="G29" s="282">
        <v>17</v>
      </c>
      <c r="H29" s="282">
        <v>5</v>
      </c>
      <c r="I29" s="282">
        <v>25</v>
      </c>
      <c r="J29" s="277" t="s">
        <v>105</v>
      </c>
      <c r="K29" s="221" t="s">
        <v>650</v>
      </c>
      <c r="L29" s="397"/>
      <c r="M29" s="395" t="s">
        <v>597</v>
      </c>
      <c r="O29" s="197" t="str">
        <f>TEXT('Moors League'!D34,"000000")</f>
        <v>023622</v>
      </c>
      <c r="P29" s="126" t="str">
        <f t="shared" si="19"/>
        <v>X</v>
      </c>
      <c r="Q29" s="127" t="str">
        <f>TEXT('Moors League'!H34,"000000")</f>
        <v>022387</v>
      </c>
      <c r="R29" s="126" t="str">
        <f t="shared" si="20"/>
        <v>X</v>
      </c>
      <c r="S29" s="127" t="str">
        <f>TEXT('Moors League'!L34,"000000")</f>
        <v>021589</v>
      </c>
      <c r="T29" s="126" t="str">
        <f t="shared" si="21"/>
        <v>X</v>
      </c>
      <c r="U29" s="127" t="str">
        <f>TEXT('Moors League'!P34,"000000")</f>
        <v>023144</v>
      </c>
      <c r="V29" s="198" t="str">
        <f t="shared" si="22"/>
        <v>X</v>
      </c>
    </row>
    <row r="30" spans="1:22" ht="21.75" customHeight="1" x14ac:dyDescent="0.25">
      <c r="A30" s="275">
        <v>27</v>
      </c>
      <c r="B30" s="280" t="s">
        <v>79</v>
      </c>
      <c r="C30" s="277" t="s">
        <v>106</v>
      </c>
      <c r="D30" s="277" t="s">
        <v>157</v>
      </c>
      <c r="E30" s="276" t="s">
        <v>100</v>
      </c>
      <c r="F30" s="276"/>
      <c r="G30" s="282">
        <v>25</v>
      </c>
      <c r="H30" s="282">
        <v>6</v>
      </c>
      <c r="I30" s="282">
        <v>16</v>
      </c>
      <c r="J30" s="277" t="s">
        <v>6</v>
      </c>
      <c r="K30" s="221" t="s">
        <v>483</v>
      </c>
      <c r="L30" s="288"/>
      <c r="M30" s="293" t="s">
        <v>482</v>
      </c>
      <c r="O30" s="197" t="str">
        <f>TEXT('Moors League'!D35,"000000")</f>
        <v>011855</v>
      </c>
      <c r="P30" s="126" t="str">
        <f t="shared" ref="P30:P32" si="23">IFERROR(IF(_xlfn.NUMBERVALUE(O30)&lt;_xlfn.NUMBERVALUE($K30),"RECORD","X"),"X")</f>
        <v>X</v>
      </c>
      <c r="Q30" s="127" t="str">
        <f>TEXT('Moors League'!H35,"000000")</f>
        <v>011551</v>
      </c>
      <c r="R30" s="126" t="str">
        <f t="shared" ref="R30:R32" si="24">IFERROR(IF(_xlfn.NUMBERVALUE(Q30)&lt;_xlfn.NUMBERVALUE($K30),"RECORD","X"),"X")</f>
        <v>X</v>
      </c>
      <c r="S30" s="127" t="str">
        <f>TEXT('Moors League'!L35,"000000")</f>
        <v>012020</v>
      </c>
      <c r="T30" s="126" t="str">
        <f t="shared" ref="T30:T32" si="25">IFERROR(IF(_xlfn.NUMBERVALUE(S30)&lt;_xlfn.NUMBERVALUE($K30),"RECORD","X"),"X")</f>
        <v>X</v>
      </c>
      <c r="U30" s="127" t="str">
        <f>TEXT('Moors League'!P35,"000000")</f>
        <v>012085</v>
      </c>
      <c r="V30" s="198" t="str">
        <f t="shared" ref="V30:V32" si="26">IFERROR(IF(_xlfn.NUMBERVALUE(U30)&lt;_xlfn.NUMBERVALUE($K30),"RECORD","X"),"X")</f>
        <v>X</v>
      </c>
    </row>
    <row r="31" spans="1:22" ht="21.75" customHeight="1" x14ac:dyDescent="0.25">
      <c r="A31" s="281">
        <v>28</v>
      </c>
      <c r="B31" s="276" t="s">
        <v>82</v>
      </c>
      <c r="C31" s="277" t="s">
        <v>106</v>
      </c>
      <c r="D31" s="277" t="s">
        <v>157</v>
      </c>
      <c r="E31" s="280" t="s">
        <v>98</v>
      </c>
      <c r="F31" s="280"/>
      <c r="G31" s="282">
        <v>12</v>
      </c>
      <c r="H31" s="282">
        <v>1</v>
      </c>
      <c r="I31" s="282">
        <v>13</v>
      </c>
      <c r="J31" s="277" t="s">
        <v>5</v>
      </c>
      <c r="K31" s="221" t="s">
        <v>471</v>
      </c>
      <c r="L31" s="288"/>
      <c r="M31" s="293" t="s">
        <v>479</v>
      </c>
      <c r="O31" s="197" t="str">
        <f>TEXT('Moors League'!D36,"000000")</f>
        <v>012633</v>
      </c>
      <c r="P31" s="126" t="str">
        <f t="shared" si="23"/>
        <v>X</v>
      </c>
      <c r="Q31" s="127" t="str">
        <f>TEXT('Moors League'!H36,"000000")</f>
        <v>011906</v>
      </c>
      <c r="R31" s="126" t="str">
        <f t="shared" si="24"/>
        <v>X</v>
      </c>
      <c r="S31" s="127" t="str">
        <f>TEXT('Moors League'!L36,"000000")</f>
        <v>DSQ</v>
      </c>
      <c r="T31" s="126" t="str">
        <f t="shared" si="25"/>
        <v>X</v>
      </c>
      <c r="U31" s="127" t="str">
        <f>TEXT('Moors League'!P36,"000000")</f>
        <v>012926</v>
      </c>
      <c r="V31" s="198" t="str">
        <f t="shared" si="26"/>
        <v>X</v>
      </c>
    </row>
    <row r="32" spans="1:22" ht="21.75" customHeight="1" x14ac:dyDescent="0.25">
      <c r="A32" s="279">
        <v>29</v>
      </c>
      <c r="B32" s="280" t="s">
        <v>79</v>
      </c>
      <c r="C32" s="281" t="s">
        <v>88</v>
      </c>
      <c r="D32" s="277" t="s">
        <v>158</v>
      </c>
      <c r="E32" s="280" t="s">
        <v>98</v>
      </c>
      <c r="F32" s="280"/>
      <c r="G32" s="282">
        <v>13</v>
      </c>
      <c r="H32" s="282">
        <v>4</v>
      </c>
      <c r="I32" s="282">
        <v>24</v>
      </c>
      <c r="J32" s="277" t="s">
        <v>105</v>
      </c>
      <c r="K32" s="221" t="s">
        <v>421</v>
      </c>
      <c r="L32" s="288"/>
      <c r="M32" s="293" t="s">
        <v>425</v>
      </c>
      <c r="O32" s="197" t="str">
        <f>TEXT('Moors League'!D37,"000000")</f>
        <v>022978</v>
      </c>
      <c r="P32" s="126" t="str">
        <f t="shared" si="23"/>
        <v>X</v>
      </c>
      <c r="Q32" s="127" t="str">
        <f>TEXT('Moors League'!H37,"000000")</f>
        <v>022705</v>
      </c>
      <c r="R32" s="126" t="str">
        <f t="shared" si="24"/>
        <v>X</v>
      </c>
      <c r="S32" s="127" t="str">
        <f>TEXT('Moors League'!L37,"000000")</f>
        <v>021868</v>
      </c>
      <c r="T32" s="126" t="str">
        <f t="shared" si="25"/>
        <v>X</v>
      </c>
      <c r="U32" s="127" t="str">
        <f>TEXT('Moors League'!P37,"000000")</f>
        <v>DNS</v>
      </c>
      <c r="V32" s="198" t="str">
        <f t="shared" si="26"/>
        <v>X</v>
      </c>
    </row>
    <row r="33" spans="1:28" ht="21.75" customHeight="1" x14ac:dyDescent="0.25">
      <c r="A33" s="275">
        <v>30</v>
      </c>
      <c r="B33" s="276" t="s">
        <v>82</v>
      </c>
      <c r="C33" s="277" t="s">
        <v>88</v>
      </c>
      <c r="D33" s="277" t="s">
        <v>158</v>
      </c>
      <c r="E33" s="276" t="s">
        <v>98</v>
      </c>
      <c r="F33" s="276"/>
      <c r="G33" s="282">
        <v>14</v>
      </c>
      <c r="H33" s="282">
        <v>5</v>
      </c>
      <c r="I33" s="282">
        <v>22</v>
      </c>
      <c r="J33" s="277" t="s">
        <v>6</v>
      </c>
      <c r="K33" s="221" t="s">
        <v>470</v>
      </c>
      <c r="L33" s="288"/>
      <c r="M33" s="293" t="s">
        <v>149</v>
      </c>
      <c r="O33" s="197" t="str">
        <f>TEXT('Moors League'!D38,"000000")</f>
        <v>DSQ</v>
      </c>
      <c r="P33" s="126" t="str">
        <f t="shared" ref="P33:P64" si="27">IFERROR(IF(_xlfn.NUMBERVALUE(O33)&lt;_xlfn.NUMBERVALUE($K33),"RECORD","X"),"X")</f>
        <v>X</v>
      </c>
      <c r="Q33" s="127" t="str">
        <f>TEXT('Moors League'!H38,"000000")</f>
        <v>020527</v>
      </c>
      <c r="R33" s="126" t="str">
        <f t="shared" ref="R33:R64" si="28">IFERROR(IF(_xlfn.NUMBERVALUE(Q33)&lt;_xlfn.NUMBERVALUE($K33),"RECORD","X"),"X")</f>
        <v>X</v>
      </c>
      <c r="S33" s="127" t="str">
        <f>TEXT('Moors League'!L38,"000000")</f>
        <v>020943</v>
      </c>
      <c r="T33" s="126" t="str">
        <f t="shared" ref="T33:T64" si="29">IFERROR(IF(_xlfn.NUMBERVALUE(S33)&lt;_xlfn.NUMBERVALUE($K33),"RECORD","X"),"X")</f>
        <v>X</v>
      </c>
      <c r="U33" s="127" t="str">
        <f>TEXT('Moors League'!P38,"000000")</f>
        <v>022506</v>
      </c>
      <c r="V33" s="198" t="str">
        <f t="shared" ref="V33:V64" si="30">IFERROR(IF(_xlfn.NUMBERVALUE(U33)&lt;_xlfn.NUMBERVALUE($K33),"RECORD","X"),"X")</f>
        <v>X</v>
      </c>
    </row>
    <row r="34" spans="1:28" ht="21.75" customHeight="1" x14ac:dyDescent="0.25">
      <c r="A34" s="275">
        <v>31</v>
      </c>
      <c r="B34" s="276" t="s">
        <v>79</v>
      </c>
      <c r="C34" s="277" t="s">
        <v>80</v>
      </c>
      <c r="D34" s="277"/>
      <c r="E34" s="276" t="s">
        <v>85</v>
      </c>
      <c r="F34" s="276"/>
      <c r="G34" s="282">
        <v>7</v>
      </c>
      <c r="H34" s="282">
        <v>12</v>
      </c>
      <c r="I34" s="282">
        <v>24</v>
      </c>
      <c r="J34" s="277" t="s">
        <v>105</v>
      </c>
      <c r="K34" s="221" t="s">
        <v>429</v>
      </c>
      <c r="L34" s="288" t="s">
        <v>204</v>
      </c>
      <c r="M34" s="293">
        <v>30.4</v>
      </c>
      <c r="O34" s="197" t="str">
        <f>TEXT('Moors League'!D39,"000000")</f>
        <v>003553</v>
      </c>
      <c r="P34" s="126" t="str">
        <f t="shared" si="27"/>
        <v>X</v>
      </c>
      <c r="Q34" s="127" t="str">
        <f>TEXT('Moors League'!H39,"000000")</f>
        <v>003213</v>
      </c>
      <c r="R34" s="126" t="str">
        <f t="shared" si="28"/>
        <v>X</v>
      </c>
      <c r="S34" s="127" t="str">
        <f>TEXT('Moors League'!L39,"000000")</f>
        <v>003112</v>
      </c>
      <c r="T34" s="126" t="str">
        <f t="shared" si="29"/>
        <v>X</v>
      </c>
      <c r="U34" s="127" t="str">
        <f>TEXT('Moors League'!P39,"000000")</f>
        <v>003167</v>
      </c>
      <c r="V34" s="198" t="str">
        <f t="shared" si="30"/>
        <v>X</v>
      </c>
    </row>
    <row r="35" spans="1:28" ht="21.75" customHeight="1" x14ac:dyDescent="0.25">
      <c r="A35" s="275">
        <v>32</v>
      </c>
      <c r="B35" s="276" t="s">
        <v>82</v>
      </c>
      <c r="C35" s="277" t="s">
        <v>80</v>
      </c>
      <c r="D35" s="277"/>
      <c r="E35" s="276" t="s">
        <v>85</v>
      </c>
      <c r="F35" s="276"/>
      <c r="G35" s="282">
        <v>15</v>
      </c>
      <c r="H35" s="282">
        <v>6</v>
      </c>
      <c r="I35" s="282">
        <v>13</v>
      </c>
      <c r="J35" s="285" t="s">
        <v>95</v>
      </c>
      <c r="K35" s="223" t="s">
        <v>369</v>
      </c>
      <c r="L35" s="290" t="s">
        <v>83</v>
      </c>
      <c r="M35" s="292">
        <v>26.75</v>
      </c>
      <c r="O35" s="197" t="str">
        <f>TEXT('Moors League'!D40,"000000")</f>
        <v>002748</v>
      </c>
      <c r="P35" s="126" t="str">
        <f t="shared" si="27"/>
        <v>X</v>
      </c>
      <c r="Q35" s="127" t="str">
        <f>TEXT('Moors League'!H40,"000000")</f>
        <v>002737</v>
      </c>
      <c r="R35" s="126" t="str">
        <f t="shared" si="28"/>
        <v>X</v>
      </c>
      <c r="S35" s="127" t="str">
        <f>TEXT('Moors League'!L40,"000000")</f>
        <v>002817</v>
      </c>
      <c r="T35" s="126" t="str">
        <f t="shared" si="29"/>
        <v>X</v>
      </c>
      <c r="U35" s="127" t="str">
        <f>TEXT('Moors League'!P40,"000000")</f>
        <v>003611</v>
      </c>
      <c r="V35" s="198" t="str">
        <f t="shared" si="30"/>
        <v>X</v>
      </c>
    </row>
    <row r="36" spans="1:28" ht="21.75" customHeight="1" x14ac:dyDescent="0.25">
      <c r="A36" s="275">
        <v>33</v>
      </c>
      <c r="B36" s="276" t="s">
        <v>79</v>
      </c>
      <c r="C36" s="277" t="s">
        <v>84</v>
      </c>
      <c r="D36" s="277"/>
      <c r="E36" s="276" t="s">
        <v>81</v>
      </c>
      <c r="F36" s="276"/>
      <c r="G36" s="282">
        <v>6</v>
      </c>
      <c r="H36" s="282">
        <v>10</v>
      </c>
      <c r="I36" s="282">
        <v>12</v>
      </c>
      <c r="J36" s="277" t="s">
        <v>6</v>
      </c>
      <c r="K36" s="223" t="s">
        <v>370</v>
      </c>
      <c r="L36" s="288" t="s">
        <v>75</v>
      </c>
      <c r="M36" s="292">
        <v>34.619999999999997</v>
      </c>
      <c r="O36" s="197" t="str">
        <f>TEXT('Moors League'!D41,"000000")</f>
        <v>003829</v>
      </c>
      <c r="P36" s="126" t="str">
        <f t="shared" si="27"/>
        <v>X</v>
      </c>
      <c r="Q36" s="127" t="str">
        <f>TEXT('Moors League'!H41,"000000")</f>
        <v>DSQ</v>
      </c>
      <c r="R36" s="126" t="str">
        <f t="shared" si="28"/>
        <v>X</v>
      </c>
      <c r="S36" s="127" t="str">
        <f>TEXT('Moors League'!L41,"000000")</f>
        <v>004497</v>
      </c>
      <c r="T36" s="126" t="str">
        <f t="shared" si="29"/>
        <v>X</v>
      </c>
      <c r="U36" s="127" t="str">
        <f>TEXT('Moors League'!P41,"000000")</f>
        <v>004741</v>
      </c>
      <c r="V36" s="198" t="str">
        <f t="shared" si="30"/>
        <v>X</v>
      </c>
    </row>
    <row r="37" spans="1:28" ht="21.75" customHeight="1" x14ac:dyDescent="0.25">
      <c r="A37" s="275">
        <v>34</v>
      </c>
      <c r="B37" s="276" t="s">
        <v>82</v>
      </c>
      <c r="C37" s="277" t="s">
        <v>84</v>
      </c>
      <c r="D37" s="277"/>
      <c r="E37" s="276" t="s">
        <v>81</v>
      </c>
      <c r="F37" s="276"/>
      <c r="G37" s="282">
        <v>5</v>
      </c>
      <c r="H37" s="282">
        <v>10</v>
      </c>
      <c r="I37" s="282">
        <v>24</v>
      </c>
      <c r="J37" s="277" t="s">
        <v>103</v>
      </c>
      <c r="K37" s="221" t="s">
        <v>437</v>
      </c>
      <c r="L37" s="288" t="s">
        <v>176</v>
      </c>
      <c r="M37" s="293">
        <v>33.5</v>
      </c>
      <c r="O37" s="197" t="str">
        <f>TEXT('Moors League'!D42,"000000")</f>
        <v>003843</v>
      </c>
      <c r="P37" s="126" t="str">
        <f t="shared" si="27"/>
        <v>X</v>
      </c>
      <c r="Q37" s="127" t="str">
        <f>TEXT('Moors League'!H42,"000000")</f>
        <v>003448</v>
      </c>
      <c r="R37" s="126" t="str">
        <f t="shared" si="28"/>
        <v>X</v>
      </c>
      <c r="S37" s="127" t="str">
        <f>TEXT('Moors League'!L42,"000000")</f>
        <v>003558</v>
      </c>
      <c r="T37" s="126" t="str">
        <f t="shared" si="29"/>
        <v>X</v>
      </c>
      <c r="U37" s="127" t="str">
        <f>TEXT('Moors League'!P42,"000000")</f>
        <v>005050</v>
      </c>
      <c r="V37" s="198" t="str">
        <f t="shared" si="30"/>
        <v>X</v>
      </c>
    </row>
    <row r="38" spans="1:28" ht="21.75" customHeight="1" x14ac:dyDescent="0.25">
      <c r="A38" s="275">
        <v>35</v>
      </c>
      <c r="B38" s="276" t="s">
        <v>79</v>
      </c>
      <c r="C38" s="277" t="s">
        <v>88</v>
      </c>
      <c r="D38" s="277"/>
      <c r="E38" s="276" t="s">
        <v>104</v>
      </c>
      <c r="F38" s="276"/>
      <c r="G38" s="282">
        <v>5</v>
      </c>
      <c r="H38" s="282">
        <v>10</v>
      </c>
      <c r="I38" s="282">
        <v>13</v>
      </c>
      <c r="J38" s="277" t="s">
        <v>86</v>
      </c>
      <c r="K38" s="223" t="s">
        <v>371</v>
      </c>
      <c r="L38" s="288" t="s">
        <v>97</v>
      </c>
      <c r="M38" s="292">
        <v>27.22</v>
      </c>
      <c r="O38" s="197" t="str">
        <f>TEXT('Moors League'!D43,"000000")</f>
        <v>003050</v>
      </c>
      <c r="P38" s="126" t="str">
        <f t="shared" si="27"/>
        <v>X</v>
      </c>
      <c r="Q38" s="127" t="str">
        <f>TEXT('Moors League'!H43,"000000")</f>
        <v>003284</v>
      </c>
      <c r="R38" s="126" t="str">
        <f t="shared" si="28"/>
        <v>X</v>
      </c>
      <c r="S38" s="127" t="str">
        <f>TEXT('Moors League'!L43,"000000")</f>
        <v>002907</v>
      </c>
      <c r="T38" s="126" t="str">
        <f t="shared" si="29"/>
        <v>X</v>
      </c>
      <c r="U38" s="127" t="str">
        <f>TEXT('Moors League'!P43,"000000")</f>
        <v>003913</v>
      </c>
      <c r="V38" s="198" t="str">
        <f t="shared" si="30"/>
        <v>X</v>
      </c>
    </row>
    <row r="39" spans="1:28" ht="21.75" customHeight="1" x14ac:dyDescent="0.25">
      <c r="A39" s="275">
        <v>36</v>
      </c>
      <c r="B39" s="276" t="s">
        <v>82</v>
      </c>
      <c r="C39" s="277" t="s">
        <v>88</v>
      </c>
      <c r="D39" s="277"/>
      <c r="E39" s="276" t="s">
        <v>104</v>
      </c>
      <c r="F39" s="276"/>
      <c r="G39" s="282">
        <v>5</v>
      </c>
      <c r="H39" s="282">
        <v>7</v>
      </c>
      <c r="I39" s="282">
        <v>8</v>
      </c>
      <c r="J39" s="277" t="s">
        <v>86</v>
      </c>
      <c r="K39" s="221" t="s">
        <v>408</v>
      </c>
      <c r="L39" s="288" t="s">
        <v>90</v>
      </c>
      <c r="M39" s="293">
        <v>23.9</v>
      </c>
      <c r="O39" s="197" t="str">
        <f>TEXT('Moors League'!D44,"000000")</f>
        <v>002770</v>
      </c>
      <c r="P39" s="126" t="str">
        <f t="shared" si="27"/>
        <v>X</v>
      </c>
      <c r="Q39" s="127" t="str">
        <f>TEXT('Moors League'!H44,"000000")</f>
        <v>002626</v>
      </c>
      <c r="R39" s="126" t="str">
        <f t="shared" si="28"/>
        <v>X</v>
      </c>
      <c r="S39" s="127" t="str">
        <f>TEXT('Moors League'!L44,"000000")</f>
        <v>002743</v>
      </c>
      <c r="T39" s="126" t="str">
        <f t="shared" si="29"/>
        <v>X</v>
      </c>
      <c r="U39" s="127" t="str">
        <f>TEXT('Moors League'!P44,"000000")</f>
        <v>002705</v>
      </c>
      <c r="V39" s="198" t="str">
        <f t="shared" si="30"/>
        <v>X</v>
      </c>
    </row>
    <row r="40" spans="1:28" ht="21.75" customHeight="1" x14ac:dyDescent="0.25">
      <c r="A40" s="275">
        <v>37</v>
      </c>
      <c r="B40" s="276" t="s">
        <v>79</v>
      </c>
      <c r="C40" s="277" t="s">
        <v>91</v>
      </c>
      <c r="D40" s="277"/>
      <c r="E40" s="276" t="s">
        <v>89</v>
      </c>
      <c r="F40" s="276"/>
      <c r="G40" s="282">
        <v>7</v>
      </c>
      <c r="H40" s="282">
        <v>12</v>
      </c>
      <c r="I40" s="282">
        <v>24</v>
      </c>
      <c r="J40" s="277" t="s">
        <v>4</v>
      </c>
      <c r="K40" s="221" t="s">
        <v>444</v>
      </c>
      <c r="L40" s="288" t="s">
        <v>438</v>
      </c>
      <c r="M40" s="293">
        <v>52.04</v>
      </c>
      <c r="O40" s="197" t="str">
        <f>TEXT('Moors League'!D45,"000000")</f>
        <v>005346</v>
      </c>
      <c r="P40" s="126" t="str">
        <f t="shared" si="27"/>
        <v>X</v>
      </c>
      <c r="Q40" s="127" t="str">
        <f>TEXT('Moors League'!H45,"000000")</f>
        <v>005928</v>
      </c>
      <c r="R40" s="126" t="str">
        <f t="shared" si="28"/>
        <v>X</v>
      </c>
      <c r="S40" s="127" t="str">
        <f>TEXT('Moors League'!L45,"000000")</f>
        <v>005448</v>
      </c>
      <c r="T40" s="126" t="str">
        <f t="shared" si="29"/>
        <v>X</v>
      </c>
      <c r="U40" s="127" t="str">
        <f>TEXT('Moors League'!P45,"000000")</f>
        <v>005845</v>
      </c>
      <c r="V40" s="198" t="str">
        <f t="shared" si="30"/>
        <v>X</v>
      </c>
    </row>
    <row r="41" spans="1:28" s="45" customFormat="1" ht="21.75" customHeight="1" x14ac:dyDescent="0.25">
      <c r="A41" s="275">
        <v>38</v>
      </c>
      <c r="B41" s="276" t="s">
        <v>82</v>
      </c>
      <c r="C41" s="277" t="s">
        <v>91</v>
      </c>
      <c r="D41" s="277"/>
      <c r="E41" s="276" t="s">
        <v>89</v>
      </c>
      <c r="F41" s="276"/>
      <c r="G41" s="282">
        <v>17</v>
      </c>
      <c r="H41" s="282">
        <v>5</v>
      </c>
      <c r="I41" s="282">
        <v>25</v>
      </c>
      <c r="J41" s="277" t="s">
        <v>6</v>
      </c>
      <c r="K41" s="221" t="s">
        <v>649</v>
      </c>
      <c r="L41" s="394" t="s">
        <v>442</v>
      </c>
      <c r="M41" s="395">
        <v>48.09</v>
      </c>
      <c r="O41" s="197" t="str">
        <f>TEXT('Moors League'!D46,"000000")</f>
        <v>DSQ</v>
      </c>
      <c r="P41" s="126" t="str">
        <f t="shared" si="27"/>
        <v>X</v>
      </c>
      <c r="Q41" s="127" t="str">
        <f>TEXT('Moors League'!H46,"000000")</f>
        <v>011062</v>
      </c>
      <c r="R41" s="126" t="str">
        <f t="shared" si="28"/>
        <v>X</v>
      </c>
      <c r="S41" s="127" t="str">
        <f>TEXT('Moors League'!L46,"000000")</f>
        <v>005065</v>
      </c>
      <c r="T41" s="126" t="str">
        <f t="shared" si="29"/>
        <v>X</v>
      </c>
      <c r="U41" s="127" t="str">
        <f>TEXT('Moors League'!P46,"000000")</f>
        <v>010518</v>
      </c>
      <c r="V41" s="198" t="str">
        <f t="shared" si="30"/>
        <v>X</v>
      </c>
      <c r="AA41"/>
      <c r="AB41"/>
    </row>
    <row r="42" spans="1:28" s="45" customFormat="1" ht="21.75" customHeight="1" x14ac:dyDescent="0.25">
      <c r="A42" s="275">
        <v>39</v>
      </c>
      <c r="B42" s="276" t="s">
        <v>79</v>
      </c>
      <c r="C42" s="277" t="s">
        <v>96</v>
      </c>
      <c r="D42" s="277"/>
      <c r="E42" s="276" t="s">
        <v>85</v>
      </c>
      <c r="F42" s="276"/>
      <c r="G42" s="282">
        <v>2</v>
      </c>
      <c r="H42" s="282">
        <v>3</v>
      </c>
      <c r="I42" s="282">
        <v>24</v>
      </c>
      <c r="J42" s="277" t="s">
        <v>105</v>
      </c>
      <c r="K42" s="221" t="s">
        <v>422</v>
      </c>
      <c r="L42" s="288" t="s">
        <v>168</v>
      </c>
      <c r="M42" s="293">
        <v>30.07</v>
      </c>
      <c r="O42" s="197" t="str">
        <f>TEXT('Moors League'!D47,"000000")</f>
        <v>003499</v>
      </c>
      <c r="P42" s="126" t="str">
        <f t="shared" si="27"/>
        <v>X</v>
      </c>
      <c r="Q42" s="127" t="str">
        <f>TEXT('Moors League'!H47,"000000")</f>
        <v>003531</v>
      </c>
      <c r="R42" s="126" t="str">
        <f t="shared" si="28"/>
        <v>X</v>
      </c>
      <c r="S42" s="127" t="str">
        <f>TEXT('Moors League'!L47,"000000")</f>
        <v>003321</v>
      </c>
      <c r="T42" s="126" t="str">
        <f t="shared" si="29"/>
        <v>X</v>
      </c>
      <c r="U42" s="127" t="str">
        <f>TEXT('Moors League'!P47,"000000")</f>
        <v>003950</v>
      </c>
      <c r="V42" s="198" t="str">
        <f t="shared" si="30"/>
        <v>X</v>
      </c>
      <c r="AA42"/>
      <c r="AB42"/>
    </row>
    <row r="43" spans="1:28" s="45" customFormat="1" ht="21.75" customHeight="1" x14ac:dyDescent="0.25">
      <c r="A43" s="275">
        <v>40</v>
      </c>
      <c r="B43" s="276" t="s">
        <v>82</v>
      </c>
      <c r="C43" s="277" t="s">
        <v>96</v>
      </c>
      <c r="D43" s="277"/>
      <c r="E43" s="276" t="s">
        <v>85</v>
      </c>
      <c r="F43" s="276"/>
      <c r="G43" s="282">
        <v>22</v>
      </c>
      <c r="H43" s="282">
        <v>3</v>
      </c>
      <c r="I43" s="282">
        <v>25</v>
      </c>
      <c r="J43" s="277" t="s">
        <v>428</v>
      </c>
      <c r="K43" s="223" t="s">
        <v>374</v>
      </c>
      <c r="L43" s="288" t="s">
        <v>594</v>
      </c>
      <c r="M43" s="292">
        <v>29.52</v>
      </c>
      <c r="O43" s="197" t="str">
        <f>TEXT('Moors League'!D48,"000000")</f>
        <v>003553</v>
      </c>
      <c r="P43" s="126" t="str">
        <f t="shared" si="27"/>
        <v>X</v>
      </c>
      <c r="Q43" s="127" t="str">
        <f>TEXT('Moors League'!H48,"000000")</f>
        <v>003389</v>
      </c>
      <c r="R43" s="126" t="str">
        <f t="shared" si="28"/>
        <v>X</v>
      </c>
      <c r="S43" s="127" t="str">
        <f>TEXT('Moors League'!L48,"000000")</f>
        <v>003092</v>
      </c>
      <c r="T43" s="126" t="str">
        <f t="shared" si="29"/>
        <v>X</v>
      </c>
      <c r="U43" s="127" t="str">
        <f>TEXT('Moors League'!P48,"000000")</f>
        <v>003355</v>
      </c>
      <c r="V43" s="198" t="str">
        <f t="shared" si="30"/>
        <v>X</v>
      </c>
      <c r="AA43"/>
      <c r="AB43"/>
    </row>
    <row r="44" spans="1:28" s="45" customFormat="1" ht="21.75" customHeight="1" x14ac:dyDescent="0.25">
      <c r="A44" s="275">
        <v>41</v>
      </c>
      <c r="B44" s="276" t="s">
        <v>79</v>
      </c>
      <c r="C44" s="277" t="s">
        <v>80</v>
      </c>
      <c r="D44" s="277" t="s">
        <v>158</v>
      </c>
      <c r="E44" s="276" t="s">
        <v>100</v>
      </c>
      <c r="F44" s="276"/>
      <c r="G44" s="282">
        <v>5</v>
      </c>
      <c r="H44" s="282">
        <v>10</v>
      </c>
      <c r="I44" s="282">
        <v>24</v>
      </c>
      <c r="J44" s="277" t="s">
        <v>105</v>
      </c>
      <c r="K44" s="221" t="s">
        <v>439</v>
      </c>
      <c r="L44" s="289"/>
      <c r="M44" s="293" t="s">
        <v>450</v>
      </c>
      <c r="O44" s="197" t="str">
        <f>TEXT('Moors League'!D49,"000000")</f>
        <v>020387</v>
      </c>
      <c r="P44" s="126" t="str">
        <f t="shared" si="27"/>
        <v>X</v>
      </c>
      <c r="Q44" s="127" t="str">
        <f>TEXT('Moors League'!H49,"000000")</f>
        <v>021226</v>
      </c>
      <c r="R44" s="126" t="str">
        <f t="shared" si="28"/>
        <v>X</v>
      </c>
      <c r="S44" s="127" t="str">
        <f>TEXT('Moors League'!L49,"000000")</f>
        <v>020123</v>
      </c>
      <c r="T44" s="126" t="str">
        <f t="shared" si="29"/>
        <v>X</v>
      </c>
      <c r="U44" s="127" t="str">
        <f>TEXT('Moors League'!P49,"000000")</f>
        <v>023692</v>
      </c>
      <c r="V44" s="198" t="str">
        <f t="shared" si="30"/>
        <v>X</v>
      </c>
      <c r="AA44"/>
      <c r="AB44"/>
    </row>
    <row r="45" spans="1:28" s="45" customFormat="1" ht="21.75" customHeight="1" x14ac:dyDescent="0.25">
      <c r="A45" s="275">
        <v>42</v>
      </c>
      <c r="B45" s="276" t="s">
        <v>82</v>
      </c>
      <c r="C45" s="277" t="s">
        <v>80</v>
      </c>
      <c r="D45" s="277" t="s">
        <v>158</v>
      </c>
      <c r="E45" s="276" t="s">
        <v>100</v>
      </c>
      <c r="F45" s="276"/>
      <c r="G45" s="282">
        <v>16</v>
      </c>
      <c r="H45" s="282">
        <v>7</v>
      </c>
      <c r="I45" s="282">
        <v>22</v>
      </c>
      <c r="J45" s="277" t="s">
        <v>105</v>
      </c>
      <c r="K45" s="223" t="s">
        <v>377</v>
      </c>
      <c r="L45" s="289"/>
      <c r="M45" s="292" t="s">
        <v>162</v>
      </c>
      <c r="O45" s="197" t="str">
        <f>TEXT('Moors League'!D50,"000000")</f>
        <v>014625</v>
      </c>
      <c r="P45" s="126" t="str">
        <f t="shared" si="27"/>
        <v>X</v>
      </c>
      <c r="Q45" s="127" t="str">
        <f>TEXT('Moors League'!H50,"000000")</f>
        <v>014516</v>
      </c>
      <c r="R45" s="126" t="str">
        <f t="shared" si="28"/>
        <v>X</v>
      </c>
      <c r="S45" s="127" t="str">
        <f>TEXT('Moors League'!L50,"000000")</f>
        <v>014693</v>
      </c>
      <c r="T45" s="126" t="str">
        <f t="shared" si="29"/>
        <v>X</v>
      </c>
      <c r="U45" s="127" t="str">
        <f>TEXT('Moors League'!P50,"000000")</f>
        <v>020342</v>
      </c>
      <c r="V45" s="198" t="str">
        <f t="shared" si="30"/>
        <v>X</v>
      </c>
      <c r="AA45"/>
      <c r="AB45"/>
    </row>
    <row r="46" spans="1:28" s="45" customFormat="1" ht="21.75" customHeight="1" x14ac:dyDescent="0.25">
      <c r="A46" s="275">
        <v>43</v>
      </c>
      <c r="B46" s="276" t="s">
        <v>79</v>
      </c>
      <c r="C46" s="277" t="s">
        <v>84</v>
      </c>
      <c r="D46" s="277" t="s">
        <v>158</v>
      </c>
      <c r="E46" s="276" t="s">
        <v>98</v>
      </c>
      <c r="F46" s="276"/>
      <c r="G46" s="282">
        <v>5</v>
      </c>
      <c r="H46" s="282">
        <v>10</v>
      </c>
      <c r="I46" s="282">
        <v>24</v>
      </c>
      <c r="J46" s="277" t="s">
        <v>105</v>
      </c>
      <c r="K46" s="221" t="s">
        <v>440</v>
      </c>
      <c r="L46" s="288"/>
      <c r="M46" s="293" t="s">
        <v>452</v>
      </c>
      <c r="O46" s="197" t="str">
        <f>TEXT('Moors League'!D51,"000000")</f>
        <v>024830</v>
      </c>
      <c r="P46" s="126" t="str">
        <f t="shared" si="27"/>
        <v>X</v>
      </c>
      <c r="Q46" s="127" t="str">
        <f>TEXT('Moors League'!H51,"000000")</f>
        <v>023682</v>
      </c>
      <c r="R46" s="126" t="str">
        <f t="shared" si="28"/>
        <v>X</v>
      </c>
      <c r="S46" s="127" t="str">
        <f>TEXT('Moors League'!L51,"000000")</f>
        <v>025373</v>
      </c>
      <c r="T46" s="126" t="str">
        <f t="shared" si="29"/>
        <v>X</v>
      </c>
      <c r="U46" s="127" t="str">
        <f>TEXT('Moors League'!P51,"000000")</f>
        <v>031202</v>
      </c>
      <c r="V46" s="198" t="str">
        <f t="shared" si="30"/>
        <v>X</v>
      </c>
      <c r="AA46"/>
      <c r="AB46"/>
    </row>
    <row r="47" spans="1:28" s="45" customFormat="1" ht="21.75" customHeight="1" x14ac:dyDescent="0.25">
      <c r="A47" s="275">
        <v>44</v>
      </c>
      <c r="B47" s="276" t="s">
        <v>82</v>
      </c>
      <c r="C47" s="277" t="s">
        <v>84</v>
      </c>
      <c r="D47" s="277" t="s">
        <v>158</v>
      </c>
      <c r="E47" s="276" t="s">
        <v>98</v>
      </c>
      <c r="F47" s="276"/>
      <c r="G47" s="282">
        <v>5</v>
      </c>
      <c r="H47" s="282">
        <v>10</v>
      </c>
      <c r="I47" s="282">
        <v>24</v>
      </c>
      <c r="J47" s="277" t="s">
        <v>105</v>
      </c>
      <c r="K47" s="221" t="s">
        <v>441</v>
      </c>
      <c r="L47" s="288"/>
      <c r="M47" s="293" t="s">
        <v>455</v>
      </c>
      <c r="O47" s="197" t="str">
        <f>TEXT('Moors League'!D52,"000000")</f>
        <v>023791</v>
      </c>
      <c r="P47" s="126" t="str">
        <f t="shared" si="27"/>
        <v>X</v>
      </c>
      <c r="Q47" s="127" t="str">
        <f>TEXT('Moors League'!H52,"000000")</f>
        <v>022796</v>
      </c>
      <c r="R47" s="126" t="str">
        <f t="shared" si="28"/>
        <v>X</v>
      </c>
      <c r="S47" s="127" t="str">
        <f>TEXT('Moors League'!L52,"000000")</f>
        <v>024643</v>
      </c>
      <c r="T47" s="126" t="str">
        <f t="shared" si="29"/>
        <v>X</v>
      </c>
      <c r="U47" s="127" t="str">
        <f>TEXT('Moors League'!P52,"000000")</f>
        <v>032084</v>
      </c>
      <c r="V47" s="198" t="str">
        <f t="shared" si="30"/>
        <v>X</v>
      </c>
      <c r="AA47"/>
      <c r="AB47"/>
    </row>
    <row r="48" spans="1:28" s="45" customFormat="1" ht="21.75" customHeight="1" x14ac:dyDescent="0.25">
      <c r="A48" s="275">
        <v>45</v>
      </c>
      <c r="B48" s="276" t="s">
        <v>79</v>
      </c>
      <c r="C48" s="277" t="s">
        <v>96</v>
      </c>
      <c r="D48" s="277"/>
      <c r="E48" s="276" t="s">
        <v>104</v>
      </c>
      <c r="F48" s="276"/>
      <c r="G48" s="282">
        <v>2</v>
      </c>
      <c r="H48" s="282">
        <v>3</v>
      </c>
      <c r="I48" s="282">
        <v>24</v>
      </c>
      <c r="J48" s="277" t="s">
        <v>105</v>
      </c>
      <c r="K48" s="221" t="s">
        <v>423</v>
      </c>
      <c r="L48" s="288" t="s">
        <v>168</v>
      </c>
      <c r="M48" s="293">
        <v>28.63</v>
      </c>
      <c r="O48" s="197" t="str">
        <f>TEXT('Moors League'!D53,"000000")</f>
        <v>003146</v>
      </c>
      <c r="P48" s="126" t="str">
        <f t="shared" si="27"/>
        <v>X</v>
      </c>
      <c r="Q48" s="127" t="str">
        <f>TEXT('Moors League'!H53,"000000")</f>
        <v>003145</v>
      </c>
      <c r="R48" s="126" t="str">
        <f t="shared" si="28"/>
        <v>X</v>
      </c>
      <c r="S48" s="127" t="str">
        <f>TEXT('Moors League'!L53,"000000")</f>
        <v>003052</v>
      </c>
      <c r="T48" s="126" t="str">
        <f t="shared" si="29"/>
        <v>X</v>
      </c>
      <c r="U48" s="127" t="str">
        <f>TEXT('Moors League'!P53,"000000")</f>
        <v>004208</v>
      </c>
      <c r="V48" s="198" t="str">
        <f t="shared" si="30"/>
        <v>X</v>
      </c>
      <c r="AA48"/>
      <c r="AB48"/>
    </row>
    <row r="49" spans="1:28" s="45" customFormat="1" ht="21.75" customHeight="1" x14ac:dyDescent="0.25">
      <c r="A49" s="275">
        <v>46</v>
      </c>
      <c r="B49" s="276" t="s">
        <v>82</v>
      </c>
      <c r="C49" s="277" t="s">
        <v>96</v>
      </c>
      <c r="D49" s="277"/>
      <c r="E49" s="276" t="s">
        <v>104</v>
      </c>
      <c r="F49" s="276"/>
      <c r="G49" s="282">
        <v>29</v>
      </c>
      <c r="H49" s="282">
        <v>6</v>
      </c>
      <c r="I49" s="282">
        <v>2</v>
      </c>
      <c r="J49" s="277" t="s">
        <v>93</v>
      </c>
      <c r="K49" s="223" t="s">
        <v>380</v>
      </c>
      <c r="L49" s="288" t="s">
        <v>101</v>
      </c>
      <c r="M49" s="292">
        <v>26.15</v>
      </c>
      <c r="O49" s="197" t="str">
        <f>TEXT('Moors League'!D54,"000000")</f>
        <v>003339</v>
      </c>
      <c r="P49" s="126" t="str">
        <f t="shared" si="27"/>
        <v>X</v>
      </c>
      <c r="Q49" s="127" t="str">
        <f>TEXT('Moors League'!H54,"000000")</f>
        <v>002947</v>
      </c>
      <c r="R49" s="126" t="str">
        <f t="shared" si="28"/>
        <v>X</v>
      </c>
      <c r="S49" s="127" t="str">
        <f>TEXT('Moors League'!L54,"000000")</f>
        <v>002945</v>
      </c>
      <c r="T49" s="126" t="str">
        <f t="shared" si="29"/>
        <v>X</v>
      </c>
      <c r="U49" s="127" t="str">
        <f>TEXT('Moors League'!P54,"000000")</f>
        <v>003007</v>
      </c>
      <c r="V49" s="198" t="str">
        <f t="shared" si="30"/>
        <v>X</v>
      </c>
      <c r="AA49"/>
      <c r="AB49"/>
    </row>
    <row r="50" spans="1:28" s="45" customFormat="1" ht="21.75" customHeight="1" x14ac:dyDescent="0.25">
      <c r="A50" s="275">
        <v>47</v>
      </c>
      <c r="B50" s="276" t="s">
        <v>79</v>
      </c>
      <c r="C50" s="277" t="s">
        <v>91</v>
      </c>
      <c r="D50" s="277"/>
      <c r="E50" s="276" t="s">
        <v>85</v>
      </c>
      <c r="F50" s="276"/>
      <c r="G50" s="282">
        <v>22</v>
      </c>
      <c r="H50" s="282">
        <v>3</v>
      </c>
      <c r="I50" s="282">
        <v>25</v>
      </c>
      <c r="J50" s="277" t="s">
        <v>428</v>
      </c>
      <c r="K50" s="221" t="s">
        <v>467</v>
      </c>
      <c r="L50" s="288" t="s">
        <v>595</v>
      </c>
      <c r="M50" s="293">
        <v>39.479999999999997</v>
      </c>
      <c r="O50" s="197" t="str">
        <f>TEXT('Moors League'!D55,"000000")</f>
        <v>005069</v>
      </c>
      <c r="P50" s="126" t="str">
        <f t="shared" si="27"/>
        <v>X</v>
      </c>
      <c r="Q50" s="127" t="str">
        <f>TEXT('Moors League'!H55,"000000")</f>
        <v>004795</v>
      </c>
      <c r="R50" s="126" t="str">
        <f t="shared" si="28"/>
        <v>X</v>
      </c>
      <c r="S50" s="127" t="str">
        <f>TEXT('Moors League'!L55,"000000")</f>
        <v>005285</v>
      </c>
      <c r="T50" s="126" t="str">
        <f t="shared" si="29"/>
        <v>X</v>
      </c>
      <c r="U50" s="127" t="str">
        <f>TEXT('Moors League'!P55,"000000")</f>
        <v>005307</v>
      </c>
      <c r="V50" s="198" t="str">
        <f t="shared" si="30"/>
        <v>X</v>
      </c>
      <c r="AA50"/>
      <c r="AB50"/>
    </row>
    <row r="51" spans="1:28" s="45" customFormat="1" ht="21.75" customHeight="1" x14ac:dyDescent="0.25">
      <c r="A51" s="275">
        <v>48</v>
      </c>
      <c r="B51" s="276" t="s">
        <v>82</v>
      </c>
      <c r="C51" s="277" t="s">
        <v>91</v>
      </c>
      <c r="D51" s="277"/>
      <c r="E51" s="276" t="s">
        <v>85</v>
      </c>
      <c r="F51" s="276"/>
      <c r="G51" s="282">
        <v>17</v>
      </c>
      <c r="H51" s="282">
        <v>5</v>
      </c>
      <c r="I51" s="282">
        <v>25</v>
      </c>
      <c r="J51" s="277" t="s">
        <v>6</v>
      </c>
      <c r="K51" s="221" t="s">
        <v>648</v>
      </c>
      <c r="L51" s="394" t="s">
        <v>442</v>
      </c>
      <c r="M51" s="395">
        <v>36.799999999999997</v>
      </c>
      <c r="O51" s="197" t="str">
        <f>TEXT('Moors League'!D56,"000000")</f>
        <v>DSQ</v>
      </c>
      <c r="P51" s="126" t="str">
        <f t="shared" si="27"/>
        <v>X</v>
      </c>
      <c r="Q51" s="127" t="str">
        <f>TEXT('Moors League'!H56,"000000")</f>
        <v>DSQ</v>
      </c>
      <c r="R51" s="126" t="str">
        <f t="shared" si="28"/>
        <v>X</v>
      </c>
      <c r="S51" s="127" t="str">
        <f>TEXT('Moors League'!L56,"000000")</f>
        <v>004029</v>
      </c>
      <c r="T51" s="126" t="str">
        <f t="shared" si="29"/>
        <v>X</v>
      </c>
      <c r="U51" s="127" t="str">
        <f>TEXT('Moors League'!P56,"000000")</f>
        <v>005486</v>
      </c>
      <c r="V51" s="198" t="str">
        <f t="shared" si="30"/>
        <v>X</v>
      </c>
      <c r="AA51"/>
      <c r="AB51"/>
    </row>
    <row r="52" spans="1:28" s="45" customFormat="1" ht="21.75" customHeight="1" x14ac:dyDescent="0.25">
      <c r="A52" s="275">
        <v>49</v>
      </c>
      <c r="B52" s="276" t="s">
        <v>79</v>
      </c>
      <c r="C52" s="277" t="s">
        <v>88</v>
      </c>
      <c r="D52" s="277"/>
      <c r="E52" s="276" t="s">
        <v>81</v>
      </c>
      <c r="F52" s="276"/>
      <c r="G52" s="282">
        <v>5</v>
      </c>
      <c r="H52" s="282">
        <v>10</v>
      </c>
      <c r="I52" s="282">
        <v>13</v>
      </c>
      <c r="J52" s="277" t="s">
        <v>5</v>
      </c>
      <c r="K52" s="223" t="s">
        <v>383</v>
      </c>
      <c r="L52" s="394" t="s">
        <v>74</v>
      </c>
      <c r="M52" s="396">
        <v>30.95</v>
      </c>
      <c r="O52" s="197" t="str">
        <f>TEXT('Moors League'!D57,"000000")</f>
        <v>003914</v>
      </c>
      <c r="P52" s="126" t="str">
        <f t="shared" si="27"/>
        <v>X</v>
      </c>
      <c r="Q52" s="127" t="str">
        <f>TEXT('Moors League'!H57,"000000")</f>
        <v>003783</v>
      </c>
      <c r="R52" s="126" t="str">
        <f t="shared" si="28"/>
        <v>X</v>
      </c>
      <c r="S52" s="127" t="str">
        <f>TEXT('Moors League'!L57,"000000")</f>
        <v>003169</v>
      </c>
      <c r="T52" s="126" t="str">
        <f t="shared" si="29"/>
        <v>X</v>
      </c>
      <c r="U52" s="127" t="str">
        <f>TEXT('Moors League'!P57,"000000")</f>
        <v>004397</v>
      </c>
      <c r="V52" s="198" t="str">
        <f t="shared" si="30"/>
        <v>X</v>
      </c>
      <c r="AA52"/>
      <c r="AB52"/>
    </row>
    <row r="53" spans="1:28" s="45" customFormat="1" ht="21.75" customHeight="1" x14ac:dyDescent="0.25">
      <c r="A53" s="275">
        <v>50</v>
      </c>
      <c r="B53" s="276" t="s">
        <v>82</v>
      </c>
      <c r="C53" s="277" t="s">
        <v>88</v>
      </c>
      <c r="D53" s="277"/>
      <c r="E53" s="276" t="s">
        <v>81</v>
      </c>
      <c r="F53" s="276"/>
      <c r="G53" s="282">
        <v>11</v>
      </c>
      <c r="H53" s="282">
        <v>10</v>
      </c>
      <c r="I53" s="282">
        <v>8</v>
      </c>
      <c r="J53" s="277" t="s">
        <v>86</v>
      </c>
      <c r="K53" s="223" t="s">
        <v>384</v>
      </c>
      <c r="L53" s="394" t="s">
        <v>90</v>
      </c>
      <c r="M53" s="396">
        <v>29.14</v>
      </c>
      <c r="O53" s="197" t="str">
        <f>TEXT('Moors League'!D58,"000000")</f>
        <v>003975</v>
      </c>
      <c r="P53" s="126" t="str">
        <f t="shared" si="27"/>
        <v>X</v>
      </c>
      <c r="Q53" s="127" t="str">
        <f>TEXT('Moors League'!H58,"000000")</f>
        <v>003129</v>
      </c>
      <c r="R53" s="126" t="str">
        <f t="shared" si="28"/>
        <v>X</v>
      </c>
      <c r="S53" s="127" t="str">
        <f>TEXT('Moors League'!L58,"000000")</f>
        <v>003217</v>
      </c>
      <c r="T53" s="126" t="str">
        <f t="shared" si="29"/>
        <v>X</v>
      </c>
      <c r="U53" s="127" t="str">
        <f>TEXT('Moors League'!P58,"000000")</f>
        <v>004595</v>
      </c>
      <c r="V53" s="198" t="str">
        <f t="shared" si="30"/>
        <v>X</v>
      </c>
      <c r="AA53"/>
      <c r="AB53"/>
    </row>
    <row r="54" spans="1:28" s="45" customFormat="1" ht="21.75" customHeight="1" x14ac:dyDescent="0.25">
      <c r="A54" s="275">
        <v>51</v>
      </c>
      <c r="B54" s="276" t="s">
        <v>79</v>
      </c>
      <c r="C54" s="277" t="s">
        <v>84</v>
      </c>
      <c r="D54" s="277"/>
      <c r="E54" s="276" t="s">
        <v>89</v>
      </c>
      <c r="F54" s="276"/>
      <c r="G54" s="282">
        <v>16</v>
      </c>
      <c r="H54" s="282">
        <v>4</v>
      </c>
      <c r="I54" s="282">
        <v>16</v>
      </c>
      <c r="J54" s="277" t="s">
        <v>5</v>
      </c>
      <c r="K54" s="223" t="s">
        <v>385</v>
      </c>
      <c r="L54" s="394" t="s">
        <v>117</v>
      </c>
      <c r="M54" s="396">
        <v>38.89</v>
      </c>
      <c r="O54" s="197" t="str">
        <f>TEXT('Moors League'!D59,"000000")</f>
        <v>004598</v>
      </c>
      <c r="P54" s="126" t="str">
        <f t="shared" si="27"/>
        <v>X</v>
      </c>
      <c r="Q54" s="127" t="str">
        <f>TEXT('Moors League'!H59,"000000")</f>
        <v>004146</v>
      </c>
      <c r="R54" s="126" t="str">
        <f t="shared" si="28"/>
        <v>X</v>
      </c>
      <c r="S54" s="127" t="str">
        <f>TEXT('Moors League'!L59,"000000")</f>
        <v>004432</v>
      </c>
      <c r="T54" s="126" t="str">
        <f t="shared" si="29"/>
        <v>X</v>
      </c>
      <c r="U54" s="127" t="str">
        <f>TEXT('Moors League'!P59,"000000")</f>
        <v>005226</v>
      </c>
      <c r="V54" s="198" t="str">
        <f t="shared" si="30"/>
        <v>X</v>
      </c>
      <c r="AA54"/>
      <c r="AB54"/>
    </row>
    <row r="55" spans="1:28" s="45" customFormat="1" ht="21.75" customHeight="1" x14ac:dyDescent="0.25">
      <c r="A55" s="275">
        <v>52</v>
      </c>
      <c r="B55" s="276" t="s">
        <v>82</v>
      </c>
      <c r="C55" s="277" t="s">
        <v>84</v>
      </c>
      <c r="D55" s="277"/>
      <c r="E55" s="276" t="s">
        <v>89</v>
      </c>
      <c r="F55" s="276"/>
      <c r="G55" s="282">
        <v>25</v>
      </c>
      <c r="H55" s="282">
        <v>6</v>
      </c>
      <c r="I55" s="282">
        <v>16</v>
      </c>
      <c r="J55" s="277" t="s">
        <v>105</v>
      </c>
      <c r="K55" s="223" t="s">
        <v>386</v>
      </c>
      <c r="L55" s="394" t="s">
        <v>115</v>
      </c>
      <c r="M55" s="396">
        <v>35.54</v>
      </c>
      <c r="O55" s="197" t="str">
        <f>TEXT('Moors League'!D60,"000000")</f>
        <v>004004</v>
      </c>
      <c r="P55" s="126" t="str">
        <f t="shared" si="27"/>
        <v>X</v>
      </c>
      <c r="Q55" s="127" t="str">
        <f>TEXT('Moors League'!H60,"000000")</f>
        <v>004069</v>
      </c>
      <c r="R55" s="126" t="str">
        <f t="shared" si="28"/>
        <v>X</v>
      </c>
      <c r="S55" s="127" t="str">
        <f>TEXT('Moors League'!L60,"000000")</f>
        <v>003974</v>
      </c>
      <c r="T55" s="126" t="str">
        <f t="shared" si="29"/>
        <v>X</v>
      </c>
      <c r="U55" s="127" t="str">
        <f>TEXT('Moors League'!P60,"000000")</f>
        <v>005819</v>
      </c>
      <c r="V55" s="198" t="str">
        <f t="shared" si="30"/>
        <v>X</v>
      </c>
      <c r="AA55"/>
      <c r="AB55"/>
    </row>
    <row r="56" spans="1:28" s="45" customFormat="1" ht="21.75" customHeight="1" x14ac:dyDescent="0.25">
      <c r="A56" s="275">
        <v>53</v>
      </c>
      <c r="B56" s="276" t="s">
        <v>79</v>
      </c>
      <c r="C56" s="277" t="s">
        <v>80</v>
      </c>
      <c r="D56" s="277"/>
      <c r="E56" s="276" t="s">
        <v>104</v>
      </c>
      <c r="F56" s="276"/>
      <c r="G56" s="282">
        <v>11</v>
      </c>
      <c r="H56" s="282">
        <v>7</v>
      </c>
      <c r="I56" s="282">
        <v>15</v>
      </c>
      <c r="J56" s="277" t="s">
        <v>5</v>
      </c>
      <c r="K56" s="223" t="s">
        <v>371</v>
      </c>
      <c r="L56" s="394" t="s">
        <v>74</v>
      </c>
      <c r="M56" s="396">
        <v>27.22</v>
      </c>
      <c r="O56" s="197" t="str">
        <f>TEXT('Moors League'!D61,"000000")</f>
        <v>002999</v>
      </c>
      <c r="P56" s="126" t="str">
        <f t="shared" si="27"/>
        <v>X</v>
      </c>
      <c r="Q56" s="127" t="str">
        <f>TEXT('Moors League'!H61,"000000")</f>
        <v>002947</v>
      </c>
      <c r="R56" s="126" t="str">
        <f t="shared" si="28"/>
        <v>X</v>
      </c>
      <c r="S56" s="127" t="str">
        <f>TEXT('Moors League'!L61,"000000")</f>
        <v>002917</v>
      </c>
      <c r="T56" s="126" t="str">
        <f t="shared" si="29"/>
        <v>X</v>
      </c>
      <c r="U56" s="127" t="str">
        <f>TEXT('Moors League'!P61,"000000")</f>
        <v>002951</v>
      </c>
      <c r="V56" s="198" t="str">
        <f t="shared" si="30"/>
        <v>X</v>
      </c>
      <c r="AA56"/>
      <c r="AB56"/>
    </row>
    <row r="57" spans="1:28" s="45" customFormat="1" ht="21.75" customHeight="1" x14ac:dyDescent="0.25">
      <c r="A57" s="275">
        <v>54</v>
      </c>
      <c r="B57" s="276" t="s">
        <v>82</v>
      </c>
      <c r="C57" s="277" t="s">
        <v>80</v>
      </c>
      <c r="D57" s="277"/>
      <c r="E57" s="276" t="s">
        <v>104</v>
      </c>
      <c r="F57" s="276"/>
      <c r="G57" s="282">
        <v>4</v>
      </c>
      <c r="H57" s="282">
        <v>7</v>
      </c>
      <c r="I57" s="282">
        <v>9</v>
      </c>
      <c r="J57" s="277" t="s">
        <v>86</v>
      </c>
      <c r="K57" s="221" t="s">
        <v>408</v>
      </c>
      <c r="L57" s="394" t="s">
        <v>90</v>
      </c>
      <c r="M57" s="395">
        <v>23.9</v>
      </c>
      <c r="O57" s="197" t="str">
        <f>TEXT('Moors League'!D62,"000000")</f>
        <v>002560</v>
      </c>
      <c r="P57" s="126" t="str">
        <f t="shared" si="27"/>
        <v>X</v>
      </c>
      <c r="Q57" s="127" t="str">
        <f>TEXT('Moors League'!H62,"000000")</f>
        <v>002495</v>
      </c>
      <c r="R57" s="126" t="str">
        <f t="shared" si="28"/>
        <v>X</v>
      </c>
      <c r="S57" s="127" t="str">
        <f>TEXT('Moors League'!L62,"000000")</f>
        <v>002667</v>
      </c>
      <c r="T57" s="126" t="str">
        <f t="shared" si="29"/>
        <v>X</v>
      </c>
      <c r="U57" s="127" t="str">
        <f>TEXT('Moors League'!P62,"000000")</f>
        <v>003035</v>
      </c>
      <c r="V57" s="198" t="str">
        <f t="shared" si="30"/>
        <v>X</v>
      </c>
      <c r="AA57"/>
      <c r="AB57"/>
    </row>
    <row r="58" spans="1:28" s="45" customFormat="1" ht="21.75" customHeight="1" x14ac:dyDescent="0.25">
      <c r="A58" s="275">
        <v>55</v>
      </c>
      <c r="B58" s="276" t="s">
        <v>79</v>
      </c>
      <c r="C58" s="277" t="s">
        <v>96</v>
      </c>
      <c r="D58" s="277" t="s">
        <v>158</v>
      </c>
      <c r="E58" s="276" t="s">
        <v>100</v>
      </c>
      <c r="F58" s="276"/>
      <c r="G58" s="282">
        <v>25</v>
      </c>
      <c r="H58" s="282">
        <v>1</v>
      </c>
      <c r="I58" s="282">
        <v>25</v>
      </c>
      <c r="J58" s="277" t="s">
        <v>105</v>
      </c>
      <c r="K58" s="221" t="s">
        <v>473</v>
      </c>
      <c r="L58" s="394"/>
      <c r="M58" s="395" t="s">
        <v>598</v>
      </c>
      <c r="O58" s="197" t="str">
        <f>TEXT('Moors League'!D63,"000000")</f>
        <v>021046</v>
      </c>
      <c r="P58" s="126" t="str">
        <f t="shared" si="27"/>
        <v>X</v>
      </c>
      <c r="Q58" s="127" t="str">
        <f>TEXT('Moors League'!H63,"000000")</f>
        <v>020869</v>
      </c>
      <c r="R58" s="126" t="str">
        <f t="shared" si="28"/>
        <v>X</v>
      </c>
      <c r="S58" s="127" t="str">
        <f>TEXT('Moors League'!L63,"000000")</f>
        <v>020843</v>
      </c>
      <c r="T58" s="126" t="str">
        <f t="shared" si="29"/>
        <v>X</v>
      </c>
      <c r="U58" s="127" t="str">
        <f>TEXT('Moors League'!P63,"000000")</f>
        <v>024162</v>
      </c>
      <c r="V58" s="198" t="str">
        <f t="shared" si="30"/>
        <v>X</v>
      </c>
      <c r="AA58"/>
      <c r="AB58"/>
    </row>
    <row r="59" spans="1:28" s="45" customFormat="1" ht="21.75" customHeight="1" x14ac:dyDescent="0.25">
      <c r="A59" s="275">
        <v>56</v>
      </c>
      <c r="B59" s="276" t="s">
        <v>82</v>
      </c>
      <c r="C59" s="277" t="s">
        <v>96</v>
      </c>
      <c r="D59" s="277" t="s">
        <v>158</v>
      </c>
      <c r="E59" s="276" t="s">
        <v>100</v>
      </c>
      <c r="F59" s="276"/>
      <c r="G59" s="282">
        <v>25</v>
      </c>
      <c r="H59" s="282">
        <v>1</v>
      </c>
      <c r="I59" s="282">
        <v>25</v>
      </c>
      <c r="J59" s="277" t="s">
        <v>105</v>
      </c>
      <c r="K59" s="221" t="s">
        <v>474</v>
      </c>
      <c r="L59" s="397"/>
      <c r="M59" s="395" t="s">
        <v>599</v>
      </c>
      <c r="O59" s="197" t="str">
        <f>TEXT('Moors League'!D64,"000000")</f>
        <v>021640</v>
      </c>
      <c r="P59" s="126" t="str">
        <f t="shared" si="27"/>
        <v>X</v>
      </c>
      <c r="Q59" s="127" t="str">
        <f>TEXT('Moors League'!H64,"000000")</f>
        <v>020648</v>
      </c>
      <c r="R59" s="126" t="str">
        <f t="shared" si="28"/>
        <v>X</v>
      </c>
      <c r="S59" s="127" t="str">
        <f>TEXT('Moors League'!L64,"000000")</f>
        <v>020057</v>
      </c>
      <c r="T59" s="126" t="str">
        <f t="shared" si="29"/>
        <v>RECORD</v>
      </c>
      <c r="U59" s="127" t="str">
        <f>TEXT('Moors League'!P64,"000000")</f>
        <v>022167</v>
      </c>
      <c r="V59" s="198" t="str">
        <f t="shared" si="30"/>
        <v>X</v>
      </c>
      <c r="AA59"/>
      <c r="AB59"/>
    </row>
    <row r="60" spans="1:28" s="45" customFormat="1" ht="21.75" customHeight="1" x14ac:dyDescent="0.25">
      <c r="A60" s="275">
        <v>57</v>
      </c>
      <c r="B60" s="276" t="s">
        <v>79</v>
      </c>
      <c r="C60" s="277" t="s">
        <v>106</v>
      </c>
      <c r="D60" s="277" t="s">
        <v>157</v>
      </c>
      <c r="E60" s="276" t="s">
        <v>98</v>
      </c>
      <c r="F60" s="276"/>
      <c r="G60" s="282">
        <v>29</v>
      </c>
      <c r="H60" s="282">
        <v>6</v>
      </c>
      <c r="I60" s="282">
        <v>2</v>
      </c>
      <c r="J60" s="277" t="s">
        <v>99</v>
      </c>
      <c r="K60" s="223" t="s">
        <v>389</v>
      </c>
      <c r="L60" s="397"/>
      <c r="M60" s="396" t="s">
        <v>480</v>
      </c>
      <c r="O60" s="197" t="str">
        <f>TEXT('Moors League'!D65,"000000")</f>
        <v>DSQ</v>
      </c>
      <c r="P60" s="126" t="str">
        <f t="shared" si="27"/>
        <v>X</v>
      </c>
      <c r="Q60" s="127" t="str">
        <f>TEXT('Moors League'!H65,"000000")</f>
        <v>013055</v>
      </c>
      <c r="R60" s="126" t="str">
        <f t="shared" si="28"/>
        <v>X</v>
      </c>
      <c r="S60" s="127" t="str">
        <f>TEXT('Moors League'!L65,"000000")</f>
        <v>013464</v>
      </c>
      <c r="T60" s="126" t="str">
        <f t="shared" si="29"/>
        <v>X</v>
      </c>
      <c r="U60" s="127" t="str">
        <f>TEXT('Moors League'!P65,"000000")</f>
        <v>014097</v>
      </c>
      <c r="V60" s="198" t="str">
        <f t="shared" si="30"/>
        <v>X</v>
      </c>
      <c r="AA60"/>
      <c r="AB60"/>
    </row>
    <row r="61" spans="1:28" s="45" customFormat="1" ht="21.75" customHeight="1" x14ac:dyDescent="0.25">
      <c r="A61" s="275">
        <v>58</v>
      </c>
      <c r="B61" s="276" t="s">
        <v>82</v>
      </c>
      <c r="C61" s="277" t="s">
        <v>106</v>
      </c>
      <c r="D61" s="277" t="s">
        <v>157</v>
      </c>
      <c r="E61" s="276" t="s">
        <v>98</v>
      </c>
      <c r="F61" s="276"/>
      <c r="G61" s="282">
        <v>29</v>
      </c>
      <c r="H61" s="282">
        <v>6</v>
      </c>
      <c r="I61" s="282">
        <v>2</v>
      </c>
      <c r="J61" s="277" t="s">
        <v>103</v>
      </c>
      <c r="K61" s="223" t="s">
        <v>390</v>
      </c>
      <c r="L61" s="397"/>
      <c r="M61" s="396" t="s">
        <v>481</v>
      </c>
      <c r="O61" s="197" t="str">
        <f>TEXT('Moors League'!D66,"000000")</f>
        <v>014132</v>
      </c>
      <c r="P61" s="126" t="str">
        <f t="shared" si="27"/>
        <v>X</v>
      </c>
      <c r="Q61" s="127" t="str">
        <f>TEXT('Moors League'!H66,"000000")</f>
        <v>013771</v>
      </c>
      <c r="R61" s="126" t="str">
        <f t="shared" si="28"/>
        <v>X</v>
      </c>
      <c r="S61" s="127" t="str">
        <f>TEXT('Moors League'!L66,"000000")</f>
        <v>012789</v>
      </c>
      <c r="T61" s="126" t="str">
        <f t="shared" si="29"/>
        <v>X</v>
      </c>
      <c r="U61" s="127" t="str">
        <f>TEXT('Moors League'!P66,"000000")</f>
        <v>014491</v>
      </c>
      <c r="V61" s="198" t="str">
        <f t="shared" si="30"/>
        <v>X</v>
      </c>
      <c r="AA61"/>
      <c r="AB61"/>
    </row>
    <row r="62" spans="1:28" s="45" customFormat="1" ht="21.75" customHeight="1" x14ac:dyDescent="0.25">
      <c r="A62" s="275">
        <v>59</v>
      </c>
      <c r="B62" s="276" t="s">
        <v>79</v>
      </c>
      <c r="C62" s="277" t="s">
        <v>88</v>
      </c>
      <c r="D62" s="277" t="s">
        <v>158</v>
      </c>
      <c r="E62" s="276" t="s">
        <v>100</v>
      </c>
      <c r="F62" s="276"/>
      <c r="G62" s="282">
        <v>13</v>
      </c>
      <c r="H62" s="282">
        <v>1</v>
      </c>
      <c r="I62" s="282">
        <v>24</v>
      </c>
      <c r="J62" s="277" t="s">
        <v>105</v>
      </c>
      <c r="K62" s="221" t="s">
        <v>472</v>
      </c>
      <c r="L62" s="394"/>
      <c r="M62" s="395" t="s">
        <v>600</v>
      </c>
      <c r="O62" s="197" t="str">
        <f>TEXT('Moors League'!D67,"000000")</f>
        <v>021229</v>
      </c>
      <c r="P62" s="126" t="str">
        <f t="shared" si="27"/>
        <v>X</v>
      </c>
      <c r="Q62" s="127" t="str">
        <f>TEXT('Moors League'!H67,"000000")</f>
        <v>021511</v>
      </c>
      <c r="R62" s="126" t="str">
        <f t="shared" si="28"/>
        <v>X</v>
      </c>
      <c r="S62" s="127" t="str">
        <f>TEXT('Moors League'!L67,"000000")</f>
        <v>020304</v>
      </c>
      <c r="T62" s="126" t="str">
        <f t="shared" si="29"/>
        <v>RECORD</v>
      </c>
      <c r="U62" s="127" t="str">
        <f>TEXT('Moors League'!P67,"000000")</f>
        <v>DNS</v>
      </c>
      <c r="V62" s="198" t="str">
        <f t="shared" si="30"/>
        <v>X</v>
      </c>
      <c r="AA62"/>
      <c r="AB62"/>
    </row>
    <row r="63" spans="1:28" s="45" customFormat="1" ht="21.75" customHeight="1" x14ac:dyDescent="0.25">
      <c r="A63" s="275">
        <v>60</v>
      </c>
      <c r="B63" s="276" t="s">
        <v>82</v>
      </c>
      <c r="C63" s="277" t="s">
        <v>88</v>
      </c>
      <c r="D63" s="277" t="s">
        <v>158</v>
      </c>
      <c r="E63" s="276" t="s">
        <v>100</v>
      </c>
      <c r="F63" s="276"/>
      <c r="G63" s="282">
        <v>16</v>
      </c>
      <c r="H63" s="282">
        <v>7</v>
      </c>
      <c r="I63" s="282">
        <v>22</v>
      </c>
      <c r="J63" s="277" t="s">
        <v>6</v>
      </c>
      <c r="K63" s="223" t="s">
        <v>393</v>
      </c>
      <c r="L63" s="394"/>
      <c r="M63" s="396" t="s">
        <v>163</v>
      </c>
      <c r="O63" s="197" t="str">
        <f>TEXT('Moors League'!D68,"000000")</f>
        <v>020820</v>
      </c>
      <c r="P63" s="126" t="str">
        <f t="shared" si="27"/>
        <v>X</v>
      </c>
      <c r="Q63" s="127" t="str">
        <f>TEXT('Moors League'!H68,"000000")</f>
        <v>015331</v>
      </c>
      <c r="R63" s="126" t="str">
        <f t="shared" si="28"/>
        <v>X</v>
      </c>
      <c r="S63" s="127" t="str">
        <f>TEXT('Moors League'!L68,"000000")</f>
        <v>015870</v>
      </c>
      <c r="T63" s="126" t="str">
        <f t="shared" si="29"/>
        <v>X</v>
      </c>
      <c r="U63" s="127" t="str">
        <f>TEXT('Moors League'!P68,"000000")</f>
        <v>020457</v>
      </c>
      <c r="V63" s="198" t="str">
        <f t="shared" si="30"/>
        <v>X</v>
      </c>
      <c r="AA63"/>
      <c r="AB63"/>
    </row>
    <row r="64" spans="1:28" s="45" customFormat="1" ht="21.75" customHeight="1" thickBot="1" x14ac:dyDescent="0.3">
      <c r="A64" s="279">
        <v>61</v>
      </c>
      <c r="B64" s="280" t="s">
        <v>112</v>
      </c>
      <c r="C64" s="281" t="s">
        <v>443</v>
      </c>
      <c r="D64" s="281"/>
      <c r="E64" s="280" t="s">
        <v>114</v>
      </c>
      <c r="F64" s="280"/>
      <c r="G64" s="283">
        <v>17</v>
      </c>
      <c r="H64" s="283">
        <v>5</v>
      </c>
      <c r="I64" s="283">
        <v>25</v>
      </c>
      <c r="J64" s="286" t="s">
        <v>105</v>
      </c>
      <c r="K64" s="221" t="s">
        <v>647</v>
      </c>
      <c r="L64" s="398"/>
      <c r="M64" s="399" t="s">
        <v>601</v>
      </c>
      <c r="O64" s="197" t="str">
        <f>TEXT('Moors League'!D69,"000000")</f>
        <v>043978</v>
      </c>
      <c r="P64" s="126" t="str">
        <f t="shared" si="27"/>
        <v>X</v>
      </c>
      <c r="Q64" s="127" t="str">
        <f>TEXT('Moors League'!H69,"000000")</f>
        <v>043278</v>
      </c>
      <c r="R64" s="126" t="str">
        <f t="shared" si="28"/>
        <v>X</v>
      </c>
      <c r="S64" s="127" t="str">
        <f>TEXT('Moors League'!L69,"000000")</f>
        <v>043291</v>
      </c>
      <c r="T64" s="126" t="str">
        <f t="shared" si="29"/>
        <v>X</v>
      </c>
      <c r="U64" s="127" t="str">
        <f>TEXT('Moors League'!P69,"000000")</f>
        <v>051172</v>
      </c>
      <c r="V64" s="198" t="str">
        <f t="shared" si="30"/>
        <v>X</v>
      </c>
      <c r="AA64"/>
      <c r="AB64"/>
    </row>
    <row r="65" spans="1:28" s="45" customFormat="1" ht="21.75" customHeight="1" x14ac:dyDescent="0.25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197"/>
      <c r="P65" s="126"/>
      <c r="Q65" s="127"/>
      <c r="R65" s="126"/>
      <c r="S65" s="127"/>
      <c r="T65" s="126"/>
      <c r="U65" s="127"/>
      <c r="V65" s="198"/>
      <c r="AA65"/>
      <c r="AB65"/>
    </row>
    <row r="68" spans="1:28" x14ac:dyDescent="0.25">
      <c r="A68" s="374" t="s">
        <v>396</v>
      </c>
      <c r="B68" s="374"/>
      <c r="C68" s="374"/>
      <c r="D68" s="374"/>
      <c r="E68" s="374"/>
      <c r="F68" s="374"/>
      <c r="G68" s="374"/>
      <c r="H68" s="374"/>
      <c r="I68" s="374"/>
    </row>
    <row r="69" spans="1:28" x14ac:dyDescent="0.25">
      <c r="A69" s="38">
        <v>11</v>
      </c>
      <c r="B69" s="31" t="s">
        <v>79</v>
      </c>
      <c r="C69" s="38" t="s">
        <v>80</v>
      </c>
      <c r="D69" s="38" t="s">
        <v>157</v>
      </c>
      <c r="E69" s="31" t="s">
        <v>98</v>
      </c>
      <c r="F69" s="31"/>
      <c r="G69" s="39">
        <v>1</v>
      </c>
      <c r="H69" s="39">
        <v>6</v>
      </c>
      <c r="I69" s="39">
        <v>19</v>
      </c>
      <c r="J69" s="38" t="s">
        <v>105</v>
      </c>
      <c r="K69" s="122" t="s">
        <v>353</v>
      </c>
      <c r="L69" s="38"/>
    </row>
    <row r="70" spans="1:28" x14ac:dyDescent="0.25">
      <c r="A70" s="38">
        <v>12</v>
      </c>
      <c r="B70" s="31" t="s">
        <v>82</v>
      </c>
      <c r="C70" s="38" t="s">
        <v>80</v>
      </c>
      <c r="D70" s="38" t="s">
        <v>157</v>
      </c>
      <c r="E70" s="31" t="s">
        <v>98</v>
      </c>
      <c r="F70" s="31"/>
      <c r="G70" s="39">
        <v>6</v>
      </c>
      <c r="H70" s="39">
        <v>7</v>
      </c>
      <c r="I70" s="39">
        <v>19</v>
      </c>
      <c r="J70" s="38" t="s">
        <v>105</v>
      </c>
      <c r="K70" s="122" t="s">
        <v>354</v>
      </c>
      <c r="L70" s="38"/>
    </row>
    <row r="71" spans="1:28" x14ac:dyDescent="0.25">
      <c r="A71" s="40">
        <v>13</v>
      </c>
      <c r="B71" s="33" t="s">
        <v>79</v>
      </c>
      <c r="C71" s="40" t="s">
        <v>84</v>
      </c>
      <c r="D71" s="38" t="s">
        <v>157</v>
      </c>
      <c r="E71" s="33" t="s">
        <v>100</v>
      </c>
      <c r="F71" s="33"/>
      <c r="G71" s="39">
        <v>25</v>
      </c>
      <c r="H71" s="39">
        <v>6</v>
      </c>
      <c r="I71" s="39">
        <v>16</v>
      </c>
      <c r="J71" s="38" t="s">
        <v>4</v>
      </c>
      <c r="K71" s="122" t="s">
        <v>356</v>
      </c>
      <c r="L71" s="38"/>
    </row>
    <row r="72" spans="1:28" x14ac:dyDescent="0.25">
      <c r="A72" s="38">
        <v>14</v>
      </c>
      <c r="B72" s="31" t="s">
        <v>82</v>
      </c>
      <c r="C72" s="38" t="s">
        <v>84</v>
      </c>
      <c r="D72" s="38" t="s">
        <v>157</v>
      </c>
      <c r="E72" s="31" t="s">
        <v>100</v>
      </c>
      <c r="F72" s="31"/>
      <c r="G72" s="39">
        <v>30</v>
      </c>
      <c r="H72" s="39">
        <v>6</v>
      </c>
      <c r="I72" s="39">
        <v>12</v>
      </c>
      <c r="J72" s="38" t="s">
        <v>99</v>
      </c>
      <c r="K72" s="122" t="s">
        <v>358</v>
      </c>
      <c r="L72" s="38"/>
    </row>
    <row r="73" spans="1:28" x14ac:dyDescent="0.25">
      <c r="A73" s="38">
        <v>27</v>
      </c>
      <c r="B73" s="31" t="s">
        <v>79</v>
      </c>
      <c r="C73" s="38" t="s">
        <v>106</v>
      </c>
      <c r="D73" s="38" t="s">
        <v>157</v>
      </c>
      <c r="E73" s="31" t="s">
        <v>100</v>
      </c>
      <c r="F73" s="31"/>
      <c r="G73" s="39">
        <v>25</v>
      </c>
      <c r="H73" s="39">
        <v>6</v>
      </c>
      <c r="I73" s="39">
        <v>16</v>
      </c>
      <c r="J73" s="38" t="s">
        <v>6</v>
      </c>
      <c r="K73" s="122" t="s">
        <v>367</v>
      </c>
      <c r="L73" s="42"/>
    </row>
    <row r="74" spans="1:28" x14ac:dyDescent="0.25">
      <c r="A74" s="38">
        <v>25</v>
      </c>
      <c r="B74" s="31" t="s">
        <v>79</v>
      </c>
      <c r="C74" s="38" t="s">
        <v>96</v>
      </c>
      <c r="D74" s="38" t="s">
        <v>157</v>
      </c>
      <c r="E74" s="31" t="s">
        <v>98</v>
      </c>
      <c r="F74" s="31"/>
      <c r="G74" s="39">
        <v>21</v>
      </c>
      <c r="H74" s="39">
        <v>4</v>
      </c>
      <c r="I74" s="39">
        <v>18</v>
      </c>
      <c r="J74" s="38" t="s">
        <v>5</v>
      </c>
      <c r="K74" s="122" t="s">
        <v>365</v>
      </c>
      <c r="L74" s="38"/>
    </row>
    <row r="75" spans="1:28" x14ac:dyDescent="0.25">
      <c r="A75" s="38">
        <v>26</v>
      </c>
      <c r="B75" s="31" t="s">
        <v>82</v>
      </c>
      <c r="C75" s="38" t="s">
        <v>96</v>
      </c>
      <c r="D75" s="38" t="s">
        <v>157</v>
      </c>
      <c r="E75" s="31" t="s">
        <v>98</v>
      </c>
      <c r="F75" s="31"/>
      <c r="G75" s="39">
        <v>25</v>
      </c>
      <c r="H75" s="39">
        <v>6</v>
      </c>
      <c r="I75" s="39">
        <v>16</v>
      </c>
      <c r="J75" s="38" t="s">
        <v>6</v>
      </c>
      <c r="K75" s="122" t="s">
        <v>366</v>
      </c>
      <c r="L75" s="42"/>
    </row>
    <row r="76" spans="1:28" x14ac:dyDescent="0.25">
      <c r="L76" s="38"/>
    </row>
    <row r="77" spans="1:28" x14ac:dyDescent="0.25">
      <c r="A77" s="38">
        <v>30</v>
      </c>
      <c r="B77" s="31" t="s">
        <v>82</v>
      </c>
      <c r="C77" s="38" t="s">
        <v>88</v>
      </c>
      <c r="D77" s="38" t="s">
        <v>157</v>
      </c>
      <c r="E77" s="31" t="s">
        <v>98</v>
      </c>
      <c r="F77" s="31"/>
      <c r="G77" s="39">
        <v>18</v>
      </c>
      <c r="H77" s="39">
        <v>1</v>
      </c>
      <c r="I77" s="39">
        <v>20</v>
      </c>
      <c r="J77" s="38" t="s">
        <v>86</v>
      </c>
      <c r="K77" s="122" t="s">
        <v>368</v>
      </c>
      <c r="L77" s="38"/>
    </row>
    <row r="78" spans="1:28" x14ac:dyDescent="0.25">
      <c r="A78" s="38">
        <v>41</v>
      </c>
      <c r="B78" s="31" t="s">
        <v>79</v>
      </c>
      <c r="C78" s="38" t="s">
        <v>80</v>
      </c>
      <c r="D78" s="38" t="s">
        <v>157</v>
      </c>
      <c r="E78" s="31" t="s">
        <v>100</v>
      </c>
      <c r="F78" s="31"/>
      <c r="G78" s="39">
        <v>6</v>
      </c>
      <c r="H78" s="39">
        <v>7</v>
      </c>
      <c r="I78" s="39">
        <v>19</v>
      </c>
      <c r="J78" s="38" t="s">
        <v>5</v>
      </c>
      <c r="K78" s="122" t="s">
        <v>375</v>
      </c>
      <c r="L78" s="38"/>
    </row>
    <row r="79" spans="1:28" x14ac:dyDescent="0.25">
      <c r="A79" s="38">
        <v>42</v>
      </c>
      <c r="B79" s="31" t="s">
        <v>82</v>
      </c>
      <c r="C79" s="38" t="s">
        <v>80</v>
      </c>
      <c r="D79" s="38" t="s">
        <v>157</v>
      </c>
      <c r="E79" s="31" t="s">
        <v>100</v>
      </c>
      <c r="F79" s="31"/>
      <c r="G79" s="39">
        <v>6</v>
      </c>
      <c r="H79" s="39">
        <v>7</v>
      </c>
      <c r="I79" s="39">
        <v>19</v>
      </c>
      <c r="J79" s="38" t="s">
        <v>6</v>
      </c>
      <c r="K79" s="122" t="s">
        <v>376</v>
      </c>
      <c r="L79" s="42"/>
    </row>
    <row r="80" spans="1:28" x14ac:dyDescent="0.25">
      <c r="A80" s="38">
        <v>43</v>
      </c>
      <c r="B80" s="31" t="s">
        <v>79</v>
      </c>
      <c r="C80" s="38" t="s">
        <v>84</v>
      </c>
      <c r="D80" s="38" t="s">
        <v>157</v>
      </c>
      <c r="E80" s="31" t="s">
        <v>98</v>
      </c>
      <c r="F80" s="31"/>
      <c r="G80" s="39">
        <v>16</v>
      </c>
      <c r="H80" s="39">
        <v>4</v>
      </c>
      <c r="I80" s="39">
        <v>16</v>
      </c>
      <c r="J80" s="38" t="s">
        <v>4</v>
      </c>
      <c r="K80" s="122" t="s">
        <v>378</v>
      </c>
      <c r="L80" s="42"/>
    </row>
    <row r="81" spans="1:28" x14ac:dyDescent="0.25">
      <c r="A81" s="38">
        <v>44</v>
      </c>
      <c r="B81" s="31" t="s">
        <v>82</v>
      </c>
      <c r="C81" s="38" t="s">
        <v>84</v>
      </c>
      <c r="D81" s="38" t="s">
        <v>157</v>
      </c>
      <c r="E81" s="31" t="s">
        <v>98</v>
      </c>
      <c r="F81" s="31"/>
      <c r="G81" s="39">
        <v>26</v>
      </c>
      <c r="H81" s="39">
        <v>4</v>
      </c>
      <c r="I81" s="39">
        <v>14</v>
      </c>
      <c r="J81" s="38" t="s">
        <v>6</v>
      </c>
      <c r="K81" s="122" t="s">
        <v>379</v>
      </c>
      <c r="L81" s="38"/>
    </row>
    <row r="82" spans="1:28" x14ac:dyDescent="0.25">
      <c r="A82" s="38">
        <v>55</v>
      </c>
      <c r="B82" s="31" t="s">
        <v>79</v>
      </c>
      <c r="C82" s="38" t="s">
        <v>96</v>
      </c>
      <c r="D82" s="38" t="s">
        <v>157</v>
      </c>
      <c r="E82" s="31" t="s">
        <v>100</v>
      </c>
      <c r="F82" s="31"/>
      <c r="G82" s="39">
        <v>7</v>
      </c>
      <c r="H82" s="39">
        <v>7</v>
      </c>
      <c r="I82" s="39">
        <v>18</v>
      </c>
      <c r="J82" s="38" t="s">
        <v>5</v>
      </c>
      <c r="K82" s="122" t="s">
        <v>387</v>
      </c>
      <c r="L82" s="38"/>
    </row>
    <row r="83" spans="1:28" x14ac:dyDescent="0.25">
      <c r="A83" s="38">
        <v>56</v>
      </c>
      <c r="B83" s="31" t="s">
        <v>82</v>
      </c>
      <c r="C83" s="38" t="s">
        <v>96</v>
      </c>
      <c r="D83" s="38" t="s">
        <v>157</v>
      </c>
      <c r="E83" s="31" t="s">
        <v>100</v>
      </c>
      <c r="F83" s="31"/>
      <c r="G83" s="39">
        <v>25</v>
      </c>
      <c r="H83" s="39">
        <v>6</v>
      </c>
      <c r="I83" s="39">
        <v>16</v>
      </c>
      <c r="J83" s="38" t="s">
        <v>6</v>
      </c>
      <c r="K83" s="122" t="s">
        <v>388</v>
      </c>
      <c r="L83" s="38"/>
    </row>
    <row r="84" spans="1:28" x14ac:dyDescent="0.25">
      <c r="A84" s="38">
        <v>59</v>
      </c>
      <c r="B84" s="31" t="s">
        <v>79</v>
      </c>
      <c r="C84" s="38" t="s">
        <v>88</v>
      </c>
      <c r="D84" s="38" t="s">
        <v>157</v>
      </c>
      <c r="E84" s="31" t="s">
        <v>100</v>
      </c>
      <c r="F84" s="31"/>
      <c r="G84" s="39">
        <v>1</v>
      </c>
      <c r="H84" s="39">
        <v>6</v>
      </c>
      <c r="I84" s="39">
        <v>19</v>
      </c>
      <c r="J84" s="38" t="s">
        <v>5</v>
      </c>
      <c r="K84" s="122" t="s">
        <v>391</v>
      </c>
      <c r="L84" s="42"/>
    </row>
    <row r="85" spans="1:28" x14ac:dyDescent="0.25">
      <c r="A85" s="38">
        <v>60</v>
      </c>
      <c r="B85" s="31" t="s">
        <v>82</v>
      </c>
      <c r="C85" s="38" t="s">
        <v>88</v>
      </c>
      <c r="D85" s="38" t="s">
        <v>157</v>
      </c>
      <c r="E85" s="31" t="s">
        <v>100</v>
      </c>
      <c r="F85" s="31"/>
      <c r="G85" s="39">
        <v>25</v>
      </c>
      <c r="H85" s="39">
        <v>6</v>
      </c>
      <c r="I85" s="39">
        <v>16</v>
      </c>
      <c r="J85" s="38" t="s">
        <v>86</v>
      </c>
      <c r="K85" s="122" t="s">
        <v>392</v>
      </c>
      <c r="L85" s="38"/>
    </row>
    <row r="86" spans="1:28" x14ac:dyDescent="0.25">
      <c r="A86" s="40">
        <v>61</v>
      </c>
      <c r="B86" s="33" t="s">
        <v>112</v>
      </c>
      <c r="C86" s="40" t="s">
        <v>113</v>
      </c>
      <c r="D86" s="40"/>
      <c r="E86" s="33" t="s">
        <v>114</v>
      </c>
      <c r="F86" s="33"/>
      <c r="G86" s="39">
        <v>11</v>
      </c>
      <c r="H86" s="39">
        <v>7</v>
      </c>
      <c r="I86" s="39">
        <v>15</v>
      </c>
      <c r="J86" s="38" t="s">
        <v>86</v>
      </c>
      <c r="K86" s="122" t="s">
        <v>394</v>
      </c>
      <c r="L86" s="38"/>
    </row>
    <row r="88" spans="1:28" ht="12.75" customHeight="1" x14ac:dyDescent="0.25">
      <c r="A88" s="199">
        <v>7</v>
      </c>
      <c r="B88" s="31" t="s">
        <v>79</v>
      </c>
      <c r="C88" s="38" t="s">
        <v>91</v>
      </c>
      <c r="D88" s="38"/>
      <c r="E88" s="31" t="s">
        <v>92</v>
      </c>
      <c r="F88" s="31"/>
      <c r="G88" s="39">
        <v>21</v>
      </c>
      <c r="H88" s="39">
        <v>6</v>
      </c>
      <c r="I88" s="39">
        <v>8</v>
      </c>
      <c r="J88" s="38" t="s">
        <v>93</v>
      </c>
      <c r="K88" s="122" t="s">
        <v>351</v>
      </c>
      <c r="L88" s="38" t="s">
        <v>94</v>
      </c>
      <c r="O88" s="16"/>
    </row>
    <row r="89" spans="1:28" ht="12.75" customHeight="1" x14ac:dyDescent="0.25">
      <c r="A89" s="199">
        <v>8</v>
      </c>
      <c r="B89" s="31" t="s">
        <v>82</v>
      </c>
      <c r="C89" s="38" t="s">
        <v>91</v>
      </c>
      <c r="D89" s="38"/>
      <c r="E89" s="31" t="s">
        <v>92</v>
      </c>
      <c r="F89" s="31"/>
      <c r="G89" s="39">
        <v>18</v>
      </c>
      <c r="H89" s="39">
        <v>6</v>
      </c>
      <c r="I89" s="39">
        <v>16</v>
      </c>
      <c r="J89" s="38" t="s">
        <v>95</v>
      </c>
      <c r="K89" s="122" t="s">
        <v>352</v>
      </c>
      <c r="L89" s="38" t="s">
        <v>116</v>
      </c>
      <c r="O89" s="16"/>
    </row>
    <row r="90" spans="1:28" ht="12.75" customHeight="1" x14ac:dyDescent="0.25">
      <c r="A90" s="199">
        <v>17</v>
      </c>
      <c r="B90" s="31" t="s">
        <v>79</v>
      </c>
      <c r="C90" s="38" t="s">
        <v>91</v>
      </c>
      <c r="D90" s="38"/>
      <c r="E90" s="31" t="s">
        <v>102</v>
      </c>
      <c r="F90" s="31"/>
      <c r="G90" s="39">
        <v>17</v>
      </c>
      <c r="H90" s="39">
        <v>10</v>
      </c>
      <c r="I90" s="39">
        <v>15</v>
      </c>
      <c r="J90" s="38" t="s">
        <v>4</v>
      </c>
      <c r="K90" s="122" t="s">
        <v>360</v>
      </c>
      <c r="L90" s="38" t="s">
        <v>72</v>
      </c>
      <c r="O90" s="16"/>
    </row>
    <row r="91" spans="1:28" ht="12.75" customHeight="1" x14ac:dyDescent="0.25">
      <c r="A91" s="199">
        <v>18</v>
      </c>
      <c r="B91" s="31" t="s">
        <v>82</v>
      </c>
      <c r="C91" s="38" t="s">
        <v>91</v>
      </c>
      <c r="D91" s="38"/>
      <c r="E91" s="31" t="s">
        <v>102</v>
      </c>
      <c r="F91" s="31"/>
      <c r="G91" s="39">
        <v>25</v>
      </c>
      <c r="H91" s="39">
        <v>6</v>
      </c>
      <c r="I91" s="39">
        <v>16</v>
      </c>
      <c r="J91" s="38" t="s">
        <v>4</v>
      </c>
      <c r="K91" s="122" t="s">
        <v>361</v>
      </c>
      <c r="L91" s="38" t="s">
        <v>116</v>
      </c>
      <c r="O91" s="16"/>
    </row>
    <row r="92" spans="1:28" ht="12.75" customHeight="1" x14ac:dyDescent="0.25">
      <c r="A92" s="199">
        <v>37</v>
      </c>
      <c r="B92" s="31" t="s">
        <v>79</v>
      </c>
      <c r="C92" s="38" t="s">
        <v>91</v>
      </c>
      <c r="D92" s="38"/>
      <c r="E92" s="31" t="s">
        <v>107</v>
      </c>
      <c r="F92" s="31"/>
      <c r="G92" s="39">
        <v>5</v>
      </c>
      <c r="H92" s="39">
        <v>7</v>
      </c>
      <c r="I92" s="39">
        <v>3</v>
      </c>
      <c r="J92" s="38" t="s">
        <v>103</v>
      </c>
      <c r="K92" s="122" t="s">
        <v>372</v>
      </c>
      <c r="L92" s="38" t="s">
        <v>108</v>
      </c>
      <c r="O92" s="16"/>
    </row>
    <row r="93" spans="1:28" s="45" customFormat="1" ht="12.75" customHeight="1" x14ac:dyDescent="0.25">
      <c r="A93" s="199">
        <v>38</v>
      </c>
      <c r="B93" s="31" t="s">
        <v>82</v>
      </c>
      <c r="C93" s="38" t="s">
        <v>91</v>
      </c>
      <c r="D93" s="38"/>
      <c r="E93" s="31" t="s">
        <v>107</v>
      </c>
      <c r="F93" s="31"/>
      <c r="G93" s="39">
        <v>5</v>
      </c>
      <c r="H93" s="39">
        <v>10</v>
      </c>
      <c r="I93" s="39">
        <v>3</v>
      </c>
      <c r="J93" s="38" t="s">
        <v>95</v>
      </c>
      <c r="K93" s="122" t="s">
        <v>373</v>
      </c>
      <c r="L93" s="38" t="s">
        <v>109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5" customFormat="1" ht="12.75" customHeight="1" x14ac:dyDescent="0.25">
      <c r="A94" s="199">
        <v>47</v>
      </c>
      <c r="B94" s="31" t="s">
        <v>79</v>
      </c>
      <c r="C94" s="38" t="s">
        <v>91</v>
      </c>
      <c r="D94" s="38"/>
      <c r="E94" s="31" t="s">
        <v>110</v>
      </c>
      <c r="F94" s="31"/>
      <c r="G94" s="39">
        <v>21</v>
      </c>
      <c r="H94" s="39">
        <v>1</v>
      </c>
      <c r="I94" s="39">
        <v>12</v>
      </c>
      <c r="J94" s="38" t="s">
        <v>4</v>
      </c>
      <c r="K94" s="122" t="s">
        <v>381</v>
      </c>
      <c r="L94" s="38" t="s">
        <v>111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5" customFormat="1" ht="12.75" customHeight="1" x14ac:dyDescent="0.25">
      <c r="A95" s="199">
        <v>48</v>
      </c>
      <c r="B95" s="31" t="s">
        <v>82</v>
      </c>
      <c r="C95" s="38" t="s">
        <v>91</v>
      </c>
      <c r="D95" s="38"/>
      <c r="E95" s="31" t="s">
        <v>110</v>
      </c>
      <c r="F95" s="31"/>
      <c r="G95" s="39">
        <v>6</v>
      </c>
      <c r="H95" s="39">
        <v>10</v>
      </c>
      <c r="I95" s="39">
        <v>1</v>
      </c>
      <c r="J95" s="38" t="s">
        <v>86</v>
      </c>
      <c r="K95" s="122" t="s">
        <v>382</v>
      </c>
      <c r="L95" s="38" t="s">
        <v>87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 x14ac:dyDescent="0.25">
      <c r="A96" s="200">
        <v>61</v>
      </c>
      <c r="B96" s="33" t="s">
        <v>112</v>
      </c>
      <c r="C96" s="40" t="s">
        <v>159</v>
      </c>
      <c r="D96" s="40"/>
      <c r="E96" s="33" t="s">
        <v>114</v>
      </c>
      <c r="F96" s="33"/>
      <c r="G96" s="39">
        <v>15</v>
      </c>
      <c r="H96" s="39">
        <v>7</v>
      </c>
      <c r="I96" s="39">
        <v>23</v>
      </c>
      <c r="J96" s="38" t="s">
        <v>105</v>
      </c>
      <c r="K96" s="122" t="s">
        <v>395</v>
      </c>
      <c r="L96" s="38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10" workbookViewId="0">
      <selection activeCell="C20" sqref="C20"/>
    </sheetView>
  </sheetViews>
  <sheetFormatPr defaultColWidth="9.109375" defaultRowHeight="11.4" x14ac:dyDescent="0.2"/>
  <cols>
    <col min="1" max="1" width="3.109375" style="1" customWidth="1"/>
    <col min="2" max="2" width="17.88671875" style="2" customWidth="1"/>
    <col min="3" max="3" width="17.88671875" style="66" customWidth="1"/>
    <col min="4" max="4" width="11" style="3" customWidth="1"/>
    <col min="5" max="5" width="10.44140625" style="1" customWidth="1"/>
    <col min="6" max="6" width="21.88671875" style="24" customWidth="1"/>
    <col min="7" max="7" width="19.6640625" style="24" bestFit="1" customWidth="1"/>
    <col min="8" max="8" width="19.44140625" style="24" customWidth="1"/>
    <col min="9" max="9" width="17.88671875" style="24" bestFit="1" customWidth="1"/>
    <col min="10" max="231" width="9.109375" style="1"/>
    <col min="232" max="232" width="3.109375" style="1" customWidth="1"/>
    <col min="233" max="234" width="17.88671875" style="1" customWidth="1"/>
    <col min="235" max="235" width="11" style="1" customWidth="1"/>
    <col min="236" max="236" width="10.44140625" style="1" customWidth="1"/>
    <col min="237" max="238" width="19.6640625" style="1" bestFit="1" customWidth="1"/>
    <col min="239" max="239" width="17.6640625" style="1" bestFit="1" customWidth="1"/>
    <col min="240" max="240" width="17.88671875" style="1" bestFit="1" customWidth="1"/>
    <col min="241" max="16384" width="9.109375" style="1"/>
  </cols>
  <sheetData>
    <row r="1" spans="1:12" ht="0.75" hidden="1" customHeight="1" x14ac:dyDescent="0.25">
      <c r="A1" s="9"/>
      <c r="B1" s="10" t="s">
        <v>164</v>
      </c>
      <c r="C1" s="51"/>
      <c r="D1" s="11"/>
      <c r="E1" s="11"/>
    </row>
    <row r="2" spans="1:12" ht="62.25" customHeight="1" x14ac:dyDescent="0.2">
      <c r="A2" s="12"/>
      <c r="B2" s="52" t="s">
        <v>160</v>
      </c>
      <c r="C2" s="52" t="s">
        <v>2</v>
      </c>
      <c r="D2" s="53" t="s">
        <v>12</v>
      </c>
      <c r="E2" s="54" t="s">
        <v>156</v>
      </c>
      <c r="F2" s="55" t="s">
        <v>151</v>
      </c>
      <c r="G2" s="55" t="s">
        <v>152</v>
      </c>
      <c r="H2" s="55" t="s">
        <v>153</v>
      </c>
      <c r="I2" s="55" t="s">
        <v>154</v>
      </c>
    </row>
    <row r="3" spans="1:12" ht="23.25" customHeight="1" x14ac:dyDescent="0.2">
      <c r="A3" s="12"/>
      <c r="B3" s="71"/>
      <c r="C3" s="72"/>
      <c r="D3" s="73"/>
      <c r="E3" s="73"/>
      <c r="F3" s="55" t="s">
        <v>69</v>
      </c>
      <c r="G3" s="55" t="s">
        <v>70</v>
      </c>
      <c r="H3" s="55" t="s">
        <v>71</v>
      </c>
      <c r="I3" s="55" t="s">
        <v>155</v>
      </c>
    </row>
    <row r="4" spans="1:12" ht="24.75" customHeight="1" x14ac:dyDescent="0.2">
      <c r="A4" s="13">
        <v>11</v>
      </c>
      <c r="B4" s="15" t="s">
        <v>138</v>
      </c>
      <c r="C4" s="56">
        <v>45570</v>
      </c>
      <c r="D4" s="57" t="s">
        <v>445</v>
      </c>
      <c r="E4" s="58" t="s">
        <v>105</v>
      </c>
      <c r="F4" s="59" t="s">
        <v>426</v>
      </c>
      <c r="G4" s="59" t="s">
        <v>165</v>
      </c>
      <c r="H4" s="59" t="s">
        <v>436</v>
      </c>
      <c r="I4" s="59" t="s">
        <v>172</v>
      </c>
    </row>
    <row r="5" spans="1:12" ht="24.75" customHeight="1" x14ac:dyDescent="0.2">
      <c r="A5" s="13">
        <v>12</v>
      </c>
      <c r="B5" s="15" t="s">
        <v>139</v>
      </c>
      <c r="C5" s="56">
        <v>45094</v>
      </c>
      <c r="D5" s="57" t="s">
        <v>424</v>
      </c>
      <c r="E5" s="58" t="s">
        <v>105</v>
      </c>
      <c r="F5" s="59" t="s">
        <v>206</v>
      </c>
      <c r="G5" s="59" t="s">
        <v>123</v>
      </c>
      <c r="H5" s="59" t="s">
        <v>124</v>
      </c>
      <c r="I5" s="59" t="s">
        <v>167</v>
      </c>
    </row>
    <row r="6" spans="1:12" ht="24.75" customHeight="1" x14ac:dyDescent="0.2">
      <c r="A6" s="13">
        <v>13</v>
      </c>
      <c r="B6" s="14" t="s">
        <v>140</v>
      </c>
      <c r="C6" s="56">
        <v>44730</v>
      </c>
      <c r="D6" s="57" t="s">
        <v>161</v>
      </c>
      <c r="E6" s="58" t="s">
        <v>105</v>
      </c>
      <c r="F6" s="60" t="s">
        <v>168</v>
      </c>
      <c r="G6" s="59" t="s">
        <v>169</v>
      </c>
      <c r="H6" s="61" t="s">
        <v>170</v>
      </c>
      <c r="I6" s="59" t="s">
        <v>171</v>
      </c>
    </row>
    <row r="7" spans="1:12" ht="24.75" customHeight="1" x14ac:dyDescent="0.2">
      <c r="A7" s="13">
        <v>14</v>
      </c>
      <c r="B7" s="14" t="s">
        <v>141</v>
      </c>
      <c r="C7" s="56">
        <v>45570</v>
      </c>
      <c r="D7" s="57" t="s">
        <v>446</v>
      </c>
      <c r="E7" s="62" t="s">
        <v>105</v>
      </c>
      <c r="F7" s="36" t="s">
        <v>447</v>
      </c>
      <c r="G7" s="44" t="s">
        <v>448</v>
      </c>
      <c r="H7" s="44" t="s">
        <v>449</v>
      </c>
      <c r="I7" s="74" t="s">
        <v>176</v>
      </c>
      <c r="L7" s="44"/>
    </row>
    <row r="8" spans="1:12" ht="24.75" customHeight="1" x14ac:dyDescent="0.25">
      <c r="A8" s="13">
        <v>25</v>
      </c>
      <c r="B8" s="14" t="s">
        <v>125</v>
      </c>
      <c r="C8" s="56">
        <v>45269</v>
      </c>
      <c r="D8" s="57" t="s">
        <v>407</v>
      </c>
      <c r="E8" s="58" t="s">
        <v>105</v>
      </c>
      <c r="F8" s="60" t="s">
        <v>169</v>
      </c>
      <c r="G8" s="59" t="s">
        <v>168</v>
      </c>
      <c r="H8" s="59" t="s">
        <v>172</v>
      </c>
      <c r="I8" s="75" t="s">
        <v>171</v>
      </c>
    </row>
    <row r="9" spans="1:12" ht="24.75" customHeight="1" x14ac:dyDescent="0.25">
      <c r="A9" s="13">
        <v>26</v>
      </c>
      <c r="B9" s="14" t="s">
        <v>126</v>
      </c>
      <c r="C9" s="56">
        <v>45668</v>
      </c>
      <c r="D9" s="57" t="s">
        <v>468</v>
      </c>
      <c r="E9" s="62" t="s">
        <v>105</v>
      </c>
      <c r="F9" s="63" t="s">
        <v>176</v>
      </c>
      <c r="G9" s="63" t="s">
        <v>456</v>
      </c>
      <c r="H9" s="63" t="s">
        <v>210</v>
      </c>
      <c r="I9" s="63" t="s">
        <v>207</v>
      </c>
    </row>
    <row r="10" spans="1:12" ht="24.75" customHeight="1" x14ac:dyDescent="0.2">
      <c r="A10" s="13">
        <v>27</v>
      </c>
      <c r="B10" s="14" t="s">
        <v>475</v>
      </c>
      <c r="C10" s="56">
        <v>42546</v>
      </c>
      <c r="D10" s="57" t="s">
        <v>482</v>
      </c>
      <c r="E10" s="62" t="s">
        <v>6</v>
      </c>
      <c r="F10" s="60" t="s">
        <v>484</v>
      </c>
      <c r="G10" s="59" t="s">
        <v>485</v>
      </c>
      <c r="H10" s="59" t="s">
        <v>486</v>
      </c>
      <c r="I10" s="60" t="s">
        <v>487</v>
      </c>
    </row>
    <row r="11" spans="1:12" ht="24.75" customHeight="1" x14ac:dyDescent="0.2">
      <c r="A11" s="13">
        <v>28</v>
      </c>
      <c r="B11" s="14" t="s">
        <v>476</v>
      </c>
      <c r="C11" s="56">
        <v>41286</v>
      </c>
      <c r="D11" s="57" t="s">
        <v>479</v>
      </c>
      <c r="E11" s="58" t="s">
        <v>5</v>
      </c>
      <c r="F11" s="35" t="s">
        <v>488</v>
      </c>
      <c r="G11" s="35" t="s">
        <v>489</v>
      </c>
      <c r="H11" s="35" t="s">
        <v>490</v>
      </c>
      <c r="I11" s="35" t="s">
        <v>491</v>
      </c>
    </row>
    <row r="12" spans="1:12" ht="24.75" customHeight="1" x14ac:dyDescent="0.2">
      <c r="A12" s="13">
        <v>29</v>
      </c>
      <c r="B12" s="14" t="s">
        <v>127</v>
      </c>
      <c r="C12" s="56">
        <v>45395</v>
      </c>
      <c r="D12" s="57" t="s">
        <v>425</v>
      </c>
      <c r="E12" s="58" t="s">
        <v>105</v>
      </c>
      <c r="F12" s="60" t="s">
        <v>426</v>
      </c>
      <c r="G12" s="59" t="s">
        <v>168</v>
      </c>
      <c r="H12" s="59" t="s">
        <v>172</v>
      </c>
      <c r="I12" s="60" t="s">
        <v>427</v>
      </c>
    </row>
    <row r="13" spans="1:12" ht="24.75" customHeight="1" x14ac:dyDescent="0.2">
      <c r="A13" s="13">
        <v>30</v>
      </c>
      <c r="B13" s="14" t="s">
        <v>128</v>
      </c>
      <c r="C13" s="56">
        <v>44695</v>
      </c>
      <c r="D13" s="57" t="s">
        <v>149</v>
      </c>
      <c r="E13" s="62" t="s">
        <v>6</v>
      </c>
      <c r="F13" s="35" t="s">
        <v>147</v>
      </c>
      <c r="G13" s="35" t="s">
        <v>143</v>
      </c>
      <c r="H13" s="35" t="s">
        <v>146</v>
      </c>
      <c r="I13" s="35" t="s">
        <v>148</v>
      </c>
    </row>
    <row r="14" spans="1:12" ht="24.75" customHeight="1" x14ac:dyDescent="0.2">
      <c r="A14" s="13">
        <v>41</v>
      </c>
      <c r="B14" s="14" t="s">
        <v>132</v>
      </c>
      <c r="C14" s="56">
        <v>45570</v>
      </c>
      <c r="D14" s="57" t="s">
        <v>450</v>
      </c>
      <c r="E14" s="58" t="s">
        <v>105</v>
      </c>
      <c r="F14" s="64" t="s">
        <v>172</v>
      </c>
      <c r="G14" s="65" t="s">
        <v>204</v>
      </c>
      <c r="H14" s="29" t="s">
        <v>451</v>
      </c>
      <c r="I14" s="59" t="s">
        <v>165</v>
      </c>
    </row>
    <row r="15" spans="1:12" ht="24.75" customHeight="1" x14ac:dyDescent="0.2">
      <c r="A15" s="13">
        <v>42</v>
      </c>
      <c r="B15" s="14" t="s">
        <v>131</v>
      </c>
      <c r="C15" s="56">
        <v>44758</v>
      </c>
      <c r="D15" s="57" t="s">
        <v>162</v>
      </c>
      <c r="E15" s="62" t="s">
        <v>105</v>
      </c>
      <c r="F15" s="64" t="s">
        <v>124</v>
      </c>
      <c r="G15" s="29" t="s">
        <v>123</v>
      </c>
      <c r="H15" s="29" t="s">
        <v>167</v>
      </c>
      <c r="I15" s="65" t="s">
        <v>175</v>
      </c>
    </row>
    <row r="16" spans="1:12" ht="24.75" customHeight="1" x14ac:dyDescent="0.2">
      <c r="A16" s="13">
        <v>43</v>
      </c>
      <c r="B16" s="14" t="s">
        <v>130</v>
      </c>
      <c r="C16" s="56">
        <v>45570</v>
      </c>
      <c r="D16" s="57" t="s">
        <v>452</v>
      </c>
      <c r="E16" s="58" t="s">
        <v>105</v>
      </c>
      <c r="F16" s="59" t="s">
        <v>453</v>
      </c>
      <c r="G16" s="61" t="s">
        <v>454</v>
      </c>
      <c r="H16" s="60" t="s">
        <v>208</v>
      </c>
      <c r="I16" s="59" t="s">
        <v>209</v>
      </c>
    </row>
    <row r="17" spans="1:10" ht="24.75" customHeight="1" x14ac:dyDescent="0.2">
      <c r="A17" s="13">
        <v>44</v>
      </c>
      <c r="B17" s="14" t="s">
        <v>129</v>
      </c>
      <c r="C17" s="56">
        <v>45570</v>
      </c>
      <c r="D17" s="57" t="s">
        <v>455</v>
      </c>
      <c r="E17" s="62" t="s">
        <v>105</v>
      </c>
      <c r="F17" s="35" t="s">
        <v>447</v>
      </c>
      <c r="G17" s="35" t="s">
        <v>456</v>
      </c>
      <c r="H17" s="35" t="s">
        <v>176</v>
      </c>
      <c r="I17" s="35" t="s">
        <v>207</v>
      </c>
    </row>
    <row r="18" spans="1:10" ht="24.75" customHeight="1" x14ac:dyDescent="0.2">
      <c r="A18" s="13">
        <v>55</v>
      </c>
      <c r="B18" s="14" t="s">
        <v>133</v>
      </c>
      <c r="C18" s="56">
        <v>45122</v>
      </c>
      <c r="D18" s="57" t="s">
        <v>218</v>
      </c>
      <c r="E18" s="58" t="s">
        <v>105</v>
      </c>
      <c r="F18" s="60" t="s">
        <v>168</v>
      </c>
      <c r="G18" s="59" t="s">
        <v>169</v>
      </c>
      <c r="H18" s="60" t="s">
        <v>171</v>
      </c>
      <c r="I18" s="59" t="s">
        <v>172</v>
      </c>
    </row>
    <row r="19" spans="1:10" ht="24.75" customHeight="1" x14ac:dyDescent="0.25">
      <c r="A19" s="13">
        <v>56</v>
      </c>
      <c r="B19" s="14" t="s">
        <v>134</v>
      </c>
      <c r="C19" s="56">
        <v>45066</v>
      </c>
      <c r="D19" s="57" t="s">
        <v>211</v>
      </c>
      <c r="E19" s="62" t="s">
        <v>6</v>
      </c>
      <c r="F19" s="63" t="s">
        <v>142</v>
      </c>
      <c r="G19" s="63" t="s">
        <v>203</v>
      </c>
      <c r="H19" s="63" t="s">
        <v>145</v>
      </c>
      <c r="I19" s="63" t="s">
        <v>144</v>
      </c>
    </row>
    <row r="20" spans="1:10" ht="24.75" customHeight="1" x14ac:dyDescent="0.2">
      <c r="A20" s="13">
        <v>57</v>
      </c>
      <c r="B20" s="14" t="s">
        <v>477</v>
      </c>
      <c r="C20" s="56">
        <v>37436</v>
      </c>
      <c r="D20" s="57" t="s">
        <v>480</v>
      </c>
      <c r="E20" s="228" t="s">
        <v>6</v>
      </c>
      <c r="F20" s="60"/>
      <c r="G20" s="59"/>
      <c r="H20" s="60"/>
      <c r="I20" s="59"/>
    </row>
    <row r="21" spans="1:10" ht="24.75" customHeight="1" x14ac:dyDescent="0.25">
      <c r="A21" s="13">
        <v>58</v>
      </c>
      <c r="B21" s="14" t="s">
        <v>478</v>
      </c>
      <c r="C21" s="56">
        <v>37436</v>
      </c>
      <c r="D21" s="57" t="s">
        <v>481</v>
      </c>
      <c r="E21" s="62" t="s">
        <v>105</v>
      </c>
      <c r="F21" s="63"/>
      <c r="G21" s="63"/>
      <c r="H21" s="63"/>
      <c r="I21" s="63"/>
    </row>
    <row r="22" spans="1:10" ht="24.75" customHeight="1" x14ac:dyDescent="0.2">
      <c r="A22" s="13">
        <v>59</v>
      </c>
      <c r="B22" s="14" t="s">
        <v>136</v>
      </c>
      <c r="C22" s="56">
        <v>44695</v>
      </c>
      <c r="D22" s="57" t="s">
        <v>150</v>
      </c>
      <c r="E22" s="58" t="s">
        <v>105</v>
      </c>
      <c r="F22" s="60" t="s">
        <v>173</v>
      </c>
      <c r="G22" s="59" t="s">
        <v>166</v>
      </c>
      <c r="H22" s="60" t="s">
        <v>174</v>
      </c>
      <c r="I22" s="59" t="s">
        <v>165</v>
      </c>
    </row>
    <row r="23" spans="1:10" ht="24.75" customHeight="1" thickBot="1" x14ac:dyDescent="0.25">
      <c r="A23" s="97">
        <v>60</v>
      </c>
      <c r="B23" s="225" t="s">
        <v>135</v>
      </c>
      <c r="C23" s="226">
        <v>44758</v>
      </c>
      <c r="D23" s="227" t="s">
        <v>163</v>
      </c>
      <c r="E23" s="228" t="s">
        <v>6</v>
      </c>
      <c r="F23" s="229" t="s">
        <v>146</v>
      </c>
      <c r="G23" s="230" t="s">
        <v>147</v>
      </c>
      <c r="H23" s="231" t="s">
        <v>148</v>
      </c>
      <c r="I23" s="229" t="s">
        <v>143</v>
      </c>
    </row>
    <row r="24" spans="1:10" ht="24.75" customHeight="1" thickBot="1" x14ac:dyDescent="0.25">
      <c r="A24" s="97">
        <v>61</v>
      </c>
      <c r="B24" s="225" t="s">
        <v>457</v>
      </c>
      <c r="C24" s="56">
        <v>45633</v>
      </c>
      <c r="D24" s="42" t="s">
        <v>462</v>
      </c>
      <c r="E24" s="232" t="s">
        <v>105</v>
      </c>
      <c r="F24" s="390" t="s">
        <v>79</v>
      </c>
      <c r="G24" s="391"/>
      <c r="H24" s="392" t="s">
        <v>82</v>
      </c>
      <c r="I24" s="393"/>
    </row>
    <row r="25" spans="1:10" x14ac:dyDescent="0.2">
      <c r="A25" s="105"/>
      <c r="B25" s="180"/>
      <c r="C25" s="233"/>
      <c r="D25" s="41"/>
      <c r="E25" s="234"/>
      <c r="F25" s="235" t="s">
        <v>337</v>
      </c>
      <c r="G25" s="236" t="s">
        <v>336</v>
      </c>
      <c r="H25" s="237" t="s">
        <v>330</v>
      </c>
      <c r="I25" s="238" t="s">
        <v>335</v>
      </c>
    </row>
    <row r="26" spans="1:10" ht="12" x14ac:dyDescent="0.25">
      <c r="A26" s="105"/>
      <c r="B26" s="180"/>
      <c r="C26" s="233"/>
      <c r="D26" s="41"/>
      <c r="E26" s="234"/>
      <c r="F26" s="239" t="s">
        <v>402</v>
      </c>
      <c r="G26" s="240" t="s">
        <v>458</v>
      </c>
      <c r="H26" s="241" t="s">
        <v>338</v>
      </c>
      <c r="I26" s="242" t="s">
        <v>460</v>
      </c>
      <c r="J26" s="67"/>
    </row>
    <row r="27" spans="1:10" ht="12" x14ac:dyDescent="0.25">
      <c r="A27" s="105"/>
      <c r="B27" s="180"/>
      <c r="C27" s="233"/>
      <c r="D27" s="41"/>
      <c r="E27" s="234"/>
      <c r="F27" s="239" t="s">
        <v>332</v>
      </c>
      <c r="G27" s="240" t="s">
        <v>331</v>
      </c>
      <c r="H27" s="241" t="s">
        <v>330</v>
      </c>
      <c r="I27" s="242" t="s">
        <v>461</v>
      </c>
      <c r="J27" s="67"/>
    </row>
    <row r="28" spans="1:10" ht="12" x14ac:dyDescent="0.25">
      <c r="A28" s="105"/>
      <c r="B28" s="180"/>
      <c r="C28" s="233"/>
      <c r="D28" s="41"/>
      <c r="E28" s="234"/>
      <c r="F28" s="239" t="s">
        <v>330</v>
      </c>
      <c r="G28" s="240" t="s">
        <v>329</v>
      </c>
      <c r="H28" s="241" t="s">
        <v>334</v>
      </c>
      <c r="I28" s="242" t="s">
        <v>333</v>
      </c>
      <c r="J28" s="67"/>
    </row>
    <row r="29" spans="1:10" ht="12.6" thickBot="1" x14ac:dyDescent="0.3">
      <c r="A29" s="105"/>
      <c r="B29" s="180"/>
      <c r="C29" s="233"/>
      <c r="D29" s="41"/>
      <c r="E29" s="234"/>
      <c r="F29" s="243" t="s">
        <v>403</v>
      </c>
      <c r="G29" s="244" t="s">
        <v>459</v>
      </c>
      <c r="H29" s="245" t="s">
        <v>401</v>
      </c>
      <c r="I29" s="246" t="s">
        <v>409</v>
      </c>
      <c r="J29" s="67"/>
    </row>
    <row r="30" spans="1:10" ht="12" x14ac:dyDescent="0.25">
      <c r="A30" s="105"/>
      <c r="B30" s="180"/>
      <c r="C30" s="233"/>
      <c r="D30" s="41"/>
      <c r="E30" s="234"/>
      <c r="F30" s="247"/>
      <c r="G30" s="247"/>
      <c r="H30" s="248"/>
      <c r="I30" s="249"/>
      <c r="J30" s="67"/>
    </row>
    <row r="31" spans="1:10" x14ac:dyDescent="0.2">
      <c r="A31" s="105"/>
      <c r="B31" s="180"/>
      <c r="C31" s="233"/>
      <c r="D31" s="41"/>
      <c r="E31" s="234"/>
      <c r="F31" s="247"/>
      <c r="G31" s="247"/>
      <c r="H31" s="248"/>
      <c r="I31" s="249"/>
    </row>
    <row r="32" spans="1:10" ht="22.8" x14ac:dyDescent="0.2">
      <c r="A32" s="97">
        <v>61</v>
      </c>
      <c r="B32" s="225" t="s">
        <v>137</v>
      </c>
      <c r="C32" s="56">
        <v>45122</v>
      </c>
      <c r="D32" s="42" t="s">
        <v>219</v>
      </c>
      <c r="E32" s="42" t="s">
        <v>105</v>
      </c>
      <c r="F32" s="38" t="s">
        <v>79</v>
      </c>
      <c r="G32" s="38" t="s">
        <v>82</v>
      </c>
    </row>
    <row r="33" spans="6:9" ht="12" x14ac:dyDescent="0.25">
      <c r="F33" s="159" t="s">
        <v>208</v>
      </c>
      <c r="G33" s="159" t="s">
        <v>207</v>
      </c>
      <c r="H33" s="67"/>
      <c r="I33" s="160"/>
    </row>
    <row r="34" spans="6:9" ht="13.2" x14ac:dyDescent="0.25">
      <c r="F34" s="159" t="s">
        <v>209</v>
      </c>
      <c r="G34" s="159" t="s">
        <v>176</v>
      </c>
      <c r="H34" s="68"/>
      <c r="I34" s="69"/>
    </row>
    <row r="35" spans="6:9" ht="13.2" x14ac:dyDescent="0.25">
      <c r="F35" s="161" t="s">
        <v>172</v>
      </c>
      <c r="G35" s="159" t="s">
        <v>210</v>
      </c>
      <c r="H35" s="68"/>
      <c r="I35" s="69"/>
    </row>
    <row r="36" spans="6:9" ht="13.2" x14ac:dyDescent="0.25">
      <c r="F36" s="159" t="s">
        <v>205</v>
      </c>
      <c r="G36" s="159" t="s">
        <v>220</v>
      </c>
      <c r="H36" s="68"/>
      <c r="I36" s="162"/>
    </row>
    <row r="37" spans="6:9" ht="13.2" x14ac:dyDescent="0.25">
      <c r="F37" s="159" t="s">
        <v>165</v>
      </c>
      <c r="G37" s="159" t="s">
        <v>124</v>
      </c>
      <c r="H37" s="68"/>
      <c r="I37" s="69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ColWidth="8.88671875" defaultRowHeight="13.2" x14ac:dyDescent="0.25"/>
  <cols>
    <col min="1" max="1" width="9" style="16" customWidth="1"/>
    <col min="2" max="2" width="103.33203125" customWidth="1"/>
  </cols>
  <sheetData>
    <row r="1" spans="1:2" ht="20.399999999999999" x14ac:dyDescent="0.25">
      <c r="A1" s="104" t="s">
        <v>304</v>
      </c>
      <c r="B1" s="77" t="s">
        <v>222</v>
      </c>
    </row>
    <row r="2" spans="1:2" x14ac:dyDescent="0.25">
      <c r="A2" s="78">
        <v>4.4000000000000004</v>
      </c>
      <c r="B2" s="79" t="s">
        <v>223</v>
      </c>
    </row>
    <row r="3" spans="1:2" x14ac:dyDescent="0.25">
      <c r="A3" s="84"/>
      <c r="B3" s="80"/>
    </row>
    <row r="4" spans="1:2" ht="20.399999999999999" x14ac:dyDescent="0.25">
      <c r="A4" s="104" t="s">
        <v>305</v>
      </c>
      <c r="B4" s="77" t="s">
        <v>224</v>
      </c>
    </row>
    <row r="5" spans="1:2" x14ac:dyDescent="0.25">
      <c r="A5" s="78">
        <v>5.2</v>
      </c>
      <c r="B5" s="79" t="s">
        <v>225</v>
      </c>
    </row>
    <row r="6" spans="1:2" x14ac:dyDescent="0.25">
      <c r="A6" s="78" t="s">
        <v>180</v>
      </c>
      <c r="B6" s="79" t="s">
        <v>226</v>
      </c>
    </row>
    <row r="7" spans="1:2" x14ac:dyDescent="0.25">
      <c r="A7" s="78" t="s">
        <v>181</v>
      </c>
      <c r="B7" s="79" t="s">
        <v>227</v>
      </c>
    </row>
    <row r="8" spans="1:2" x14ac:dyDescent="0.25">
      <c r="A8" s="84"/>
      <c r="B8" s="80"/>
    </row>
    <row r="9" spans="1:2" ht="20.399999999999999" x14ac:dyDescent="0.25">
      <c r="A9" s="104" t="s">
        <v>306</v>
      </c>
      <c r="B9" s="77" t="s">
        <v>228</v>
      </c>
    </row>
    <row r="10" spans="1:2" x14ac:dyDescent="0.25">
      <c r="A10" s="78">
        <v>6.2</v>
      </c>
      <c r="B10" s="79" t="s">
        <v>229</v>
      </c>
    </row>
    <row r="11" spans="1:2" x14ac:dyDescent="0.25">
      <c r="A11" s="78" t="s">
        <v>280</v>
      </c>
      <c r="B11" s="79" t="s">
        <v>226</v>
      </c>
    </row>
    <row r="12" spans="1:2" x14ac:dyDescent="0.25">
      <c r="A12" s="78" t="s">
        <v>281</v>
      </c>
      <c r="B12" s="79" t="s">
        <v>230</v>
      </c>
    </row>
    <row r="13" spans="1:2" x14ac:dyDescent="0.25">
      <c r="A13" s="78" t="s">
        <v>177</v>
      </c>
      <c r="B13" s="79" t="s">
        <v>231</v>
      </c>
    </row>
    <row r="14" spans="1:2" x14ac:dyDescent="0.25">
      <c r="A14" s="78" t="s">
        <v>178</v>
      </c>
      <c r="B14" s="79" t="s">
        <v>232</v>
      </c>
    </row>
    <row r="15" spans="1:2" x14ac:dyDescent="0.25">
      <c r="A15" s="78" t="s">
        <v>179</v>
      </c>
      <c r="B15" s="79" t="s">
        <v>233</v>
      </c>
    </row>
    <row r="16" spans="1:2" x14ac:dyDescent="0.25">
      <c r="A16" s="78" t="s">
        <v>282</v>
      </c>
      <c r="B16" s="79" t="s">
        <v>234</v>
      </c>
    </row>
    <row r="17" spans="1:2" x14ac:dyDescent="0.25">
      <c r="A17" s="78">
        <v>6.5</v>
      </c>
      <c r="B17" s="79" t="s">
        <v>235</v>
      </c>
    </row>
    <row r="18" spans="1:2" x14ac:dyDescent="0.25">
      <c r="A18" s="84"/>
      <c r="B18" s="80"/>
    </row>
    <row r="19" spans="1:2" ht="30.6" x14ac:dyDescent="0.25">
      <c r="A19" s="104" t="s">
        <v>307</v>
      </c>
      <c r="B19" s="77" t="s">
        <v>236</v>
      </c>
    </row>
    <row r="20" spans="1:2" x14ac:dyDescent="0.25">
      <c r="A20" s="78" t="s">
        <v>182</v>
      </c>
      <c r="B20" s="79" t="s">
        <v>237</v>
      </c>
    </row>
    <row r="21" spans="1:2" x14ac:dyDescent="0.25">
      <c r="A21" s="78" t="s">
        <v>183</v>
      </c>
      <c r="B21" s="79" t="s">
        <v>238</v>
      </c>
    </row>
    <row r="22" spans="1:2" x14ac:dyDescent="0.25">
      <c r="A22" s="78" t="s">
        <v>184</v>
      </c>
      <c r="B22" s="79" t="s">
        <v>239</v>
      </c>
    </row>
    <row r="23" spans="1:2" x14ac:dyDescent="0.25">
      <c r="A23" s="78" t="s">
        <v>185</v>
      </c>
      <c r="B23" s="79" t="s">
        <v>240</v>
      </c>
    </row>
    <row r="24" spans="1:2" x14ac:dyDescent="0.25">
      <c r="A24" s="78" t="s">
        <v>186</v>
      </c>
      <c r="B24" s="79" t="s">
        <v>241</v>
      </c>
    </row>
    <row r="25" spans="1:2" x14ac:dyDescent="0.25">
      <c r="A25" s="78" t="s">
        <v>187</v>
      </c>
      <c r="B25" s="79" t="s">
        <v>242</v>
      </c>
    </row>
    <row r="26" spans="1:2" x14ac:dyDescent="0.25">
      <c r="A26" s="78" t="s">
        <v>188</v>
      </c>
      <c r="B26" s="79" t="s">
        <v>243</v>
      </c>
    </row>
    <row r="27" spans="1:2" x14ac:dyDescent="0.25">
      <c r="A27" s="78" t="s">
        <v>189</v>
      </c>
      <c r="B27" s="79" t="s">
        <v>244</v>
      </c>
    </row>
    <row r="28" spans="1:2" x14ac:dyDescent="0.25">
      <c r="A28" s="78" t="s">
        <v>190</v>
      </c>
      <c r="B28" s="79" t="s">
        <v>245</v>
      </c>
    </row>
    <row r="29" spans="1:2" x14ac:dyDescent="0.25">
      <c r="A29" s="78" t="s">
        <v>191</v>
      </c>
      <c r="B29" s="79" t="s">
        <v>246</v>
      </c>
    </row>
    <row r="30" spans="1:2" x14ac:dyDescent="0.25">
      <c r="A30" s="78" t="s">
        <v>192</v>
      </c>
      <c r="B30" s="79" t="s">
        <v>247</v>
      </c>
    </row>
    <row r="31" spans="1:2" x14ac:dyDescent="0.25">
      <c r="A31" s="78" t="s">
        <v>193</v>
      </c>
      <c r="B31" s="79" t="s">
        <v>248</v>
      </c>
    </row>
    <row r="32" spans="1:2" x14ac:dyDescent="0.25">
      <c r="A32" s="78">
        <v>7.6</v>
      </c>
      <c r="B32" s="79" t="s">
        <v>249</v>
      </c>
    </row>
    <row r="33" spans="1:2" x14ac:dyDescent="0.25">
      <c r="A33" s="84"/>
      <c r="B33" s="80"/>
    </row>
    <row r="34" spans="1:2" ht="20.399999999999999" x14ac:dyDescent="0.25">
      <c r="A34" s="104" t="s">
        <v>308</v>
      </c>
      <c r="B34" s="77" t="s">
        <v>250</v>
      </c>
    </row>
    <row r="35" spans="1:2" x14ac:dyDescent="0.25">
      <c r="A35" s="78">
        <v>8.1</v>
      </c>
      <c r="B35" s="79" t="s">
        <v>239</v>
      </c>
    </row>
    <row r="36" spans="1:2" x14ac:dyDescent="0.25">
      <c r="A36" s="78" t="s">
        <v>194</v>
      </c>
      <c r="B36" s="79" t="s">
        <v>251</v>
      </c>
    </row>
    <row r="37" spans="1:2" x14ac:dyDescent="0.25">
      <c r="A37" s="78" t="s">
        <v>195</v>
      </c>
      <c r="B37" s="79" t="s">
        <v>252</v>
      </c>
    </row>
    <row r="38" spans="1:2" x14ac:dyDescent="0.25">
      <c r="A38" s="78" t="s">
        <v>196</v>
      </c>
      <c r="B38" s="79" t="s">
        <v>253</v>
      </c>
    </row>
    <row r="39" spans="1:2" x14ac:dyDescent="0.25">
      <c r="A39" s="78" t="s">
        <v>197</v>
      </c>
      <c r="B39" s="79" t="s">
        <v>254</v>
      </c>
    </row>
    <row r="40" spans="1:2" x14ac:dyDescent="0.25">
      <c r="A40" s="78">
        <v>8.4</v>
      </c>
      <c r="B40" s="79" t="s">
        <v>249</v>
      </c>
    </row>
    <row r="41" spans="1:2" x14ac:dyDescent="0.25">
      <c r="A41" s="78" t="s">
        <v>198</v>
      </c>
      <c r="B41" s="79" t="s">
        <v>255</v>
      </c>
    </row>
    <row r="42" spans="1:2" x14ac:dyDescent="0.25">
      <c r="A42" s="78" t="s">
        <v>199</v>
      </c>
      <c r="B42" s="79" t="s">
        <v>226</v>
      </c>
    </row>
    <row r="43" spans="1:2" x14ac:dyDescent="0.25">
      <c r="A43" s="78" t="s">
        <v>214</v>
      </c>
      <c r="B43" s="79" t="s">
        <v>256</v>
      </c>
    </row>
    <row r="44" spans="1:2" x14ac:dyDescent="0.25">
      <c r="A44" s="84"/>
      <c r="B44" s="80"/>
    </row>
    <row r="45" spans="1:2" ht="20.399999999999999" x14ac:dyDescent="0.25">
      <c r="A45" s="104" t="s">
        <v>309</v>
      </c>
      <c r="B45" s="77" t="s">
        <v>257</v>
      </c>
    </row>
    <row r="46" spans="1:2" x14ac:dyDescent="0.25">
      <c r="A46" s="78">
        <v>5.0999999999999996</v>
      </c>
      <c r="B46" s="79" t="s">
        <v>258</v>
      </c>
    </row>
    <row r="47" spans="1:2" x14ac:dyDescent="0.25">
      <c r="A47" s="78">
        <v>9.1</v>
      </c>
      <c r="B47" s="79" t="s">
        <v>259</v>
      </c>
    </row>
    <row r="48" spans="1:2" x14ac:dyDescent="0.25">
      <c r="A48" s="85">
        <v>9.1999999999999993</v>
      </c>
      <c r="B48" s="79" t="s">
        <v>260</v>
      </c>
    </row>
    <row r="49" spans="1:2" x14ac:dyDescent="0.25">
      <c r="A49" s="78">
        <v>9.3000000000000007</v>
      </c>
      <c r="B49" s="79" t="s">
        <v>261</v>
      </c>
    </row>
    <row r="50" spans="1:2" x14ac:dyDescent="0.25">
      <c r="A50" s="78">
        <v>9.4</v>
      </c>
      <c r="B50" s="81" t="s">
        <v>262</v>
      </c>
    </row>
    <row r="51" spans="1:2" x14ac:dyDescent="0.25">
      <c r="A51" s="84"/>
      <c r="B51" s="80"/>
    </row>
    <row r="52" spans="1:2" ht="20.399999999999999" x14ac:dyDescent="0.25">
      <c r="A52" s="104" t="s">
        <v>310</v>
      </c>
      <c r="B52" s="77" t="s">
        <v>263</v>
      </c>
    </row>
    <row r="53" spans="1:2" x14ac:dyDescent="0.25">
      <c r="A53" s="78">
        <v>10.199999999999999</v>
      </c>
      <c r="B53" s="79" t="s">
        <v>264</v>
      </c>
    </row>
    <row r="54" spans="1:2" x14ac:dyDescent="0.25">
      <c r="A54" s="78">
        <v>10.4</v>
      </c>
      <c r="B54" s="79" t="s">
        <v>265</v>
      </c>
    </row>
    <row r="55" spans="1:2" x14ac:dyDescent="0.25">
      <c r="A55" s="78" t="s">
        <v>212</v>
      </c>
      <c r="B55" s="79" t="s">
        <v>266</v>
      </c>
    </row>
    <row r="56" spans="1:2" x14ac:dyDescent="0.25">
      <c r="A56" s="78" t="s">
        <v>213</v>
      </c>
      <c r="B56" s="79" t="s">
        <v>267</v>
      </c>
    </row>
    <row r="57" spans="1:2" x14ac:dyDescent="0.25">
      <c r="A57" s="78">
        <v>10.6</v>
      </c>
      <c r="B57" s="79" t="s">
        <v>268</v>
      </c>
    </row>
    <row r="58" spans="1:2" x14ac:dyDescent="0.25">
      <c r="A58" s="78">
        <v>10.7</v>
      </c>
      <c r="B58" s="79" t="s">
        <v>269</v>
      </c>
    </row>
    <row r="59" spans="1:2" x14ac:dyDescent="0.25">
      <c r="A59" s="85">
        <v>10.8</v>
      </c>
      <c r="B59" s="79" t="s">
        <v>270</v>
      </c>
    </row>
    <row r="60" spans="1:2" x14ac:dyDescent="0.25">
      <c r="A60" s="78">
        <v>10.9</v>
      </c>
      <c r="B60" s="79" t="s">
        <v>271</v>
      </c>
    </row>
    <row r="61" spans="1:2" x14ac:dyDescent="0.25">
      <c r="A61" s="82">
        <v>10.11</v>
      </c>
      <c r="B61" s="79" t="s">
        <v>272</v>
      </c>
    </row>
    <row r="62" spans="1:2" x14ac:dyDescent="0.25">
      <c r="A62" s="82">
        <v>10.119999999999999</v>
      </c>
      <c r="B62" s="79" t="s">
        <v>273</v>
      </c>
    </row>
    <row r="63" spans="1:2" x14ac:dyDescent="0.25">
      <c r="A63" s="82">
        <v>10.130000000000001</v>
      </c>
      <c r="B63" s="79" t="s">
        <v>274</v>
      </c>
    </row>
    <row r="64" spans="1:2" x14ac:dyDescent="0.25">
      <c r="A64" s="82">
        <v>10.14</v>
      </c>
      <c r="B64" s="79" t="s">
        <v>275</v>
      </c>
    </row>
    <row r="65" spans="1:2" x14ac:dyDescent="0.25">
      <c r="A65" s="82">
        <v>10.15</v>
      </c>
      <c r="B65" s="79" t="s">
        <v>276</v>
      </c>
    </row>
    <row r="66" spans="1:2" x14ac:dyDescent="0.25">
      <c r="A66" s="82">
        <v>10.17</v>
      </c>
      <c r="B66" s="79" t="s">
        <v>277</v>
      </c>
    </row>
    <row r="67" spans="1:2" x14ac:dyDescent="0.25">
      <c r="A67" s="86"/>
      <c r="B67" s="83"/>
    </row>
    <row r="68" spans="1:2" ht="20.399999999999999" x14ac:dyDescent="0.25">
      <c r="A68" s="104" t="s">
        <v>311</v>
      </c>
      <c r="B68" s="77" t="s">
        <v>278</v>
      </c>
    </row>
    <row r="69" spans="1:2" x14ac:dyDescent="0.25">
      <c r="A69" s="78">
        <v>15.2</v>
      </c>
      <c r="B69" s="79" t="s">
        <v>279</v>
      </c>
    </row>
  </sheetData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2025-01-25T11:11:31Z</cp:lastPrinted>
  <dcterms:created xsi:type="dcterms:W3CDTF">2016-01-18T11:06:53Z</dcterms:created>
  <dcterms:modified xsi:type="dcterms:W3CDTF">2026-01-11T16:23:09Z</dcterms:modified>
</cp:coreProperties>
</file>