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showInkAnnotation="0"/>
  <mc:AlternateContent xmlns:mc="http://schemas.openxmlformats.org/markup-compatibility/2006">
    <mc:Choice Requires="x15">
      <x15ac:absPath xmlns:x15ac="http://schemas.microsoft.com/office/spreadsheetml/2010/11/ac" url="C:\Users\hanna\OneDrive\Desktop\Moors 2026\2-Moors League 24 Jan 26 Host Thirsk\"/>
    </mc:Choice>
  </mc:AlternateContent>
  <xr:revisionPtr revIDLastSave="0" documentId="8_{1872D6FC-8520-4AFD-9B11-8D00C7D65E5C}" xr6:coauthVersionLast="47" xr6:coauthVersionMax="47" xr10:uidLastSave="{00000000-0000-0000-0000-000000000000}"/>
  <bookViews>
    <workbookView xWindow="-108" yWindow="-108" windowWidth="23256" windowHeight="13896" tabRatio="856" activeTab="1" xr2:uid="{00000000-000D-0000-FFFF-FFFF00000000}"/>
  </bookViews>
  <sheets>
    <sheet name="Moors League" sheetId="1" r:id="rId1"/>
    <sheet name="Running Total" sheetId="2" r:id="rId2"/>
    <sheet name="Lane 1 Team Sheet" sheetId="3" r:id="rId3"/>
    <sheet name="Lane 2 Team Sheet" sheetId="17" r:id="rId4"/>
    <sheet name="Lane 3 Team Sheet" sheetId="18" r:id="rId5"/>
    <sheet name="Lane 4 Team Sheet" sheetId="19" r:id="rId6"/>
    <sheet name="Sheet1" sheetId="20" r:id="rId7"/>
    <sheet name="Records" sheetId="7" r:id="rId8"/>
    <sheet name="Relay Records" sheetId="9" state="hidden" r:id="rId9"/>
    <sheet name="DQ Lookup" sheetId="10" state="hidden" r:id="rId10"/>
    <sheet name="HDR" sheetId="15" state="hidden" r:id="rId11"/>
    <sheet name="MRF" sheetId="16" state="hidden" r:id="rId12"/>
    <sheet name="Team Changes after event" sheetId="8" state="hidden" r:id="rId13"/>
    <sheet name="Swim England Lookup" sheetId="13" state="hidden" r:id="rId14"/>
  </sheets>
  <externalReferences>
    <externalReference r:id="rId15"/>
    <externalReference r:id="rId16"/>
  </externalReferences>
  <definedNames>
    <definedName name="__xlfn_RTD">#N/A</definedName>
    <definedName name="_xlnm._FilterDatabase" localSheetId="11" hidden="1">MRF!$A$1:$H$161</definedName>
    <definedName name="place" localSheetId="0">'Moors League'!$D$89:$E$93</definedName>
    <definedName name="place" localSheetId="8">'Relay Records'!#REF!</definedName>
    <definedName name="points">'Moors League'!$T$9:$U$11</definedName>
    <definedName name="position">'Moors League'!$T$9:$U$14</definedName>
    <definedName name="_xlnm.Print_Area" localSheetId="5">'Lane 4 Team Sheet'!$A:$K</definedName>
    <definedName name="_xlnm.Print_Area" localSheetId="0">'Moors League'!$A$1:$R$72</definedName>
    <definedName name="_xlnm.Print_Titles" localSheetId="5">'Lane 4 Team Sheet'!$1:$4</definedName>
    <definedName name="_xlnm.Print_Titles" localSheetId="0">'Moors League'!$5:$8</definedName>
    <definedName name="table">'Moors League'!$T$9:$U$11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3" i="3" l="1"/>
  <c r="Q52" i="3"/>
  <c r="G54" i="19"/>
  <c r="J39" i="19"/>
  <c r="J38" i="19"/>
  <c r="G26" i="17"/>
  <c r="G12" i="17"/>
  <c r="J90" i="19"/>
  <c r="J89" i="19"/>
  <c r="J88" i="19"/>
  <c r="J87" i="19"/>
  <c r="J86" i="19"/>
  <c r="J85" i="19"/>
  <c r="J84" i="19"/>
  <c r="J83" i="19"/>
  <c r="J82" i="19"/>
  <c r="J81" i="19"/>
  <c r="J80" i="19"/>
  <c r="J79" i="19"/>
  <c r="J78" i="19"/>
  <c r="J77" i="19"/>
  <c r="J76" i="19"/>
  <c r="J75" i="19"/>
  <c r="J74" i="19"/>
  <c r="J63" i="19"/>
  <c r="J62" i="19"/>
  <c r="J61" i="19"/>
  <c r="J60" i="19"/>
  <c r="J59" i="19"/>
  <c r="J58" i="19"/>
  <c r="J57" i="19"/>
  <c r="J56" i="19"/>
  <c r="J23" i="19"/>
  <c r="J22" i="19"/>
  <c r="J21" i="19"/>
  <c r="J20" i="19"/>
  <c r="J19" i="19"/>
  <c r="J18" i="19"/>
  <c r="J17" i="19"/>
  <c r="J16" i="19"/>
  <c r="G90" i="19"/>
  <c r="G89" i="19"/>
  <c r="G88" i="19"/>
  <c r="G87" i="19"/>
  <c r="G86" i="19"/>
  <c r="G85" i="19"/>
  <c r="G84" i="19"/>
  <c r="G83" i="19"/>
  <c r="G82" i="19"/>
  <c r="G81" i="19"/>
  <c r="G80" i="19"/>
  <c r="G79" i="19"/>
  <c r="G78" i="19"/>
  <c r="G77" i="19"/>
  <c r="G76" i="19"/>
  <c r="G75" i="19"/>
  <c r="G74" i="19"/>
  <c r="G73" i="19"/>
  <c r="G72" i="19"/>
  <c r="G71" i="19"/>
  <c r="G70" i="19"/>
  <c r="G69" i="19"/>
  <c r="G68" i="19"/>
  <c r="G67" i="19"/>
  <c r="G66" i="19"/>
  <c r="G65" i="19"/>
  <c r="G64" i="19"/>
  <c r="G63" i="19"/>
  <c r="G62" i="19"/>
  <c r="G61" i="19"/>
  <c r="G60" i="19"/>
  <c r="G59" i="19"/>
  <c r="G58" i="19"/>
  <c r="G57" i="19"/>
  <c r="G56" i="19"/>
  <c r="G55" i="19"/>
  <c r="G53" i="19"/>
  <c r="G52" i="19"/>
  <c r="G51" i="19"/>
  <c r="G50" i="19"/>
  <c r="G49" i="19"/>
  <c r="G48" i="19"/>
  <c r="G47" i="19"/>
  <c r="G46" i="19"/>
  <c r="G45" i="19"/>
  <c r="G44" i="19"/>
  <c r="G43" i="19"/>
  <c r="G42" i="19"/>
  <c r="G41" i="19"/>
  <c r="G40" i="19"/>
  <c r="G39" i="19"/>
  <c r="G38" i="19"/>
  <c r="G37" i="19"/>
  <c r="G36" i="19"/>
  <c r="G35" i="19"/>
  <c r="G34" i="19"/>
  <c r="G33" i="19"/>
  <c r="G32" i="19"/>
  <c r="G31" i="19"/>
  <c r="G30" i="19"/>
  <c r="G29" i="19"/>
  <c r="G28" i="19"/>
  <c r="G27" i="19"/>
  <c r="G26" i="19"/>
  <c r="G25" i="19"/>
  <c r="G24" i="19"/>
  <c r="G23" i="19"/>
  <c r="G22" i="19"/>
  <c r="G21" i="19"/>
  <c r="G20" i="19"/>
  <c r="G19" i="19"/>
  <c r="G18" i="19"/>
  <c r="G17" i="19"/>
  <c r="G16" i="19"/>
  <c r="G15" i="19"/>
  <c r="G14" i="19"/>
  <c r="G13" i="19"/>
  <c r="G12" i="19"/>
  <c r="G11" i="19"/>
  <c r="G10" i="19"/>
  <c r="G9" i="19"/>
  <c r="G8" i="19"/>
  <c r="G7" i="19"/>
  <c r="O4" i="7" l="1"/>
  <c r="P4" i="7" s="1"/>
  <c r="O5" i="7"/>
  <c r="P5" i="7" s="1"/>
  <c r="O6" i="7"/>
  <c r="P6" i="7" s="1"/>
  <c r="O7" i="7"/>
  <c r="P7" i="7" s="1"/>
  <c r="O8" i="7"/>
  <c r="P8" i="7" s="1"/>
  <c r="O9" i="7"/>
  <c r="P9" i="7" s="1"/>
  <c r="O10" i="7"/>
  <c r="P10" i="7" s="1"/>
  <c r="O11" i="7"/>
  <c r="P11" i="7" s="1"/>
  <c r="O12" i="7"/>
  <c r="P12" i="7" s="1"/>
  <c r="O13" i="7"/>
  <c r="P13" i="7" s="1"/>
  <c r="O14" i="7"/>
  <c r="P14" i="7" s="1"/>
  <c r="O15" i="7"/>
  <c r="P15" i="7" s="1"/>
  <c r="O16" i="7"/>
  <c r="P16" i="7" s="1"/>
  <c r="O17" i="7"/>
  <c r="P17" i="7" s="1"/>
  <c r="O18" i="7"/>
  <c r="P18" i="7" s="1"/>
  <c r="O19" i="7"/>
  <c r="P19" i="7"/>
  <c r="O20" i="7"/>
  <c r="P20" i="7" s="1"/>
  <c r="O21" i="7"/>
  <c r="P21" i="7" s="1"/>
  <c r="O22" i="7"/>
  <c r="P22" i="7" s="1"/>
  <c r="O23" i="7"/>
  <c r="P23" i="7" s="1"/>
  <c r="O24" i="7"/>
  <c r="P24" i="7" s="1"/>
  <c r="O25" i="7"/>
  <c r="P25" i="7" s="1"/>
  <c r="O26" i="7"/>
  <c r="P26" i="7"/>
  <c r="O27" i="7"/>
  <c r="P27" i="7"/>
  <c r="O28" i="7"/>
  <c r="P28" i="7" s="1"/>
  <c r="O29" i="7"/>
  <c r="P29" i="7" s="1"/>
  <c r="O30" i="7"/>
  <c r="P30" i="7" s="1"/>
  <c r="O31" i="7"/>
  <c r="P31" i="7" s="1"/>
  <c r="O32" i="7"/>
  <c r="P32" i="7" s="1"/>
  <c r="O33" i="7"/>
  <c r="P33" i="7" s="1"/>
  <c r="O34" i="7"/>
  <c r="P34" i="7" s="1"/>
  <c r="O35" i="7"/>
  <c r="P35" i="7" s="1"/>
  <c r="O36" i="7"/>
  <c r="P36" i="7" s="1"/>
  <c r="O37" i="7"/>
  <c r="P37" i="7" s="1"/>
  <c r="O38" i="7"/>
  <c r="P38" i="7" s="1"/>
  <c r="O39" i="7"/>
  <c r="P39" i="7" s="1"/>
  <c r="O40" i="7"/>
  <c r="P40" i="7" s="1"/>
  <c r="O41" i="7"/>
  <c r="P41" i="7" s="1"/>
  <c r="O42" i="7"/>
  <c r="P42" i="7" s="1"/>
  <c r="O43" i="7"/>
  <c r="P43" i="7" s="1"/>
  <c r="O44" i="7"/>
  <c r="P44" i="7" s="1"/>
  <c r="O45" i="7"/>
  <c r="P45" i="7" s="1"/>
  <c r="O46" i="7"/>
  <c r="P46" i="7"/>
  <c r="O47" i="7"/>
  <c r="P47" i="7" s="1"/>
  <c r="O48" i="7"/>
  <c r="P48" i="7" s="1"/>
  <c r="O49" i="7"/>
  <c r="P49" i="7" s="1"/>
  <c r="O50" i="7"/>
  <c r="P50" i="7"/>
  <c r="O51" i="7"/>
  <c r="P51" i="7" s="1"/>
  <c r="O52" i="7"/>
  <c r="P52" i="7" s="1"/>
  <c r="O53" i="7"/>
  <c r="P53" i="7" s="1"/>
  <c r="O54" i="7"/>
  <c r="P54" i="7" s="1"/>
  <c r="O55" i="7"/>
  <c r="P55" i="7" s="1"/>
  <c r="O56" i="7"/>
  <c r="P56" i="7" s="1"/>
  <c r="O57" i="7"/>
  <c r="P57" i="7" s="1"/>
  <c r="O58" i="7"/>
  <c r="P58" i="7"/>
  <c r="O59" i="7"/>
  <c r="P59" i="7" s="1"/>
  <c r="O60" i="7"/>
  <c r="P60" i="7" s="1"/>
  <c r="O61" i="7"/>
  <c r="P61" i="7" s="1"/>
  <c r="O62" i="7"/>
  <c r="P62" i="7" s="1"/>
  <c r="O63" i="7"/>
  <c r="P63" i="7" s="1"/>
  <c r="O64" i="7"/>
  <c r="P64" i="7" s="1"/>
  <c r="J90" i="17" l="1"/>
  <c r="G90" i="17"/>
  <c r="J89" i="17"/>
  <c r="G89" i="17"/>
  <c r="J88" i="17"/>
  <c r="G88" i="17"/>
  <c r="J87" i="17"/>
  <c r="G87" i="17"/>
  <c r="J86" i="17"/>
  <c r="G86" i="17"/>
  <c r="J85" i="17"/>
  <c r="G85" i="17"/>
  <c r="J84" i="17"/>
  <c r="G84" i="17"/>
  <c r="J83" i="17"/>
  <c r="G83" i="17"/>
  <c r="J82" i="17"/>
  <c r="G82" i="17"/>
  <c r="J81" i="17"/>
  <c r="G81" i="17"/>
  <c r="J80" i="17"/>
  <c r="G80" i="17"/>
  <c r="J79" i="17"/>
  <c r="G79" i="17"/>
  <c r="J78" i="17"/>
  <c r="G78" i="17"/>
  <c r="J77" i="17"/>
  <c r="G77" i="17"/>
  <c r="J76" i="17"/>
  <c r="G76" i="17"/>
  <c r="J75" i="17"/>
  <c r="G75" i="17"/>
  <c r="J74" i="17"/>
  <c r="G74" i="17"/>
  <c r="G73" i="17"/>
  <c r="G72" i="17"/>
  <c r="G71" i="17"/>
  <c r="G70" i="17"/>
  <c r="G69" i="17"/>
  <c r="G68" i="17"/>
  <c r="G67" i="17"/>
  <c r="G66" i="17"/>
  <c r="G65" i="17"/>
  <c r="G64" i="17"/>
  <c r="J63" i="17"/>
  <c r="G63" i="17"/>
  <c r="J62" i="17"/>
  <c r="G62" i="17"/>
  <c r="J61" i="17"/>
  <c r="G61" i="17"/>
  <c r="J60" i="17"/>
  <c r="G60" i="17"/>
  <c r="J59" i="17"/>
  <c r="G59" i="17"/>
  <c r="J58" i="17"/>
  <c r="G58" i="17"/>
  <c r="J57" i="17"/>
  <c r="G57" i="17"/>
  <c r="J56" i="17"/>
  <c r="G56" i="17"/>
  <c r="G55" i="17"/>
  <c r="G54" i="17"/>
  <c r="G53" i="17"/>
  <c r="G52" i="17"/>
  <c r="G51" i="17"/>
  <c r="G50" i="17"/>
  <c r="G49" i="17"/>
  <c r="G48" i="17"/>
  <c r="G47" i="17"/>
  <c r="G46" i="17"/>
  <c r="J45" i="17"/>
  <c r="G45" i="17"/>
  <c r="J44" i="17"/>
  <c r="G44" i="17"/>
  <c r="J43" i="17"/>
  <c r="G43" i="17"/>
  <c r="J42" i="17"/>
  <c r="G42" i="17"/>
  <c r="J41" i="17"/>
  <c r="G41" i="17"/>
  <c r="J40" i="17"/>
  <c r="G40" i="17"/>
  <c r="J39" i="17"/>
  <c r="G39" i="17"/>
  <c r="J38" i="17"/>
  <c r="G38" i="17"/>
  <c r="J37" i="17"/>
  <c r="G37" i="17"/>
  <c r="J36" i="17"/>
  <c r="G36" i="17"/>
  <c r="J35" i="17"/>
  <c r="G35" i="17"/>
  <c r="J34" i="17"/>
  <c r="G34" i="17"/>
  <c r="G33" i="17"/>
  <c r="G32" i="17"/>
  <c r="G31" i="17"/>
  <c r="G30" i="17"/>
  <c r="G29" i="17"/>
  <c r="G28" i="17"/>
  <c r="G27" i="17"/>
  <c r="G25" i="17"/>
  <c r="G24" i="17"/>
  <c r="J23" i="17"/>
  <c r="G23" i="17"/>
  <c r="J22" i="17"/>
  <c r="G22" i="17"/>
  <c r="J21" i="17"/>
  <c r="G21" i="17"/>
  <c r="J20" i="17"/>
  <c r="G20" i="17"/>
  <c r="J19" i="17"/>
  <c r="G19" i="17"/>
  <c r="J18" i="17"/>
  <c r="G18" i="17"/>
  <c r="J17" i="17"/>
  <c r="G17" i="17"/>
  <c r="J16" i="17"/>
  <c r="G16" i="17"/>
  <c r="G15" i="17"/>
  <c r="G14" i="17"/>
  <c r="G13" i="17"/>
  <c r="G11" i="17"/>
  <c r="G10" i="17"/>
  <c r="G9" i="17"/>
  <c r="G8" i="17"/>
  <c r="G7" i="17"/>
  <c r="G6" i="17"/>
  <c r="Q90" i="19" l="1"/>
  <c r="Q89" i="19"/>
  <c r="Q88" i="19"/>
  <c r="Q87" i="19"/>
  <c r="Q86" i="19"/>
  <c r="Q85" i="19"/>
  <c r="Q84" i="19"/>
  <c r="Q83" i="19"/>
  <c r="Q82" i="19"/>
  <c r="Q81" i="19"/>
  <c r="Q80" i="19"/>
  <c r="Q79" i="19"/>
  <c r="Q78" i="19"/>
  <c r="Q77" i="19"/>
  <c r="Q76" i="19"/>
  <c r="Q75" i="19"/>
  <c r="Q74" i="19"/>
  <c r="Q73" i="19"/>
  <c r="Q72" i="19"/>
  <c r="Q71" i="19"/>
  <c r="Q70" i="19"/>
  <c r="Q69" i="19"/>
  <c r="Q68" i="19"/>
  <c r="Q67" i="19"/>
  <c r="Q66" i="19"/>
  <c r="Q65" i="19"/>
  <c r="Q64" i="19"/>
  <c r="Q63" i="19"/>
  <c r="Q62" i="19"/>
  <c r="Q61" i="19"/>
  <c r="Q60" i="19"/>
  <c r="Q59" i="19"/>
  <c r="Q58" i="19"/>
  <c r="Q57" i="19"/>
  <c r="Q56" i="19"/>
  <c r="Q55" i="19"/>
  <c r="Q44" i="19"/>
  <c r="Q43" i="19"/>
  <c r="Q42" i="19"/>
  <c r="Q41" i="19"/>
  <c r="Q40" i="19"/>
  <c r="Q39" i="19"/>
  <c r="Q38" i="19"/>
  <c r="AD37" i="19"/>
  <c r="Z37" i="19"/>
  <c r="X37" i="19"/>
  <c r="W37" i="19"/>
  <c r="V37" i="19"/>
  <c r="AA37" i="19" s="1"/>
  <c r="U37" i="19"/>
  <c r="AE37" i="19" s="1"/>
  <c r="T37" i="19"/>
  <c r="AC37" i="19" s="1"/>
  <c r="S37" i="19"/>
  <c r="AB37" i="19" s="1"/>
  <c r="R37" i="19"/>
  <c r="Q37" i="19"/>
  <c r="AD36" i="19"/>
  <c r="Z36" i="19"/>
  <c r="X36" i="19"/>
  <c r="Y36" i="19" s="1"/>
  <c r="AG36" i="19" s="1"/>
  <c r="W36" i="19"/>
  <c r="V36" i="19"/>
  <c r="AA36" i="19" s="1"/>
  <c r="U36" i="19"/>
  <c r="AE36" i="19" s="1"/>
  <c r="T36" i="19"/>
  <c r="AC36" i="19" s="1"/>
  <c r="S36" i="19"/>
  <c r="AB36" i="19" s="1"/>
  <c r="R36" i="19"/>
  <c r="Q36" i="19"/>
  <c r="AD35" i="19"/>
  <c r="Z35" i="19"/>
  <c r="X35" i="19"/>
  <c r="W35" i="19"/>
  <c r="V35" i="19"/>
  <c r="AA35" i="19" s="1"/>
  <c r="U35" i="19"/>
  <c r="AE35" i="19" s="1"/>
  <c r="T35" i="19"/>
  <c r="AC35" i="19" s="1"/>
  <c r="S35" i="19"/>
  <c r="AB35" i="19" s="1"/>
  <c r="R35" i="19"/>
  <c r="Q35" i="19"/>
  <c r="AD34" i="19"/>
  <c r="Z34" i="19"/>
  <c r="X34" i="19"/>
  <c r="Y34" i="19" s="1"/>
  <c r="AG34" i="19" s="1"/>
  <c r="W34" i="19"/>
  <c r="V34" i="19"/>
  <c r="AA34" i="19" s="1"/>
  <c r="U34" i="19"/>
  <c r="AE34" i="19" s="1"/>
  <c r="T34" i="19"/>
  <c r="AC34" i="19" s="1"/>
  <c r="S34" i="19"/>
  <c r="AB34" i="19" s="1"/>
  <c r="R34" i="19"/>
  <c r="Q34" i="19"/>
  <c r="AD33" i="19"/>
  <c r="Z33" i="19"/>
  <c r="X33" i="19"/>
  <c r="W33" i="19"/>
  <c r="Y33" i="19" s="1"/>
  <c r="AG33" i="19" s="1"/>
  <c r="V33" i="19"/>
  <c r="AA33" i="19" s="1"/>
  <c r="U33" i="19"/>
  <c r="AE33" i="19" s="1"/>
  <c r="T33" i="19"/>
  <c r="AC33" i="19" s="1"/>
  <c r="S33" i="19"/>
  <c r="AB33" i="19" s="1"/>
  <c r="R33" i="19"/>
  <c r="Q33" i="19"/>
  <c r="AD32" i="19"/>
  <c r="Z32" i="19"/>
  <c r="X32" i="19"/>
  <c r="W32" i="19"/>
  <c r="V32" i="19"/>
  <c r="AA32" i="19" s="1"/>
  <c r="U32" i="19"/>
  <c r="AE32" i="19" s="1"/>
  <c r="T32" i="19"/>
  <c r="AC32" i="19" s="1"/>
  <c r="S32" i="19"/>
  <c r="AB32" i="19" s="1"/>
  <c r="R32" i="19"/>
  <c r="Q32" i="19"/>
  <c r="AD31" i="19"/>
  <c r="Z31" i="19"/>
  <c r="X31" i="19"/>
  <c r="W31" i="19"/>
  <c r="Y31" i="19" s="1"/>
  <c r="AG31" i="19" s="1"/>
  <c r="V31" i="19"/>
  <c r="AA31" i="19" s="1"/>
  <c r="U31" i="19"/>
  <c r="AE31" i="19" s="1"/>
  <c r="T31" i="19"/>
  <c r="AC31" i="19" s="1"/>
  <c r="S31" i="19"/>
  <c r="AB31" i="19" s="1"/>
  <c r="R31" i="19"/>
  <c r="Q31" i="19"/>
  <c r="AD30" i="19"/>
  <c r="Z30" i="19"/>
  <c r="X30" i="19"/>
  <c r="W30" i="19"/>
  <c r="V30" i="19"/>
  <c r="AA30" i="19" s="1"/>
  <c r="U30" i="19"/>
  <c r="AE30" i="19" s="1"/>
  <c r="T30" i="19"/>
  <c r="AC30" i="19" s="1"/>
  <c r="S30" i="19"/>
  <c r="AB30" i="19" s="1"/>
  <c r="R30" i="19"/>
  <c r="Q30" i="19"/>
  <c r="AD29" i="19"/>
  <c r="Z29" i="19"/>
  <c r="X29" i="19"/>
  <c r="W29" i="19"/>
  <c r="Y29" i="19" s="1"/>
  <c r="AG29" i="19" s="1"/>
  <c r="V29" i="19"/>
  <c r="AA29" i="19" s="1"/>
  <c r="U29" i="19"/>
  <c r="AE29" i="19" s="1"/>
  <c r="T29" i="19"/>
  <c r="AC29" i="19" s="1"/>
  <c r="S29" i="19"/>
  <c r="AB29" i="19" s="1"/>
  <c r="R29" i="19"/>
  <c r="Q29" i="19"/>
  <c r="AD28" i="19"/>
  <c r="Z28" i="19"/>
  <c r="X28" i="19"/>
  <c r="W28" i="19"/>
  <c r="V28" i="19"/>
  <c r="AA28" i="19" s="1"/>
  <c r="U28" i="19"/>
  <c r="AE28" i="19" s="1"/>
  <c r="T28" i="19"/>
  <c r="AC28" i="19" s="1"/>
  <c r="S28" i="19"/>
  <c r="AB28" i="19" s="1"/>
  <c r="R28" i="19"/>
  <c r="Q28" i="19"/>
  <c r="AD27" i="19"/>
  <c r="Z27" i="19"/>
  <c r="X27" i="19"/>
  <c r="W27" i="19"/>
  <c r="Y27" i="19" s="1"/>
  <c r="AG27" i="19" s="1"/>
  <c r="V27" i="19"/>
  <c r="AA27" i="19" s="1"/>
  <c r="U27" i="19"/>
  <c r="AE27" i="19" s="1"/>
  <c r="T27" i="19"/>
  <c r="AC27" i="19" s="1"/>
  <c r="S27" i="19"/>
  <c r="AB27" i="19" s="1"/>
  <c r="R27" i="19"/>
  <c r="Q27" i="19"/>
  <c r="AD26" i="19"/>
  <c r="Z26" i="19"/>
  <c r="X26" i="19"/>
  <c r="W26" i="19"/>
  <c r="V26" i="19"/>
  <c r="AA26" i="19" s="1"/>
  <c r="U26" i="19"/>
  <c r="AE26" i="19" s="1"/>
  <c r="T26" i="19"/>
  <c r="AC26" i="19" s="1"/>
  <c r="S26" i="19"/>
  <c r="AB26" i="19" s="1"/>
  <c r="R26" i="19"/>
  <c r="Q26" i="19"/>
  <c r="AD25" i="19"/>
  <c r="Z25" i="19"/>
  <c r="X25" i="19"/>
  <c r="W25" i="19"/>
  <c r="Y25" i="19" s="1"/>
  <c r="AG25" i="19" s="1"/>
  <c r="V25" i="19"/>
  <c r="AA25" i="19" s="1"/>
  <c r="U25" i="19"/>
  <c r="AE25" i="19" s="1"/>
  <c r="T25" i="19"/>
  <c r="AC25" i="19" s="1"/>
  <c r="S25" i="19"/>
  <c r="AB25" i="19" s="1"/>
  <c r="R25" i="19"/>
  <c r="Q25" i="19"/>
  <c r="AD24" i="19"/>
  <c r="Z24" i="19"/>
  <c r="X24" i="19"/>
  <c r="W24" i="19"/>
  <c r="V24" i="19"/>
  <c r="AA24" i="19" s="1"/>
  <c r="U24" i="19"/>
  <c r="AE24" i="19" s="1"/>
  <c r="T24" i="19"/>
  <c r="AC24" i="19" s="1"/>
  <c r="S24" i="19"/>
  <c r="AB24" i="19" s="1"/>
  <c r="R24" i="19"/>
  <c r="Q24" i="19"/>
  <c r="AD23" i="19"/>
  <c r="Z23" i="19"/>
  <c r="X23" i="19"/>
  <c r="W23" i="19"/>
  <c r="Y23" i="19" s="1"/>
  <c r="AG23" i="19" s="1"/>
  <c r="V23" i="19"/>
  <c r="AA23" i="19" s="1"/>
  <c r="U23" i="19"/>
  <c r="AE23" i="19" s="1"/>
  <c r="T23" i="19"/>
  <c r="AC23" i="19" s="1"/>
  <c r="S23" i="19"/>
  <c r="AB23" i="19" s="1"/>
  <c r="R23" i="19"/>
  <c r="Q23" i="19"/>
  <c r="AD22" i="19"/>
  <c r="Z22" i="19"/>
  <c r="X22" i="19"/>
  <c r="W22" i="19"/>
  <c r="V22" i="19"/>
  <c r="AA22" i="19" s="1"/>
  <c r="U22" i="19"/>
  <c r="AE22" i="19" s="1"/>
  <c r="T22" i="19"/>
  <c r="AC22" i="19" s="1"/>
  <c r="S22" i="19"/>
  <c r="AB22" i="19" s="1"/>
  <c r="R22" i="19"/>
  <c r="Q22" i="19"/>
  <c r="AD21" i="19"/>
  <c r="Z21" i="19"/>
  <c r="X21" i="19"/>
  <c r="W21" i="19"/>
  <c r="Y21" i="19" s="1"/>
  <c r="AG21" i="19" s="1"/>
  <c r="V21" i="19"/>
  <c r="AA21" i="19" s="1"/>
  <c r="U21" i="19"/>
  <c r="AE21" i="19" s="1"/>
  <c r="T21" i="19"/>
  <c r="AC21" i="19" s="1"/>
  <c r="S21" i="19"/>
  <c r="AB21" i="19" s="1"/>
  <c r="R21" i="19"/>
  <c r="Q21" i="19"/>
  <c r="AD20" i="19"/>
  <c r="Z20" i="19"/>
  <c r="X20" i="19"/>
  <c r="W20" i="19"/>
  <c r="V20" i="19"/>
  <c r="AA20" i="19" s="1"/>
  <c r="U20" i="19"/>
  <c r="AE20" i="19" s="1"/>
  <c r="T20" i="19"/>
  <c r="AC20" i="19" s="1"/>
  <c r="S20" i="19"/>
  <c r="AB20" i="19" s="1"/>
  <c r="R20" i="19"/>
  <c r="Q20" i="19"/>
  <c r="AD19" i="19"/>
  <c r="Z19" i="19"/>
  <c r="X19" i="19"/>
  <c r="W19" i="19"/>
  <c r="Y19" i="19" s="1"/>
  <c r="AG19" i="19" s="1"/>
  <c r="V19" i="19"/>
  <c r="AA19" i="19" s="1"/>
  <c r="U19" i="19"/>
  <c r="AE19" i="19" s="1"/>
  <c r="T19" i="19"/>
  <c r="AC19" i="19" s="1"/>
  <c r="S19" i="19"/>
  <c r="AB19" i="19" s="1"/>
  <c r="R19" i="19"/>
  <c r="Q19" i="19"/>
  <c r="AD18" i="19"/>
  <c r="Z18" i="19"/>
  <c r="X18" i="19"/>
  <c r="W18" i="19"/>
  <c r="V18" i="19"/>
  <c r="AA18" i="19" s="1"/>
  <c r="U18" i="19"/>
  <c r="AE18" i="19" s="1"/>
  <c r="T18" i="19"/>
  <c r="AC18" i="19" s="1"/>
  <c r="S18" i="19"/>
  <c r="AB18" i="19" s="1"/>
  <c r="R18" i="19"/>
  <c r="Q18" i="19"/>
  <c r="AD17" i="19"/>
  <c r="Z17" i="19"/>
  <c r="X17" i="19"/>
  <c r="W17" i="19"/>
  <c r="Y17" i="19" s="1"/>
  <c r="AG17" i="19" s="1"/>
  <c r="V17" i="19"/>
  <c r="AA17" i="19" s="1"/>
  <c r="U17" i="19"/>
  <c r="AE17" i="19" s="1"/>
  <c r="T17" i="19"/>
  <c r="AC17" i="19" s="1"/>
  <c r="S17" i="19"/>
  <c r="AB17" i="19" s="1"/>
  <c r="R17" i="19"/>
  <c r="Q17" i="19"/>
  <c r="AD16" i="19"/>
  <c r="AC16" i="19"/>
  <c r="Z16" i="19"/>
  <c r="X16" i="19"/>
  <c r="W16" i="19"/>
  <c r="V16" i="19"/>
  <c r="AA16" i="19" s="1"/>
  <c r="U16" i="19"/>
  <c r="AE16" i="19" s="1"/>
  <c r="T16" i="19"/>
  <c r="S16" i="19"/>
  <c r="AB16" i="19" s="1"/>
  <c r="R16" i="19"/>
  <c r="Q16" i="19"/>
  <c r="AD15" i="19"/>
  <c r="Z15" i="19"/>
  <c r="X15" i="19"/>
  <c r="W15" i="19"/>
  <c r="Y15" i="19" s="1"/>
  <c r="AG15" i="19" s="1"/>
  <c r="V15" i="19"/>
  <c r="AA15" i="19" s="1"/>
  <c r="U15" i="19"/>
  <c r="AE15" i="19" s="1"/>
  <c r="T15" i="19"/>
  <c r="AC15" i="19" s="1"/>
  <c r="S15" i="19"/>
  <c r="AB15" i="19" s="1"/>
  <c r="R15" i="19"/>
  <c r="Q15" i="19"/>
  <c r="AD14" i="19"/>
  <c r="Z14" i="19"/>
  <c r="X14" i="19"/>
  <c r="W14" i="19"/>
  <c r="V14" i="19"/>
  <c r="AA14" i="19" s="1"/>
  <c r="U14" i="19"/>
  <c r="AE14" i="19" s="1"/>
  <c r="T14" i="19"/>
  <c r="AC14" i="19" s="1"/>
  <c r="S14" i="19"/>
  <c r="AB14" i="19" s="1"/>
  <c r="R14" i="19"/>
  <c r="Q14" i="19"/>
  <c r="AD13" i="19"/>
  <c r="Z13" i="19"/>
  <c r="X13" i="19"/>
  <c r="W13" i="19"/>
  <c r="Y13" i="19" s="1"/>
  <c r="AG13" i="19" s="1"/>
  <c r="V13" i="19"/>
  <c r="AA13" i="19" s="1"/>
  <c r="U13" i="19"/>
  <c r="AE13" i="19" s="1"/>
  <c r="T13" i="19"/>
  <c r="AC13" i="19" s="1"/>
  <c r="S13" i="19"/>
  <c r="AB13" i="19" s="1"/>
  <c r="R13" i="19"/>
  <c r="Q13" i="19"/>
  <c r="AD12" i="19"/>
  <c r="Z12" i="19"/>
  <c r="X12" i="19"/>
  <c r="W12" i="19"/>
  <c r="V12" i="19"/>
  <c r="AA12" i="19" s="1"/>
  <c r="U12" i="19"/>
  <c r="AE12" i="19" s="1"/>
  <c r="T12" i="19"/>
  <c r="AC12" i="19" s="1"/>
  <c r="S12" i="19"/>
  <c r="AB12" i="19" s="1"/>
  <c r="R12" i="19"/>
  <c r="Q12" i="19"/>
  <c r="AE11" i="19"/>
  <c r="AD11" i="19"/>
  <c r="Z11" i="19"/>
  <c r="X11" i="19"/>
  <c r="W11" i="19"/>
  <c r="Y11" i="19" s="1"/>
  <c r="AG11" i="19" s="1"/>
  <c r="V11" i="19"/>
  <c r="AA11" i="19" s="1"/>
  <c r="U11" i="19"/>
  <c r="T11" i="19"/>
  <c r="AC11" i="19" s="1"/>
  <c r="S11" i="19"/>
  <c r="AB11" i="19" s="1"/>
  <c r="R11" i="19"/>
  <c r="Q11" i="19"/>
  <c r="AD10" i="19"/>
  <c r="Z10" i="19"/>
  <c r="X10" i="19"/>
  <c r="W10" i="19"/>
  <c r="V10" i="19"/>
  <c r="AA10" i="19" s="1"/>
  <c r="U10" i="19"/>
  <c r="AE10" i="19" s="1"/>
  <c r="T10" i="19"/>
  <c r="AC10" i="19" s="1"/>
  <c r="S10" i="19"/>
  <c r="AB10" i="19" s="1"/>
  <c r="R10" i="19"/>
  <c r="Q10" i="19"/>
  <c r="AD9" i="19"/>
  <c r="Z9" i="19"/>
  <c r="X9" i="19"/>
  <c r="W9" i="19"/>
  <c r="Y9" i="19" s="1"/>
  <c r="AG9" i="19" s="1"/>
  <c r="V9" i="19"/>
  <c r="AA9" i="19" s="1"/>
  <c r="U9" i="19"/>
  <c r="AE9" i="19" s="1"/>
  <c r="T9" i="19"/>
  <c r="AC9" i="19" s="1"/>
  <c r="S9" i="19"/>
  <c r="AB9" i="19" s="1"/>
  <c r="R9" i="19"/>
  <c r="Q9" i="19"/>
  <c r="AD8" i="19"/>
  <c r="Z8" i="19"/>
  <c r="X8" i="19"/>
  <c r="W8" i="19"/>
  <c r="V8" i="19"/>
  <c r="AA8" i="19" s="1"/>
  <c r="U8" i="19"/>
  <c r="AE8" i="19" s="1"/>
  <c r="T8" i="19"/>
  <c r="AC8" i="19" s="1"/>
  <c r="S8" i="19"/>
  <c r="AB8" i="19" s="1"/>
  <c r="R8" i="19"/>
  <c r="Q8" i="19"/>
  <c r="AD7" i="19"/>
  <c r="Z7" i="19"/>
  <c r="X7" i="19"/>
  <c r="W7" i="19"/>
  <c r="V7" i="19"/>
  <c r="AA7" i="19" s="1"/>
  <c r="U7" i="19"/>
  <c r="AE7" i="19" s="1"/>
  <c r="T7" i="19"/>
  <c r="AC7" i="19" s="1"/>
  <c r="S7" i="19"/>
  <c r="AB7" i="19" s="1"/>
  <c r="R7" i="19"/>
  <c r="Q7" i="19"/>
  <c r="AD6" i="19"/>
  <c r="AB6" i="19"/>
  <c r="Z6" i="19"/>
  <c r="X6" i="19"/>
  <c r="Y6" i="19" s="1"/>
  <c r="AG6" i="19" s="1"/>
  <c r="W6" i="19"/>
  <c r="V6" i="19"/>
  <c r="AA6" i="19" s="1"/>
  <c r="U6" i="19"/>
  <c r="AE6" i="19" s="1"/>
  <c r="T6" i="19"/>
  <c r="AC6" i="19" s="1"/>
  <c r="S6" i="19"/>
  <c r="R6" i="19"/>
  <c r="Q6" i="19"/>
  <c r="Q90" i="18"/>
  <c r="Q89" i="18"/>
  <c r="Q88" i="18"/>
  <c r="Q87" i="18"/>
  <c r="Q86" i="18"/>
  <c r="Q85" i="18"/>
  <c r="Q84" i="18"/>
  <c r="Q83" i="18"/>
  <c r="Q82" i="18"/>
  <c r="Q81" i="18"/>
  <c r="Q80" i="18"/>
  <c r="Q79" i="18"/>
  <c r="Q78" i="18"/>
  <c r="Q77" i="18"/>
  <c r="Q76" i="18"/>
  <c r="Q75" i="18"/>
  <c r="Q74" i="18"/>
  <c r="Q73" i="18"/>
  <c r="Q72" i="18"/>
  <c r="Q71" i="18"/>
  <c r="Q70" i="18"/>
  <c r="Q69" i="18"/>
  <c r="Q68" i="18"/>
  <c r="Q67" i="18"/>
  <c r="Q66" i="18"/>
  <c r="Q65" i="18"/>
  <c r="Q64" i="18"/>
  <c r="Q63" i="18"/>
  <c r="Q62" i="18"/>
  <c r="Q61" i="18"/>
  <c r="Q60" i="18"/>
  <c r="Q59" i="18"/>
  <c r="Q58" i="18"/>
  <c r="Q57" i="18"/>
  <c r="Q56" i="18"/>
  <c r="Q55" i="18"/>
  <c r="Q44" i="18"/>
  <c r="Q43" i="18"/>
  <c r="Q42" i="18"/>
  <c r="Q41" i="18"/>
  <c r="Q40" i="18"/>
  <c r="Q39" i="18"/>
  <c r="Q38" i="18"/>
  <c r="AE37" i="18"/>
  <c r="AD37" i="18"/>
  <c r="Z37" i="18"/>
  <c r="X37" i="18"/>
  <c r="W37" i="18"/>
  <c r="Y37" i="18" s="1"/>
  <c r="AG37" i="18" s="1"/>
  <c r="V37" i="18"/>
  <c r="AA37" i="18" s="1"/>
  <c r="U37" i="18"/>
  <c r="T37" i="18"/>
  <c r="AC37" i="18" s="1"/>
  <c r="S37" i="18"/>
  <c r="AB37" i="18" s="1"/>
  <c r="R37" i="18"/>
  <c r="Q37" i="18"/>
  <c r="AD36" i="18"/>
  <c r="Z36" i="18"/>
  <c r="X36" i="18"/>
  <c r="W36" i="18"/>
  <c r="V36" i="18"/>
  <c r="AA36" i="18" s="1"/>
  <c r="U36" i="18"/>
  <c r="AE36" i="18" s="1"/>
  <c r="T36" i="18"/>
  <c r="AC36" i="18" s="1"/>
  <c r="S36" i="18"/>
  <c r="AB36" i="18" s="1"/>
  <c r="R36" i="18"/>
  <c r="Q36" i="18"/>
  <c r="AD35" i="18"/>
  <c r="Z35" i="18"/>
  <c r="X35" i="18"/>
  <c r="W35" i="18"/>
  <c r="Y35" i="18" s="1"/>
  <c r="AG35" i="18" s="1"/>
  <c r="V35" i="18"/>
  <c r="AA35" i="18" s="1"/>
  <c r="U35" i="18"/>
  <c r="AE35" i="18" s="1"/>
  <c r="T35" i="18"/>
  <c r="AC35" i="18" s="1"/>
  <c r="S35" i="18"/>
  <c r="AB35" i="18" s="1"/>
  <c r="R35" i="18"/>
  <c r="Q35" i="18"/>
  <c r="AD34" i="18"/>
  <c r="Z34" i="18"/>
  <c r="X34" i="18"/>
  <c r="W34" i="18"/>
  <c r="V34" i="18"/>
  <c r="AA34" i="18" s="1"/>
  <c r="U34" i="18"/>
  <c r="AE34" i="18" s="1"/>
  <c r="T34" i="18"/>
  <c r="AC34" i="18" s="1"/>
  <c r="S34" i="18"/>
  <c r="AB34" i="18" s="1"/>
  <c r="R34" i="18"/>
  <c r="Q34" i="18"/>
  <c r="AD33" i="18"/>
  <c r="Z33" i="18"/>
  <c r="X33" i="18"/>
  <c r="W33" i="18"/>
  <c r="Y33" i="18" s="1"/>
  <c r="AG33" i="18" s="1"/>
  <c r="V33" i="18"/>
  <c r="AA33" i="18" s="1"/>
  <c r="U33" i="18"/>
  <c r="AE33" i="18" s="1"/>
  <c r="T33" i="18"/>
  <c r="AC33" i="18" s="1"/>
  <c r="S33" i="18"/>
  <c r="AB33" i="18" s="1"/>
  <c r="R33" i="18"/>
  <c r="Q33" i="18"/>
  <c r="AD32" i="18"/>
  <c r="AC32" i="18"/>
  <c r="AB32" i="18"/>
  <c r="Z32" i="18"/>
  <c r="X32" i="18"/>
  <c r="W32" i="18"/>
  <c r="V32" i="18"/>
  <c r="AA32" i="18" s="1"/>
  <c r="U32" i="18"/>
  <c r="AE32" i="18" s="1"/>
  <c r="T32" i="18"/>
  <c r="S32" i="18"/>
  <c r="R32" i="18"/>
  <c r="Q32" i="18"/>
  <c r="AD31" i="18"/>
  <c r="Z31" i="18"/>
  <c r="X31" i="18"/>
  <c r="W31" i="18"/>
  <c r="Y31" i="18" s="1"/>
  <c r="AG31" i="18" s="1"/>
  <c r="V31" i="18"/>
  <c r="AA31" i="18" s="1"/>
  <c r="U31" i="18"/>
  <c r="AE31" i="18" s="1"/>
  <c r="T31" i="18"/>
  <c r="AC31" i="18" s="1"/>
  <c r="S31" i="18"/>
  <c r="AB31" i="18" s="1"/>
  <c r="R31" i="18"/>
  <c r="Q31" i="18"/>
  <c r="AD30" i="18"/>
  <c r="AC30" i="18"/>
  <c r="AB30" i="18"/>
  <c r="AA30" i="18"/>
  <c r="Z30" i="18"/>
  <c r="X30" i="18"/>
  <c r="W30" i="18"/>
  <c r="V30" i="18"/>
  <c r="U30" i="18"/>
  <c r="AE30" i="18" s="1"/>
  <c r="T30" i="18"/>
  <c r="S30" i="18"/>
  <c r="R30" i="18"/>
  <c r="Q30" i="18"/>
  <c r="AE29" i="18"/>
  <c r="AD29" i="18"/>
  <c r="Z29" i="18"/>
  <c r="X29" i="18"/>
  <c r="W29" i="18"/>
  <c r="Y29" i="18" s="1"/>
  <c r="AG29" i="18" s="1"/>
  <c r="V29" i="18"/>
  <c r="AA29" i="18" s="1"/>
  <c r="U29" i="18"/>
  <c r="T29" i="18"/>
  <c r="AC29" i="18" s="1"/>
  <c r="S29" i="18"/>
  <c r="AB29" i="18" s="1"/>
  <c r="R29" i="18"/>
  <c r="Q29" i="18"/>
  <c r="AD28" i="18"/>
  <c r="AC28" i="18"/>
  <c r="Z28" i="18"/>
  <c r="X28" i="18"/>
  <c r="W28" i="18"/>
  <c r="V28" i="18"/>
  <c r="AA28" i="18" s="1"/>
  <c r="U28" i="18"/>
  <c r="AE28" i="18" s="1"/>
  <c r="T28" i="18"/>
  <c r="S28" i="18"/>
  <c r="AB28" i="18" s="1"/>
  <c r="R28" i="18"/>
  <c r="Q28" i="18"/>
  <c r="AD27" i="18"/>
  <c r="Z27" i="18"/>
  <c r="X27" i="18"/>
  <c r="W27" i="18"/>
  <c r="Y27" i="18" s="1"/>
  <c r="AG27" i="18" s="1"/>
  <c r="V27" i="18"/>
  <c r="AA27" i="18" s="1"/>
  <c r="U27" i="18"/>
  <c r="AE27" i="18" s="1"/>
  <c r="T27" i="18"/>
  <c r="AC27" i="18" s="1"/>
  <c r="S27" i="18"/>
  <c r="AB27" i="18" s="1"/>
  <c r="R27" i="18"/>
  <c r="Q27" i="18"/>
  <c r="AD26" i="18"/>
  <c r="Z26" i="18"/>
  <c r="X26" i="18"/>
  <c r="W26" i="18"/>
  <c r="V26" i="18"/>
  <c r="AA26" i="18" s="1"/>
  <c r="U26" i="18"/>
  <c r="AE26" i="18" s="1"/>
  <c r="T26" i="18"/>
  <c r="AC26" i="18" s="1"/>
  <c r="S26" i="18"/>
  <c r="AB26" i="18" s="1"/>
  <c r="R26" i="18"/>
  <c r="Q26" i="18"/>
  <c r="AD25" i="18"/>
  <c r="Z25" i="18"/>
  <c r="X25" i="18"/>
  <c r="W25" i="18"/>
  <c r="Y25" i="18" s="1"/>
  <c r="AG25" i="18" s="1"/>
  <c r="V25" i="18"/>
  <c r="AA25" i="18" s="1"/>
  <c r="U25" i="18"/>
  <c r="AE25" i="18" s="1"/>
  <c r="T25" i="18"/>
  <c r="AC25" i="18" s="1"/>
  <c r="S25" i="18"/>
  <c r="AB25" i="18" s="1"/>
  <c r="R25" i="18"/>
  <c r="Q25" i="18"/>
  <c r="AD24" i="18"/>
  <c r="Z24" i="18"/>
  <c r="X24" i="18"/>
  <c r="W24" i="18"/>
  <c r="V24" i="18"/>
  <c r="AA24" i="18" s="1"/>
  <c r="U24" i="18"/>
  <c r="AE24" i="18" s="1"/>
  <c r="T24" i="18"/>
  <c r="AC24" i="18" s="1"/>
  <c r="S24" i="18"/>
  <c r="AB24" i="18" s="1"/>
  <c r="R24" i="18"/>
  <c r="Q24" i="18"/>
  <c r="AD23" i="18"/>
  <c r="Z23" i="18"/>
  <c r="X23" i="18"/>
  <c r="W23" i="18"/>
  <c r="V23" i="18"/>
  <c r="AA23" i="18" s="1"/>
  <c r="U23" i="18"/>
  <c r="AE23" i="18" s="1"/>
  <c r="T23" i="18"/>
  <c r="AC23" i="18" s="1"/>
  <c r="S23" i="18"/>
  <c r="AB23" i="18" s="1"/>
  <c r="R23" i="18"/>
  <c r="Q23" i="18"/>
  <c r="AD22" i="18"/>
  <c r="Z22" i="18"/>
  <c r="X22" i="18"/>
  <c r="W22" i="18"/>
  <c r="V22" i="18"/>
  <c r="AA22" i="18" s="1"/>
  <c r="U22" i="18"/>
  <c r="AE22" i="18" s="1"/>
  <c r="T22" i="18"/>
  <c r="AC22" i="18" s="1"/>
  <c r="S22" i="18"/>
  <c r="AB22" i="18" s="1"/>
  <c r="R22" i="18"/>
  <c r="Q22" i="18"/>
  <c r="AD21" i="18"/>
  <c r="Z21" i="18"/>
  <c r="X21" i="18"/>
  <c r="W21" i="18"/>
  <c r="V21" i="18"/>
  <c r="AA21" i="18" s="1"/>
  <c r="U21" i="18"/>
  <c r="AE21" i="18" s="1"/>
  <c r="T21" i="18"/>
  <c r="AC21" i="18" s="1"/>
  <c r="S21" i="18"/>
  <c r="AB21" i="18" s="1"/>
  <c r="R21" i="18"/>
  <c r="Q21" i="18"/>
  <c r="AD20" i="18"/>
  <c r="AC20" i="18"/>
  <c r="AB20" i="18"/>
  <c r="Z20" i="18"/>
  <c r="X20" i="18"/>
  <c r="W20" i="18"/>
  <c r="V20" i="18"/>
  <c r="AA20" i="18" s="1"/>
  <c r="U20" i="18"/>
  <c r="AE20" i="18" s="1"/>
  <c r="T20" i="18"/>
  <c r="S20" i="18"/>
  <c r="R20" i="18"/>
  <c r="Q20" i="18"/>
  <c r="AD19" i="18"/>
  <c r="Z19" i="18"/>
  <c r="X19" i="18"/>
  <c r="W19" i="18"/>
  <c r="V19" i="18"/>
  <c r="AA19" i="18" s="1"/>
  <c r="U19" i="18"/>
  <c r="AE19" i="18" s="1"/>
  <c r="T19" i="18"/>
  <c r="AC19" i="18" s="1"/>
  <c r="S19" i="18"/>
  <c r="AB19" i="18" s="1"/>
  <c r="R19" i="18"/>
  <c r="Q19" i="18"/>
  <c r="AD18" i="18"/>
  <c r="AC18" i="18"/>
  <c r="AB18" i="18"/>
  <c r="Z18" i="18"/>
  <c r="X18" i="18"/>
  <c r="W18" i="18"/>
  <c r="V18" i="18"/>
  <c r="AA18" i="18" s="1"/>
  <c r="U18" i="18"/>
  <c r="AE18" i="18" s="1"/>
  <c r="T18" i="18"/>
  <c r="S18" i="18"/>
  <c r="R18" i="18"/>
  <c r="Q18" i="18"/>
  <c r="AD17" i="18"/>
  <c r="Z17" i="18"/>
  <c r="X17" i="18"/>
  <c r="W17" i="18"/>
  <c r="Y17" i="18" s="1"/>
  <c r="AG17" i="18" s="1"/>
  <c r="V17" i="18"/>
  <c r="AA17" i="18" s="1"/>
  <c r="U17" i="18"/>
  <c r="AE17" i="18" s="1"/>
  <c r="T17" i="18"/>
  <c r="AC17" i="18" s="1"/>
  <c r="S17" i="18"/>
  <c r="AB17" i="18" s="1"/>
  <c r="R17" i="18"/>
  <c r="Q17" i="18"/>
  <c r="AD16" i="18"/>
  <c r="Z16" i="18"/>
  <c r="X16" i="18"/>
  <c r="Y16" i="18" s="1"/>
  <c r="AG16" i="18" s="1"/>
  <c r="W16" i="18"/>
  <c r="V16" i="18"/>
  <c r="AA16" i="18" s="1"/>
  <c r="U16" i="18"/>
  <c r="AE16" i="18" s="1"/>
  <c r="T16" i="18"/>
  <c r="AC16" i="18" s="1"/>
  <c r="S16" i="18"/>
  <c r="AB16" i="18" s="1"/>
  <c r="R16" i="18"/>
  <c r="Q16" i="18"/>
  <c r="AD15" i="18"/>
  <c r="Z15" i="18"/>
  <c r="X15" i="18"/>
  <c r="W15" i="18"/>
  <c r="Y15" i="18" s="1"/>
  <c r="AG15" i="18" s="1"/>
  <c r="V15" i="18"/>
  <c r="AA15" i="18" s="1"/>
  <c r="U15" i="18"/>
  <c r="AE15" i="18" s="1"/>
  <c r="T15" i="18"/>
  <c r="AC15" i="18" s="1"/>
  <c r="S15" i="18"/>
  <c r="AB15" i="18" s="1"/>
  <c r="R15" i="18"/>
  <c r="Q15" i="18"/>
  <c r="AD14" i="18"/>
  <c r="Z14" i="18"/>
  <c r="X14" i="18"/>
  <c r="W14" i="18"/>
  <c r="V14" i="18"/>
  <c r="AA14" i="18" s="1"/>
  <c r="U14" i="18"/>
  <c r="AE14" i="18" s="1"/>
  <c r="T14" i="18"/>
  <c r="AC14" i="18" s="1"/>
  <c r="S14" i="18"/>
  <c r="AB14" i="18" s="1"/>
  <c r="R14" i="18"/>
  <c r="Q14" i="18"/>
  <c r="AD13" i="18"/>
  <c r="Z13" i="18"/>
  <c r="X13" i="18"/>
  <c r="W13" i="18"/>
  <c r="Y13" i="18" s="1"/>
  <c r="AG13" i="18" s="1"/>
  <c r="V13" i="18"/>
  <c r="AA13" i="18" s="1"/>
  <c r="U13" i="18"/>
  <c r="AE13" i="18" s="1"/>
  <c r="T13" i="18"/>
  <c r="AC13" i="18" s="1"/>
  <c r="S13" i="18"/>
  <c r="AB13" i="18" s="1"/>
  <c r="R13" i="18"/>
  <c r="Q13" i="18"/>
  <c r="AD12" i="18"/>
  <c r="Z12" i="18"/>
  <c r="X12" i="18"/>
  <c r="W12" i="18"/>
  <c r="V12" i="18"/>
  <c r="AA12" i="18" s="1"/>
  <c r="U12" i="18"/>
  <c r="AE12" i="18" s="1"/>
  <c r="T12" i="18"/>
  <c r="AC12" i="18" s="1"/>
  <c r="S12" i="18"/>
  <c r="AB12" i="18" s="1"/>
  <c r="R12" i="18"/>
  <c r="Q12" i="18"/>
  <c r="AD11" i="18"/>
  <c r="Z11" i="18"/>
  <c r="X11" i="18"/>
  <c r="W11" i="18"/>
  <c r="Y11" i="18" s="1"/>
  <c r="AG11" i="18" s="1"/>
  <c r="V11" i="18"/>
  <c r="AA11" i="18" s="1"/>
  <c r="U11" i="18"/>
  <c r="AE11" i="18" s="1"/>
  <c r="T11" i="18"/>
  <c r="AC11" i="18" s="1"/>
  <c r="S11" i="18"/>
  <c r="AB11" i="18" s="1"/>
  <c r="R11" i="18"/>
  <c r="Q11" i="18"/>
  <c r="AD10" i="18"/>
  <c r="Z10" i="18"/>
  <c r="X10" i="18"/>
  <c r="W10" i="18"/>
  <c r="V10" i="18"/>
  <c r="AA10" i="18" s="1"/>
  <c r="U10" i="18"/>
  <c r="AE10" i="18" s="1"/>
  <c r="T10" i="18"/>
  <c r="AC10" i="18" s="1"/>
  <c r="S10" i="18"/>
  <c r="AB10" i="18" s="1"/>
  <c r="R10" i="18"/>
  <c r="Q10" i="18"/>
  <c r="AD9" i="18"/>
  <c r="Z9" i="18"/>
  <c r="X9" i="18"/>
  <c r="W9" i="18"/>
  <c r="Y9" i="18" s="1"/>
  <c r="AG9" i="18" s="1"/>
  <c r="V9" i="18"/>
  <c r="AA9" i="18" s="1"/>
  <c r="U9" i="18"/>
  <c r="AE9" i="18" s="1"/>
  <c r="T9" i="18"/>
  <c r="AC9" i="18" s="1"/>
  <c r="S9" i="18"/>
  <c r="AB9" i="18" s="1"/>
  <c r="R9" i="18"/>
  <c r="Q9" i="18"/>
  <c r="AD8" i="18"/>
  <c r="AC8" i="18"/>
  <c r="Z8" i="18"/>
  <c r="X8" i="18"/>
  <c r="W8" i="18"/>
  <c r="V8" i="18"/>
  <c r="AA8" i="18" s="1"/>
  <c r="U8" i="18"/>
  <c r="AE8" i="18" s="1"/>
  <c r="T8" i="18"/>
  <c r="S8" i="18"/>
  <c r="AB8" i="18" s="1"/>
  <c r="R8" i="18"/>
  <c r="Q8" i="18"/>
  <c r="AD7" i="18"/>
  <c r="Z7" i="18"/>
  <c r="X7" i="18"/>
  <c r="W7" i="18"/>
  <c r="Y7" i="18" s="1"/>
  <c r="AG7" i="18" s="1"/>
  <c r="V7" i="18"/>
  <c r="AA7" i="18" s="1"/>
  <c r="U7" i="18"/>
  <c r="AE7" i="18" s="1"/>
  <c r="T7" i="18"/>
  <c r="AC7" i="18" s="1"/>
  <c r="S7" i="18"/>
  <c r="AB7" i="18" s="1"/>
  <c r="R7" i="18"/>
  <c r="Q7" i="18"/>
  <c r="AD6" i="18"/>
  <c r="AC6" i="18"/>
  <c r="Z6" i="18"/>
  <c r="X6" i="18"/>
  <c r="W6" i="18"/>
  <c r="V6" i="18"/>
  <c r="AA6" i="18" s="1"/>
  <c r="U6" i="18"/>
  <c r="AE6" i="18" s="1"/>
  <c r="T6" i="18"/>
  <c r="S6" i="18"/>
  <c r="AB6" i="18" s="1"/>
  <c r="R6" i="18"/>
  <c r="Q6" i="18"/>
  <c r="Q90" i="17"/>
  <c r="Q89" i="17"/>
  <c r="Q88" i="17"/>
  <c r="Q87" i="17"/>
  <c r="Q86" i="17"/>
  <c r="Q85" i="17"/>
  <c r="Q84" i="17"/>
  <c r="Q83" i="17"/>
  <c r="Q82" i="17"/>
  <c r="Q81" i="17"/>
  <c r="Q80" i="17"/>
  <c r="Q79" i="17"/>
  <c r="Q78" i="17"/>
  <c r="Q77" i="17"/>
  <c r="Q76" i="17"/>
  <c r="Q75" i="17"/>
  <c r="Q74" i="17"/>
  <c r="Q73" i="17"/>
  <c r="Q72" i="17"/>
  <c r="Q71" i="17"/>
  <c r="Q70" i="17"/>
  <c r="Q69" i="17"/>
  <c r="Q68" i="17"/>
  <c r="Q67" i="17"/>
  <c r="Q66" i="17"/>
  <c r="Q65" i="17"/>
  <c r="Q64" i="17"/>
  <c r="Q63" i="17"/>
  <c r="Q62" i="17"/>
  <c r="Q61" i="17"/>
  <c r="Q60" i="17"/>
  <c r="Q59" i="17"/>
  <c r="Q58" i="17"/>
  <c r="Q57" i="17"/>
  <c r="Q56" i="17"/>
  <c r="Q55" i="17"/>
  <c r="Q44" i="17"/>
  <c r="Q43" i="17"/>
  <c r="Q42" i="17"/>
  <c r="Q41" i="17"/>
  <c r="Q40" i="17"/>
  <c r="Q39" i="17"/>
  <c r="Q38" i="17"/>
  <c r="AD37" i="17"/>
  <c r="Z37" i="17"/>
  <c r="X37" i="17"/>
  <c r="W37" i="17"/>
  <c r="Y37" i="17" s="1"/>
  <c r="AG37" i="17" s="1"/>
  <c r="V37" i="17"/>
  <c r="AA37" i="17" s="1"/>
  <c r="U37" i="17"/>
  <c r="AE37" i="17" s="1"/>
  <c r="T37" i="17"/>
  <c r="AC37" i="17" s="1"/>
  <c r="S37" i="17"/>
  <c r="AB37" i="17" s="1"/>
  <c r="R37" i="17"/>
  <c r="Q37" i="17"/>
  <c r="AD36" i="17"/>
  <c r="Z36" i="17"/>
  <c r="X36" i="17"/>
  <c r="W36" i="17"/>
  <c r="V36" i="17"/>
  <c r="AA36" i="17" s="1"/>
  <c r="U36" i="17"/>
  <c r="AE36" i="17" s="1"/>
  <c r="T36" i="17"/>
  <c r="AC36" i="17" s="1"/>
  <c r="S36" i="17"/>
  <c r="AB36" i="17" s="1"/>
  <c r="R36" i="17"/>
  <c r="Q36" i="17"/>
  <c r="AD35" i="17"/>
  <c r="Z35" i="17"/>
  <c r="X35" i="17"/>
  <c r="W35" i="17"/>
  <c r="Y35" i="17" s="1"/>
  <c r="AG35" i="17" s="1"/>
  <c r="V35" i="17"/>
  <c r="AA35" i="17" s="1"/>
  <c r="U35" i="17"/>
  <c r="AE35" i="17" s="1"/>
  <c r="T35" i="17"/>
  <c r="AC35" i="17" s="1"/>
  <c r="S35" i="17"/>
  <c r="AB35" i="17" s="1"/>
  <c r="R35" i="17"/>
  <c r="Q35" i="17"/>
  <c r="AD34" i="17"/>
  <c r="AC34" i="17"/>
  <c r="AB34" i="17"/>
  <c r="Z34" i="17"/>
  <c r="X34" i="17"/>
  <c r="W34" i="17"/>
  <c r="V34" i="17"/>
  <c r="AA34" i="17" s="1"/>
  <c r="U34" i="17"/>
  <c r="AE34" i="17" s="1"/>
  <c r="T34" i="17"/>
  <c r="S34" i="17"/>
  <c r="R34" i="17"/>
  <c r="Q34" i="17"/>
  <c r="AE33" i="17"/>
  <c r="AD33" i="17"/>
  <c r="Z33" i="17"/>
  <c r="X33" i="17"/>
  <c r="W33" i="17"/>
  <c r="Y33" i="17" s="1"/>
  <c r="AG33" i="17" s="1"/>
  <c r="V33" i="17"/>
  <c r="AA33" i="17" s="1"/>
  <c r="U33" i="17"/>
  <c r="T33" i="17"/>
  <c r="AC33" i="17" s="1"/>
  <c r="S33" i="17"/>
  <c r="AB33" i="17" s="1"/>
  <c r="R33" i="17"/>
  <c r="Q33" i="17"/>
  <c r="AD32" i="17"/>
  <c r="AC32" i="17"/>
  <c r="AB32" i="17"/>
  <c r="Z32" i="17"/>
  <c r="X32" i="17"/>
  <c r="W32" i="17"/>
  <c r="V32" i="17"/>
  <c r="AA32" i="17" s="1"/>
  <c r="U32" i="17"/>
  <c r="AE32" i="17" s="1"/>
  <c r="T32" i="17"/>
  <c r="S32" i="17"/>
  <c r="R32" i="17"/>
  <c r="Q32" i="17"/>
  <c r="AE31" i="17"/>
  <c r="AD31" i="17"/>
  <c r="Z31" i="17"/>
  <c r="X31" i="17"/>
  <c r="W31" i="17"/>
  <c r="Y31" i="17" s="1"/>
  <c r="AG31" i="17" s="1"/>
  <c r="V31" i="17"/>
  <c r="AA31" i="17" s="1"/>
  <c r="U31" i="17"/>
  <c r="T31" i="17"/>
  <c r="AC31" i="17" s="1"/>
  <c r="S31" i="17"/>
  <c r="AB31" i="17" s="1"/>
  <c r="R31" i="17"/>
  <c r="Q31" i="17"/>
  <c r="AD30" i="17"/>
  <c r="Z30" i="17"/>
  <c r="X30" i="17"/>
  <c r="W30" i="17"/>
  <c r="V30" i="17"/>
  <c r="AA30" i="17" s="1"/>
  <c r="U30" i="17"/>
  <c r="AE30" i="17" s="1"/>
  <c r="T30" i="17"/>
  <c r="AC30" i="17" s="1"/>
  <c r="S30" i="17"/>
  <c r="AB30" i="17" s="1"/>
  <c r="R30" i="17"/>
  <c r="Q30" i="17"/>
  <c r="AD29" i="17"/>
  <c r="Z29" i="17"/>
  <c r="X29" i="17"/>
  <c r="W29" i="17"/>
  <c r="Y29" i="17" s="1"/>
  <c r="AG29" i="17" s="1"/>
  <c r="V29" i="17"/>
  <c r="AA29" i="17" s="1"/>
  <c r="U29" i="17"/>
  <c r="AE29" i="17" s="1"/>
  <c r="T29" i="17"/>
  <c r="AC29" i="17" s="1"/>
  <c r="S29" i="17"/>
  <c r="AB29" i="17" s="1"/>
  <c r="R29" i="17"/>
  <c r="Q29" i="17"/>
  <c r="AD28" i="17"/>
  <c r="Z28" i="17"/>
  <c r="X28" i="17"/>
  <c r="W28" i="17"/>
  <c r="V28" i="17"/>
  <c r="AA28" i="17" s="1"/>
  <c r="U28" i="17"/>
  <c r="AE28" i="17" s="1"/>
  <c r="T28" i="17"/>
  <c r="AC28" i="17" s="1"/>
  <c r="S28" i="17"/>
  <c r="AB28" i="17" s="1"/>
  <c r="R28" i="17"/>
  <c r="Q28" i="17"/>
  <c r="AD27" i="17"/>
  <c r="Z27" i="17"/>
  <c r="X27" i="17"/>
  <c r="W27" i="17"/>
  <c r="Y27" i="17" s="1"/>
  <c r="AG27" i="17" s="1"/>
  <c r="V27" i="17"/>
  <c r="AA27" i="17" s="1"/>
  <c r="U27" i="17"/>
  <c r="AE27" i="17" s="1"/>
  <c r="T27" i="17"/>
  <c r="AC27" i="17" s="1"/>
  <c r="S27" i="17"/>
  <c r="AB27" i="17" s="1"/>
  <c r="R27" i="17"/>
  <c r="Q27" i="17"/>
  <c r="AD26" i="17"/>
  <c r="Z26" i="17"/>
  <c r="X26" i="17"/>
  <c r="W26" i="17"/>
  <c r="V26" i="17"/>
  <c r="AA26" i="17" s="1"/>
  <c r="U26" i="17"/>
  <c r="AE26" i="17" s="1"/>
  <c r="T26" i="17"/>
  <c r="AC26" i="17" s="1"/>
  <c r="S26" i="17"/>
  <c r="AB26" i="17" s="1"/>
  <c r="R26" i="17"/>
  <c r="Q26" i="17"/>
  <c r="AD25" i="17"/>
  <c r="Z25" i="17"/>
  <c r="X25" i="17"/>
  <c r="W25" i="17"/>
  <c r="Y25" i="17" s="1"/>
  <c r="AG25" i="17" s="1"/>
  <c r="V25" i="17"/>
  <c r="AA25" i="17" s="1"/>
  <c r="U25" i="17"/>
  <c r="AE25" i="17" s="1"/>
  <c r="T25" i="17"/>
  <c r="AC25" i="17" s="1"/>
  <c r="S25" i="17"/>
  <c r="AB25" i="17" s="1"/>
  <c r="R25" i="17"/>
  <c r="Q25" i="17"/>
  <c r="AD24" i="17"/>
  <c r="Z24" i="17"/>
  <c r="X24" i="17"/>
  <c r="W24" i="17"/>
  <c r="V24" i="17"/>
  <c r="AA24" i="17" s="1"/>
  <c r="U24" i="17"/>
  <c r="AE24" i="17" s="1"/>
  <c r="T24" i="17"/>
  <c r="AC24" i="17" s="1"/>
  <c r="S24" i="17"/>
  <c r="AB24" i="17" s="1"/>
  <c r="R24" i="17"/>
  <c r="Q24" i="17"/>
  <c r="AD23" i="17"/>
  <c r="Z23" i="17"/>
  <c r="X23" i="17"/>
  <c r="W23" i="17"/>
  <c r="Y23" i="17" s="1"/>
  <c r="AG23" i="17" s="1"/>
  <c r="V23" i="17"/>
  <c r="AA23" i="17" s="1"/>
  <c r="U23" i="17"/>
  <c r="AE23" i="17" s="1"/>
  <c r="T23" i="17"/>
  <c r="AC23" i="17" s="1"/>
  <c r="S23" i="17"/>
  <c r="AB23" i="17" s="1"/>
  <c r="R23" i="17"/>
  <c r="Q23" i="17"/>
  <c r="AD22" i="17"/>
  <c r="AC22" i="17"/>
  <c r="AB22" i="17"/>
  <c r="Z22" i="17"/>
  <c r="X22" i="17"/>
  <c r="Y22" i="17" s="1"/>
  <c r="AG22" i="17" s="1"/>
  <c r="W22" i="17"/>
  <c r="V22" i="17"/>
  <c r="AA22" i="17" s="1"/>
  <c r="U22" i="17"/>
  <c r="AE22" i="17" s="1"/>
  <c r="T22" i="17"/>
  <c r="S22" i="17"/>
  <c r="R22" i="17"/>
  <c r="Q22" i="17"/>
  <c r="AE21" i="17"/>
  <c r="AD21" i="17"/>
  <c r="Z21" i="17"/>
  <c r="X21" i="17"/>
  <c r="W21" i="17"/>
  <c r="V21" i="17"/>
  <c r="AA21" i="17" s="1"/>
  <c r="U21" i="17"/>
  <c r="T21" i="17"/>
  <c r="AC21" i="17" s="1"/>
  <c r="S21" i="17"/>
  <c r="AB21" i="17" s="1"/>
  <c r="R21" i="17"/>
  <c r="Q21" i="17"/>
  <c r="AD20" i="17"/>
  <c r="AC20" i="17"/>
  <c r="AB20" i="17"/>
  <c r="Z20" i="17"/>
  <c r="X20" i="17"/>
  <c r="W20" i="17"/>
  <c r="V20" i="17"/>
  <c r="AA20" i="17" s="1"/>
  <c r="U20" i="17"/>
  <c r="AE20" i="17" s="1"/>
  <c r="T20" i="17"/>
  <c r="S20" i="17"/>
  <c r="R20" i="17"/>
  <c r="Q20" i="17"/>
  <c r="AE19" i="17"/>
  <c r="AD19" i="17"/>
  <c r="Z19" i="17"/>
  <c r="X19" i="17"/>
  <c r="W19" i="17"/>
  <c r="Y19" i="17" s="1"/>
  <c r="AG19" i="17" s="1"/>
  <c r="V19" i="17"/>
  <c r="AA19" i="17" s="1"/>
  <c r="U19" i="17"/>
  <c r="T19" i="17"/>
  <c r="AC19" i="17" s="1"/>
  <c r="S19" i="17"/>
  <c r="AB19" i="17" s="1"/>
  <c r="R19" i="17"/>
  <c r="Q19" i="17"/>
  <c r="AD18" i="17"/>
  <c r="Z18" i="17"/>
  <c r="X18" i="17"/>
  <c r="Y18" i="17" s="1"/>
  <c r="AG18" i="17" s="1"/>
  <c r="W18" i="17"/>
  <c r="V18" i="17"/>
  <c r="AA18" i="17" s="1"/>
  <c r="U18" i="17"/>
  <c r="AE18" i="17" s="1"/>
  <c r="T18" i="17"/>
  <c r="AC18" i="17" s="1"/>
  <c r="S18" i="17"/>
  <c r="AB18" i="17" s="1"/>
  <c r="R18" i="17"/>
  <c r="Q18" i="17"/>
  <c r="AD17" i="17"/>
  <c r="Z17" i="17"/>
  <c r="X17" i="17"/>
  <c r="W17" i="17"/>
  <c r="Y17" i="17" s="1"/>
  <c r="AG17" i="17" s="1"/>
  <c r="V17" i="17"/>
  <c r="AA17" i="17" s="1"/>
  <c r="U17" i="17"/>
  <c r="AE17" i="17" s="1"/>
  <c r="T17" i="17"/>
  <c r="AC17" i="17" s="1"/>
  <c r="S17" i="17"/>
  <c r="AB17" i="17" s="1"/>
  <c r="R17" i="17"/>
  <c r="Q17" i="17"/>
  <c r="AD16" i="17"/>
  <c r="Z16" i="17"/>
  <c r="X16" i="17"/>
  <c r="Y16" i="17" s="1"/>
  <c r="AG16" i="17" s="1"/>
  <c r="W16" i="17"/>
  <c r="V16" i="17"/>
  <c r="AA16" i="17" s="1"/>
  <c r="U16" i="17"/>
  <c r="AE16" i="17" s="1"/>
  <c r="T16" i="17"/>
  <c r="AC16" i="17" s="1"/>
  <c r="S16" i="17"/>
  <c r="AB16" i="17" s="1"/>
  <c r="R16" i="17"/>
  <c r="Q16" i="17"/>
  <c r="AD15" i="17"/>
  <c r="Z15" i="17"/>
  <c r="X15" i="17"/>
  <c r="W15" i="17"/>
  <c r="Y15" i="17" s="1"/>
  <c r="AG15" i="17" s="1"/>
  <c r="V15" i="17"/>
  <c r="AA15" i="17" s="1"/>
  <c r="U15" i="17"/>
  <c r="AE15" i="17" s="1"/>
  <c r="T15" i="17"/>
  <c r="AC15" i="17" s="1"/>
  <c r="S15" i="17"/>
  <c r="AB15" i="17" s="1"/>
  <c r="R15" i="17"/>
  <c r="Q15" i="17"/>
  <c r="AD14" i="17"/>
  <c r="Z14" i="17"/>
  <c r="X14" i="17"/>
  <c r="W14" i="17"/>
  <c r="V14" i="17"/>
  <c r="AA14" i="17" s="1"/>
  <c r="U14" i="17"/>
  <c r="AE14" i="17" s="1"/>
  <c r="T14" i="17"/>
  <c r="AC14" i="17" s="1"/>
  <c r="S14" i="17"/>
  <c r="AB14" i="17" s="1"/>
  <c r="R14" i="17"/>
  <c r="Q14" i="17"/>
  <c r="AD13" i="17"/>
  <c r="Z13" i="17"/>
  <c r="X13" i="17"/>
  <c r="W13" i="17"/>
  <c r="Y13" i="17" s="1"/>
  <c r="AG13" i="17" s="1"/>
  <c r="V13" i="17"/>
  <c r="AA13" i="17" s="1"/>
  <c r="U13" i="17"/>
  <c r="AE13" i="17" s="1"/>
  <c r="T13" i="17"/>
  <c r="AC13" i="17" s="1"/>
  <c r="S13" i="17"/>
  <c r="AB13" i="17" s="1"/>
  <c r="R13" i="17"/>
  <c r="Q13" i="17"/>
  <c r="AD12" i="17"/>
  <c r="Z12" i="17"/>
  <c r="X12" i="17"/>
  <c r="W12" i="17"/>
  <c r="V12" i="17"/>
  <c r="AA12" i="17" s="1"/>
  <c r="U12" i="17"/>
  <c r="AE12" i="17" s="1"/>
  <c r="T12" i="17"/>
  <c r="AC12" i="17" s="1"/>
  <c r="S12" i="17"/>
  <c r="AB12" i="17" s="1"/>
  <c r="R12" i="17"/>
  <c r="Q12" i="17"/>
  <c r="AD11" i="17"/>
  <c r="Z11" i="17"/>
  <c r="X11" i="17"/>
  <c r="W11" i="17"/>
  <c r="Y11" i="17" s="1"/>
  <c r="AG11" i="17" s="1"/>
  <c r="V11" i="17"/>
  <c r="AA11" i="17" s="1"/>
  <c r="U11" i="17"/>
  <c r="AE11" i="17" s="1"/>
  <c r="T11" i="17"/>
  <c r="AC11" i="17" s="1"/>
  <c r="S11" i="17"/>
  <c r="AB11" i="17" s="1"/>
  <c r="R11" i="17"/>
  <c r="Q11" i="17"/>
  <c r="AD10" i="17"/>
  <c r="AC10" i="17"/>
  <c r="AB10" i="17"/>
  <c r="Z10" i="17"/>
  <c r="X10" i="17"/>
  <c r="W10" i="17"/>
  <c r="V10" i="17"/>
  <c r="AA10" i="17" s="1"/>
  <c r="U10" i="17"/>
  <c r="AE10" i="17" s="1"/>
  <c r="T10" i="17"/>
  <c r="S10" i="17"/>
  <c r="R10" i="17"/>
  <c r="Q10" i="17"/>
  <c r="AE9" i="17"/>
  <c r="AD9" i="17"/>
  <c r="Z9" i="17"/>
  <c r="X9" i="17"/>
  <c r="W9" i="17"/>
  <c r="Y9" i="17" s="1"/>
  <c r="AG9" i="17" s="1"/>
  <c r="V9" i="17"/>
  <c r="AA9" i="17" s="1"/>
  <c r="U9" i="17"/>
  <c r="T9" i="17"/>
  <c r="AC9" i="17" s="1"/>
  <c r="S9" i="17"/>
  <c r="AB9" i="17" s="1"/>
  <c r="R9" i="17"/>
  <c r="Q9" i="17"/>
  <c r="AD8" i="17"/>
  <c r="AC8" i="17"/>
  <c r="AB8" i="17"/>
  <c r="Z8" i="17"/>
  <c r="X8" i="17"/>
  <c r="W8" i="17"/>
  <c r="V8" i="17"/>
  <c r="AA8" i="17" s="1"/>
  <c r="U8" i="17"/>
  <c r="AE8" i="17" s="1"/>
  <c r="T8" i="17"/>
  <c r="S8" i="17"/>
  <c r="R8" i="17"/>
  <c r="Q8" i="17"/>
  <c r="AE7" i="17"/>
  <c r="AD7" i="17"/>
  <c r="Z7" i="17"/>
  <c r="X7" i="17"/>
  <c r="W7" i="17"/>
  <c r="Y7" i="17" s="1"/>
  <c r="AG7" i="17" s="1"/>
  <c r="V7" i="17"/>
  <c r="AA7" i="17" s="1"/>
  <c r="U7" i="17"/>
  <c r="T7" i="17"/>
  <c r="AC7" i="17" s="1"/>
  <c r="S7" i="17"/>
  <c r="AB7" i="17" s="1"/>
  <c r="R7" i="17"/>
  <c r="Q7" i="17"/>
  <c r="AD6" i="17"/>
  <c r="Z6" i="17"/>
  <c r="X6" i="17"/>
  <c r="W6" i="17"/>
  <c r="V6" i="17"/>
  <c r="AA6" i="17" s="1"/>
  <c r="U6" i="17"/>
  <c r="AE6" i="17" s="1"/>
  <c r="T6" i="17"/>
  <c r="AC6" i="17" s="1"/>
  <c r="S6" i="17"/>
  <c r="AB6" i="17" s="1"/>
  <c r="R6" i="17"/>
  <c r="Q6" i="17"/>
  <c r="Y8" i="17" l="1"/>
  <c r="AG8" i="17" s="1"/>
  <c r="Y6" i="17"/>
  <c r="AG6" i="17" s="1"/>
  <c r="Y12" i="17"/>
  <c r="AG12" i="17" s="1"/>
  <c r="Y30" i="17"/>
  <c r="AG30" i="17" s="1"/>
  <c r="Y26" i="17"/>
  <c r="AG26" i="17" s="1"/>
  <c r="Y20" i="17"/>
  <c r="AG20" i="17" s="1"/>
  <c r="Y21" i="17"/>
  <c r="AG21" i="17" s="1"/>
  <c r="Y32" i="17"/>
  <c r="AG32" i="17" s="1"/>
  <c r="Y24" i="17"/>
  <c r="AG24" i="17" s="1"/>
  <c r="Y14" i="17"/>
  <c r="AG14" i="17" s="1"/>
  <c r="Y10" i="17"/>
  <c r="AG10" i="17" s="1"/>
  <c r="Y34" i="17"/>
  <c r="AG34" i="17" s="1"/>
  <c r="Y36" i="17"/>
  <c r="AG36" i="17" s="1"/>
  <c r="Y28" i="17"/>
  <c r="AG28" i="17" s="1"/>
  <c r="Y14" i="18"/>
  <c r="AG14" i="18" s="1"/>
  <c r="Y36" i="18"/>
  <c r="AG36" i="18" s="1"/>
  <c r="Y8" i="18"/>
  <c r="AG8" i="18" s="1"/>
  <c r="Y26" i="18"/>
  <c r="AG26" i="18" s="1"/>
  <c r="Y6" i="18"/>
  <c r="AG6" i="18" s="1"/>
  <c r="Y23" i="18"/>
  <c r="AG23" i="18" s="1"/>
  <c r="Y24" i="18"/>
  <c r="AG24" i="18" s="1"/>
  <c r="Y12" i="18"/>
  <c r="AG12" i="18" s="1"/>
  <c r="Y28" i="18"/>
  <c r="AG28" i="18" s="1"/>
  <c r="Y30" i="18"/>
  <c r="AG30" i="18" s="1"/>
  <c r="Y10" i="18"/>
  <c r="AG10" i="18" s="1"/>
  <c r="Y32" i="18"/>
  <c r="AG32" i="18" s="1"/>
  <c r="Y34" i="18"/>
  <c r="AG34" i="18" s="1"/>
  <c r="Y18" i="18"/>
  <c r="AG18" i="18" s="1"/>
  <c r="Y19" i="18"/>
  <c r="AG19" i="18" s="1"/>
  <c r="Y20" i="18"/>
  <c r="AG20" i="18" s="1"/>
  <c r="Y21" i="18"/>
  <c r="AG21" i="18" s="1"/>
  <c r="Y22" i="18"/>
  <c r="AG22" i="18" s="1"/>
  <c r="Y14" i="19"/>
  <c r="AG14" i="19" s="1"/>
  <c r="Y10" i="19"/>
  <c r="AG10" i="19" s="1"/>
  <c r="Y12" i="19"/>
  <c r="AG12" i="19" s="1"/>
  <c r="Y7" i="19"/>
  <c r="AG7" i="19" s="1"/>
  <c r="Y8" i="19"/>
  <c r="AG8" i="19" s="1"/>
  <c r="Y22" i="19"/>
  <c r="AG22" i="19" s="1"/>
  <c r="Y24" i="19"/>
  <c r="AG24" i="19" s="1"/>
  <c r="Y26" i="19"/>
  <c r="AG26" i="19" s="1"/>
  <c r="Y32" i="19"/>
  <c r="AG32" i="19" s="1"/>
  <c r="Y28" i="19"/>
  <c r="AG28" i="19" s="1"/>
  <c r="Y30" i="19"/>
  <c r="AG30" i="19" s="1"/>
  <c r="Y20" i="19"/>
  <c r="AG20" i="19" s="1"/>
  <c r="Y16" i="19"/>
  <c r="AG16" i="19" s="1"/>
  <c r="Y18" i="19"/>
  <c r="AG18" i="19" s="1"/>
  <c r="Y35" i="19"/>
  <c r="AG35" i="19" s="1"/>
  <c r="Y37" i="19"/>
  <c r="AG37" i="19" s="1"/>
  <c r="L1" i="3"/>
  <c r="L2" i="3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R9" i="1" s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N9" i="1" s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J9" i="1" s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9" i="1"/>
  <c r="M24" i="3"/>
  <c r="AJ60" i="1"/>
  <c r="AJ59" i="1"/>
  <c r="AJ58" i="1"/>
  <c r="AJ57" i="1"/>
  <c r="AJ56" i="1"/>
  <c r="AJ55" i="1"/>
  <c r="AJ54" i="1"/>
  <c r="AJ53" i="1"/>
  <c r="AJ52" i="1"/>
  <c r="AJ51" i="1"/>
  <c r="AJ50" i="1"/>
  <c r="AJ49" i="1"/>
  <c r="AJ48" i="1"/>
  <c r="AJ46" i="1"/>
  <c r="AJ45" i="1"/>
  <c r="AJ44" i="1"/>
  <c r="AJ43" i="1"/>
  <c r="AJ42" i="1"/>
  <c r="AJ41" i="1"/>
  <c r="AJ40" i="1"/>
  <c r="AJ39" i="1"/>
  <c r="AJ38" i="1"/>
  <c r="AJ37" i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J11" i="1"/>
  <c r="AJ10" i="1"/>
  <c r="AJ9" i="1"/>
  <c r="AJ69" i="1"/>
  <c r="AJ68" i="1"/>
  <c r="AJ67" i="1"/>
  <c r="AJ66" i="1"/>
  <c r="AJ65" i="1"/>
  <c r="AJ64" i="1"/>
  <c r="AJ63" i="1"/>
  <c r="AJ62" i="1"/>
  <c r="AJ61" i="1"/>
  <c r="AJ47" i="1"/>
  <c r="AB93" i="1"/>
  <c r="AB92" i="1"/>
  <c r="AB91" i="1"/>
  <c r="AB90" i="1"/>
  <c r="AB89" i="1"/>
  <c r="AB88" i="1"/>
  <c r="AB87" i="1"/>
  <c r="AB86" i="1"/>
  <c r="AA86" i="1"/>
  <c r="AC69" i="1"/>
  <c r="AC68" i="1"/>
  <c r="AC67" i="1"/>
  <c r="AC66" i="1"/>
  <c r="AC65" i="1"/>
  <c r="AC64" i="1"/>
  <c r="AC63" i="1"/>
  <c r="AC62" i="1"/>
  <c r="AC61" i="1"/>
  <c r="AC60" i="1"/>
  <c r="AC59" i="1"/>
  <c r="AC58" i="1"/>
  <c r="AC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D9" i="1" s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Q90" i="3"/>
  <c r="Q89" i="3"/>
  <c r="Q88" i="3"/>
  <c r="Q87" i="3"/>
  <c r="Q86" i="3"/>
  <c r="Q85" i="3"/>
  <c r="Q84" i="3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R10" i="1" l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R53" i="1" s="1"/>
  <c r="R54" i="1" s="1"/>
  <c r="R55" i="1" s="1"/>
  <c r="R56" i="1" s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R67" i="1" s="1"/>
  <c r="R68" i="1" s="1"/>
  <c r="R69" i="1" s="1"/>
  <c r="N10" i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N56" i="1" s="1"/>
  <c r="N57" i="1" s="1"/>
  <c r="N58" i="1" s="1"/>
  <c r="N59" i="1" s="1"/>
  <c r="N60" i="1" s="1"/>
  <c r="N61" i="1" s="1"/>
  <c r="N62" i="1" s="1"/>
  <c r="N63" i="1" s="1"/>
  <c r="N64" i="1" s="1"/>
  <c r="N65" i="1" s="1"/>
  <c r="N66" i="1" s="1"/>
  <c r="N67" i="1" s="1"/>
  <c r="N68" i="1" s="1"/>
  <c r="N69" i="1" s="1"/>
  <c r="J10" i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Z9" i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Z36" i="1" s="1"/>
  <c r="Z37" i="1" s="1"/>
  <c r="Z38" i="1" s="1"/>
  <c r="Z39" i="1" s="1"/>
  <c r="Z40" i="1" s="1"/>
  <c r="Z41" i="1" s="1"/>
  <c r="Z42" i="1" s="1"/>
  <c r="Z43" i="1" s="1"/>
  <c r="Z44" i="1" s="1"/>
  <c r="Z45" i="1" s="1"/>
  <c r="Z46" i="1" s="1"/>
  <c r="Z47" i="1" s="1"/>
  <c r="Z48" i="1" s="1"/>
  <c r="Z49" i="1" s="1"/>
  <c r="Z50" i="1" s="1"/>
  <c r="Z51" i="1" s="1"/>
  <c r="Z52" i="1" s="1"/>
  <c r="Z53" i="1" s="1"/>
  <c r="Z54" i="1" s="1"/>
  <c r="Z55" i="1" s="1"/>
  <c r="Z56" i="1" s="1"/>
  <c r="Z57" i="1" s="1"/>
  <c r="Z58" i="1" s="1"/>
  <c r="Z59" i="1" s="1"/>
  <c r="Z60" i="1" s="1"/>
  <c r="Z61" i="1" s="1"/>
  <c r="Z62" i="1" s="1"/>
  <c r="Z63" i="1" s="1"/>
  <c r="Z64" i="1" s="1"/>
  <c r="Z65" i="1" s="1"/>
  <c r="Z66" i="1" s="1"/>
  <c r="Z67" i="1" s="1"/>
  <c r="Z68" i="1" s="1"/>
  <c r="Z69" i="1" s="1"/>
  <c r="AD10" i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D36" i="1" s="1"/>
  <c r="AD37" i="1" s="1"/>
  <c r="AD38" i="1" s="1"/>
  <c r="AD39" i="1" s="1"/>
  <c r="AD40" i="1" s="1"/>
  <c r="AD41" i="1" s="1"/>
  <c r="AD42" i="1" s="1"/>
  <c r="AD43" i="1" s="1"/>
  <c r="AD44" i="1" s="1"/>
  <c r="AD45" i="1" s="1"/>
  <c r="AD46" i="1" s="1"/>
  <c r="AD47" i="1" s="1"/>
  <c r="AD48" i="1" s="1"/>
  <c r="AD49" i="1" s="1"/>
  <c r="AD50" i="1" s="1"/>
  <c r="AD51" i="1" s="1"/>
  <c r="AD52" i="1" s="1"/>
  <c r="AD53" i="1" s="1"/>
  <c r="AD54" i="1" s="1"/>
  <c r="AD55" i="1" s="1"/>
  <c r="AD56" i="1" s="1"/>
  <c r="AD57" i="1" s="1"/>
  <c r="AD58" i="1" s="1"/>
  <c r="AD59" i="1" s="1"/>
  <c r="AD60" i="1" s="1"/>
  <c r="AD61" i="1" s="1"/>
  <c r="AD62" i="1" s="1"/>
  <c r="AD63" i="1" s="1"/>
  <c r="AD64" i="1" s="1"/>
  <c r="AD65" i="1" s="1"/>
  <c r="AD66" i="1" s="1"/>
  <c r="AD67" i="1" s="1"/>
  <c r="AD68" i="1" s="1"/>
  <c r="AD69" i="1" s="1"/>
  <c r="L90" i="19" l="1"/>
  <c r="L52" i="18"/>
  <c r="L63" i="18"/>
  <c r="M72" i="3"/>
  <c r="AF36" i="3" s="1"/>
  <c r="Q33" i="7"/>
  <c r="R33" i="7" s="1"/>
  <c r="S33" i="7"/>
  <c r="T33" i="7" s="1"/>
  <c r="U33" i="7"/>
  <c r="V33" i="7" s="1"/>
  <c r="Q34" i="7"/>
  <c r="R34" i="7" s="1"/>
  <c r="S34" i="7"/>
  <c r="T34" i="7" s="1"/>
  <c r="U34" i="7"/>
  <c r="V34" i="7" s="1"/>
  <c r="Q35" i="7"/>
  <c r="R35" i="7" s="1"/>
  <c r="S35" i="7"/>
  <c r="T35" i="7" s="1"/>
  <c r="U35" i="7"/>
  <c r="V35" i="7" s="1"/>
  <c r="Q36" i="7"/>
  <c r="R36" i="7" s="1"/>
  <c r="S36" i="7"/>
  <c r="T36" i="7" s="1"/>
  <c r="U36" i="7"/>
  <c r="V36" i="7" s="1"/>
  <c r="Q37" i="7"/>
  <c r="R37" i="7" s="1"/>
  <c r="S37" i="7"/>
  <c r="T37" i="7" s="1"/>
  <c r="U37" i="7"/>
  <c r="V37" i="7" s="1"/>
  <c r="Q38" i="7"/>
  <c r="R38" i="7" s="1"/>
  <c r="S38" i="7"/>
  <c r="T38" i="7" s="1"/>
  <c r="U38" i="7"/>
  <c r="V38" i="7" s="1"/>
  <c r="Q39" i="7"/>
  <c r="R39" i="7" s="1"/>
  <c r="S39" i="7"/>
  <c r="T39" i="7" s="1"/>
  <c r="U39" i="7"/>
  <c r="V39" i="7" s="1"/>
  <c r="Q40" i="7"/>
  <c r="R40" i="7" s="1"/>
  <c r="S40" i="7"/>
  <c r="T40" i="7" s="1"/>
  <c r="U40" i="7"/>
  <c r="V40" i="7" s="1"/>
  <c r="Q41" i="7"/>
  <c r="R41" i="7" s="1"/>
  <c r="S41" i="7"/>
  <c r="T41" i="7" s="1"/>
  <c r="U41" i="7"/>
  <c r="V41" i="7" s="1"/>
  <c r="Q42" i="7"/>
  <c r="R42" i="7" s="1"/>
  <c r="S42" i="7"/>
  <c r="T42" i="7" s="1"/>
  <c r="U42" i="7"/>
  <c r="V42" i="7" s="1"/>
  <c r="Q43" i="7"/>
  <c r="R43" i="7" s="1"/>
  <c r="S43" i="7"/>
  <c r="T43" i="7" s="1"/>
  <c r="U43" i="7"/>
  <c r="V43" i="7" s="1"/>
  <c r="Q44" i="7"/>
  <c r="R44" i="7" s="1"/>
  <c r="S44" i="7"/>
  <c r="T44" i="7" s="1"/>
  <c r="U44" i="7"/>
  <c r="V44" i="7" s="1"/>
  <c r="Q45" i="7"/>
  <c r="R45" i="7" s="1"/>
  <c r="S45" i="7"/>
  <c r="T45" i="7" s="1"/>
  <c r="U45" i="7"/>
  <c r="V45" i="7" s="1"/>
  <c r="Q46" i="7"/>
  <c r="R46" i="7" s="1"/>
  <c r="S46" i="7"/>
  <c r="T46" i="7" s="1"/>
  <c r="U46" i="7"/>
  <c r="V46" i="7" s="1"/>
  <c r="Q47" i="7"/>
  <c r="R47" i="7" s="1"/>
  <c r="S47" i="7"/>
  <c r="T47" i="7" s="1"/>
  <c r="U47" i="7"/>
  <c r="V47" i="7" s="1"/>
  <c r="Q48" i="7"/>
  <c r="R48" i="7" s="1"/>
  <c r="S48" i="7"/>
  <c r="T48" i="7" s="1"/>
  <c r="U48" i="7"/>
  <c r="V48" i="7" s="1"/>
  <c r="Q49" i="7"/>
  <c r="R49" i="7" s="1"/>
  <c r="S49" i="7"/>
  <c r="T49" i="7" s="1"/>
  <c r="U49" i="7"/>
  <c r="V49" i="7" s="1"/>
  <c r="Q50" i="7"/>
  <c r="R50" i="7" s="1"/>
  <c r="S50" i="7"/>
  <c r="T50" i="7" s="1"/>
  <c r="U50" i="7"/>
  <c r="V50" i="7" s="1"/>
  <c r="Q51" i="7"/>
  <c r="R51" i="7" s="1"/>
  <c r="S51" i="7"/>
  <c r="T51" i="7" s="1"/>
  <c r="U51" i="7"/>
  <c r="V51" i="7" s="1"/>
  <c r="Q52" i="7"/>
  <c r="R52" i="7" s="1"/>
  <c r="S52" i="7"/>
  <c r="T52" i="7" s="1"/>
  <c r="U52" i="7"/>
  <c r="V52" i="7" s="1"/>
  <c r="Q53" i="7"/>
  <c r="R53" i="7" s="1"/>
  <c r="S53" i="7"/>
  <c r="T53" i="7" s="1"/>
  <c r="U53" i="7"/>
  <c r="V53" i="7" s="1"/>
  <c r="Q54" i="7"/>
  <c r="R54" i="7" s="1"/>
  <c r="S54" i="7"/>
  <c r="T54" i="7" s="1"/>
  <c r="U54" i="7"/>
  <c r="V54" i="7" s="1"/>
  <c r="Q55" i="7"/>
  <c r="R55" i="7" s="1"/>
  <c r="S55" i="7"/>
  <c r="T55" i="7" s="1"/>
  <c r="U55" i="7"/>
  <c r="V55" i="7" s="1"/>
  <c r="Q56" i="7"/>
  <c r="R56" i="7" s="1"/>
  <c r="S56" i="7"/>
  <c r="T56" i="7" s="1"/>
  <c r="U56" i="7"/>
  <c r="V56" i="7" s="1"/>
  <c r="Q57" i="7"/>
  <c r="R57" i="7" s="1"/>
  <c r="S57" i="7"/>
  <c r="T57" i="7" s="1"/>
  <c r="U57" i="7"/>
  <c r="V57" i="7" s="1"/>
  <c r="Q58" i="7"/>
  <c r="R58" i="7" s="1"/>
  <c r="S58" i="7"/>
  <c r="T58" i="7" s="1"/>
  <c r="U58" i="7"/>
  <c r="V58" i="7" s="1"/>
  <c r="Q59" i="7"/>
  <c r="R59" i="7" s="1"/>
  <c r="S59" i="7"/>
  <c r="T59" i="7" s="1"/>
  <c r="U59" i="7"/>
  <c r="V59" i="7" s="1"/>
  <c r="Q60" i="7"/>
  <c r="R60" i="7" s="1"/>
  <c r="S60" i="7"/>
  <c r="T60" i="7" s="1"/>
  <c r="U60" i="7"/>
  <c r="V60" i="7" s="1"/>
  <c r="Q61" i="7"/>
  <c r="R61" i="7" s="1"/>
  <c r="S61" i="7"/>
  <c r="T61" i="7" s="1"/>
  <c r="U61" i="7"/>
  <c r="V61" i="7" s="1"/>
  <c r="Q62" i="7"/>
  <c r="R62" i="7" s="1"/>
  <c r="S62" i="7"/>
  <c r="T62" i="7" s="1"/>
  <c r="U62" i="7"/>
  <c r="V62" i="7" s="1"/>
  <c r="Q63" i="7"/>
  <c r="R63" i="7" s="1"/>
  <c r="S63" i="7"/>
  <c r="T63" i="7" s="1"/>
  <c r="U63" i="7"/>
  <c r="V63" i="7" s="1"/>
  <c r="Q64" i="7"/>
  <c r="R64" i="7" s="1"/>
  <c r="S64" i="7"/>
  <c r="T64" i="7" s="1"/>
  <c r="U64" i="7"/>
  <c r="V64" i="7" s="1"/>
  <c r="Q30" i="7"/>
  <c r="R30" i="7" s="1"/>
  <c r="S30" i="7"/>
  <c r="T30" i="7" s="1"/>
  <c r="U30" i="7"/>
  <c r="V30" i="7" s="1"/>
  <c r="Q31" i="7"/>
  <c r="R31" i="7" s="1"/>
  <c r="S31" i="7"/>
  <c r="T31" i="7" s="1"/>
  <c r="U31" i="7"/>
  <c r="V31" i="7" s="1"/>
  <c r="Q32" i="7"/>
  <c r="R32" i="7" s="1"/>
  <c r="S32" i="7"/>
  <c r="T32" i="7" s="1"/>
  <c r="U32" i="7"/>
  <c r="V32" i="7" s="1"/>
  <c r="Q14" i="7"/>
  <c r="R14" i="7" s="1"/>
  <c r="S14" i="7"/>
  <c r="T14" i="7" s="1"/>
  <c r="U14" i="7"/>
  <c r="V14" i="7" s="1"/>
  <c r="Q15" i="7"/>
  <c r="R15" i="7" s="1"/>
  <c r="S15" i="7"/>
  <c r="T15" i="7" s="1"/>
  <c r="U15" i="7"/>
  <c r="V15" i="7" s="1"/>
  <c r="Q16" i="7"/>
  <c r="R16" i="7" s="1"/>
  <c r="S16" i="7"/>
  <c r="T16" i="7" s="1"/>
  <c r="U16" i="7"/>
  <c r="V16" i="7" s="1"/>
  <c r="Q17" i="7"/>
  <c r="R17" i="7" s="1"/>
  <c r="S17" i="7"/>
  <c r="T17" i="7" s="1"/>
  <c r="U17" i="7"/>
  <c r="V17" i="7" s="1"/>
  <c r="Q18" i="7"/>
  <c r="R18" i="7" s="1"/>
  <c r="S18" i="7"/>
  <c r="T18" i="7" s="1"/>
  <c r="U18" i="7"/>
  <c r="V18" i="7" s="1"/>
  <c r="Q19" i="7"/>
  <c r="R19" i="7" s="1"/>
  <c r="S19" i="7"/>
  <c r="T19" i="7" s="1"/>
  <c r="U19" i="7"/>
  <c r="V19" i="7" s="1"/>
  <c r="Q20" i="7"/>
  <c r="R20" i="7" s="1"/>
  <c r="S20" i="7"/>
  <c r="T20" i="7" s="1"/>
  <c r="U20" i="7"/>
  <c r="V20" i="7" s="1"/>
  <c r="Q21" i="7"/>
  <c r="R21" i="7" s="1"/>
  <c r="S21" i="7"/>
  <c r="T21" i="7" s="1"/>
  <c r="U21" i="7"/>
  <c r="V21" i="7" s="1"/>
  <c r="Q22" i="7"/>
  <c r="R22" i="7" s="1"/>
  <c r="S22" i="7"/>
  <c r="T22" i="7" s="1"/>
  <c r="U22" i="7"/>
  <c r="V22" i="7" s="1"/>
  <c r="Q23" i="7"/>
  <c r="R23" i="7" s="1"/>
  <c r="S23" i="7"/>
  <c r="T23" i="7" s="1"/>
  <c r="U23" i="7"/>
  <c r="V23" i="7" s="1"/>
  <c r="Q24" i="7"/>
  <c r="R24" i="7" s="1"/>
  <c r="S24" i="7"/>
  <c r="T24" i="7" s="1"/>
  <c r="U24" i="7"/>
  <c r="V24" i="7" s="1"/>
  <c r="Q25" i="7"/>
  <c r="R25" i="7" s="1"/>
  <c r="S25" i="7"/>
  <c r="T25" i="7" s="1"/>
  <c r="U25" i="7"/>
  <c r="V25" i="7" s="1"/>
  <c r="Q26" i="7"/>
  <c r="R26" i="7" s="1"/>
  <c r="S26" i="7"/>
  <c r="T26" i="7" s="1"/>
  <c r="U26" i="7"/>
  <c r="V26" i="7" s="1"/>
  <c r="Q27" i="7"/>
  <c r="R27" i="7" s="1"/>
  <c r="S27" i="7"/>
  <c r="T27" i="7" s="1"/>
  <c r="U27" i="7"/>
  <c r="V27" i="7" s="1"/>
  <c r="Q28" i="7"/>
  <c r="R28" i="7" s="1"/>
  <c r="S28" i="7"/>
  <c r="T28" i="7" s="1"/>
  <c r="U28" i="7"/>
  <c r="V28" i="7" s="1"/>
  <c r="Q29" i="7"/>
  <c r="R29" i="7" s="1"/>
  <c r="S29" i="7"/>
  <c r="T29" i="7" s="1"/>
  <c r="U29" i="7"/>
  <c r="V29" i="7" s="1"/>
  <c r="A1" i="15"/>
  <c r="L49" i="18"/>
  <c r="L39" i="18"/>
  <c r="L61" i="17"/>
  <c r="AF10" i="1"/>
  <c r="AG10" i="1"/>
  <c r="AH10" i="1"/>
  <c r="AI10" i="1"/>
  <c r="AF11" i="1"/>
  <c r="AG11" i="1"/>
  <c r="AH11" i="1"/>
  <c r="AI11" i="1"/>
  <c r="AF12" i="1"/>
  <c r="AG12" i="1"/>
  <c r="AH12" i="1"/>
  <c r="AI12" i="1"/>
  <c r="AF13" i="1"/>
  <c r="AG13" i="1"/>
  <c r="AH13" i="1"/>
  <c r="AI13" i="1"/>
  <c r="AF14" i="1"/>
  <c r="AG14" i="1"/>
  <c r="AH14" i="1"/>
  <c r="AI14" i="1"/>
  <c r="AF15" i="1"/>
  <c r="AG15" i="1"/>
  <c r="AH15" i="1"/>
  <c r="AI15" i="1"/>
  <c r="AF16" i="1"/>
  <c r="AG16" i="1"/>
  <c r="AH16" i="1"/>
  <c r="AI16" i="1"/>
  <c r="AF17" i="1"/>
  <c r="AG17" i="1"/>
  <c r="AH17" i="1"/>
  <c r="AI17" i="1"/>
  <c r="AF18" i="1"/>
  <c r="AG18" i="1"/>
  <c r="AH18" i="1"/>
  <c r="AI18" i="1"/>
  <c r="AF19" i="1"/>
  <c r="AG19" i="1"/>
  <c r="AH19" i="1"/>
  <c r="AI19" i="1"/>
  <c r="AF20" i="1"/>
  <c r="AG20" i="1"/>
  <c r="AH20" i="1"/>
  <c r="AI20" i="1"/>
  <c r="AF21" i="1"/>
  <c r="AG21" i="1"/>
  <c r="AH21" i="1"/>
  <c r="AI21" i="1"/>
  <c r="AF22" i="1"/>
  <c r="AG22" i="1"/>
  <c r="AH22" i="1"/>
  <c r="AI22" i="1"/>
  <c r="AF23" i="1"/>
  <c r="AG23" i="1"/>
  <c r="AH23" i="1"/>
  <c r="AI23" i="1"/>
  <c r="AF24" i="1"/>
  <c r="AG24" i="1"/>
  <c r="AH24" i="1"/>
  <c r="AI24" i="1"/>
  <c r="AF25" i="1"/>
  <c r="AG25" i="1"/>
  <c r="AH25" i="1"/>
  <c r="AI25" i="1"/>
  <c r="AF26" i="1"/>
  <c r="AG26" i="1"/>
  <c r="AH26" i="1"/>
  <c r="AI26" i="1"/>
  <c r="AF27" i="1"/>
  <c r="AG27" i="1"/>
  <c r="AH27" i="1"/>
  <c r="AI27" i="1"/>
  <c r="AF28" i="1"/>
  <c r="AG28" i="1"/>
  <c r="AH28" i="1"/>
  <c r="AI28" i="1"/>
  <c r="AF29" i="1"/>
  <c r="AG29" i="1"/>
  <c r="AH29" i="1"/>
  <c r="AI29" i="1"/>
  <c r="AF30" i="1"/>
  <c r="AG30" i="1"/>
  <c r="AH30" i="1"/>
  <c r="AI30" i="1"/>
  <c r="AF31" i="1"/>
  <c r="AG31" i="1"/>
  <c r="AH31" i="1"/>
  <c r="AI31" i="1"/>
  <c r="AF32" i="1"/>
  <c r="AG32" i="1"/>
  <c r="AH32" i="1"/>
  <c r="AI32" i="1"/>
  <c r="AF33" i="1"/>
  <c r="AG33" i="1"/>
  <c r="AH33" i="1"/>
  <c r="AI33" i="1"/>
  <c r="AF34" i="1"/>
  <c r="AG34" i="1"/>
  <c r="AH34" i="1"/>
  <c r="AI34" i="1"/>
  <c r="AF35" i="1"/>
  <c r="AG35" i="1"/>
  <c r="AH35" i="1"/>
  <c r="L39" i="17" s="1"/>
  <c r="AI35" i="1"/>
  <c r="AF36" i="1"/>
  <c r="AG36" i="1"/>
  <c r="AH36" i="1"/>
  <c r="AI36" i="1"/>
  <c r="AF37" i="1"/>
  <c r="AG37" i="1"/>
  <c r="AH37" i="1"/>
  <c r="AI37" i="1"/>
  <c r="AF38" i="1"/>
  <c r="AG38" i="1"/>
  <c r="AH38" i="1"/>
  <c r="AI38" i="1"/>
  <c r="AF39" i="1"/>
  <c r="AG39" i="1"/>
  <c r="AH39" i="1"/>
  <c r="AI39" i="1"/>
  <c r="L46" i="18" s="1"/>
  <c r="AF40" i="1"/>
  <c r="AG40" i="1"/>
  <c r="AH40" i="1"/>
  <c r="AI40" i="1"/>
  <c r="AF41" i="1"/>
  <c r="AG41" i="1"/>
  <c r="AH41" i="1"/>
  <c r="AI41" i="1"/>
  <c r="AF42" i="1"/>
  <c r="AG42" i="1"/>
  <c r="AH42" i="1"/>
  <c r="AI42" i="1"/>
  <c r="AF43" i="1"/>
  <c r="AG43" i="1"/>
  <c r="AH43" i="1"/>
  <c r="AI43" i="1"/>
  <c r="AF44" i="1"/>
  <c r="AG44" i="1"/>
  <c r="AH44" i="1"/>
  <c r="AI44" i="1"/>
  <c r="AF45" i="1"/>
  <c r="AG45" i="1"/>
  <c r="AH45" i="1"/>
  <c r="AI45" i="1"/>
  <c r="AF46" i="1"/>
  <c r="AG46" i="1"/>
  <c r="AH46" i="1"/>
  <c r="AI46" i="1"/>
  <c r="AF47" i="1"/>
  <c r="AG47" i="1"/>
  <c r="AH47" i="1"/>
  <c r="AI47" i="1"/>
  <c r="AF48" i="1"/>
  <c r="AG48" i="1"/>
  <c r="AH48" i="1"/>
  <c r="AI48" i="1"/>
  <c r="AF49" i="1"/>
  <c r="AG49" i="1"/>
  <c r="AH49" i="1"/>
  <c r="AI49" i="1"/>
  <c r="AF50" i="1"/>
  <c r="AG50" i="1"/>
  <c r="AH50" i="1"/>
  <c r="AI50" i="1"/>
  <c r="AF51" i="1"/>
  <c r="AG51" i="1"/>
  <c r="AH51" i="1"/>
  <c r="AI51" i="1"/>
  <c r="AF52" i="1"/>
  <c r="AG52" i="1"/>
  <c r="AH52" i="1"/>
  <c r="AI52" i="1"/>
  <c r="AF53" i="1"/>
  <c r="AG53" i="1"/>
  <c r="AH53" i="1"/>
  <c r="AI53" i="1"/>
  <c r="AF54" i="1"/>
  <c r="AG54" i="1"/>
  <c r="AH54" i="1"/>
  <c r="AI54" i="1"/>
  <c r="AF55" i="1"/>
  <c r="AG55" i="1"/>
  <c r="AH55" i="1"/>
  <c r="AI55" i="1"/>
  <c r="AF56" i="1"/>
  <c r="AG56" i="1"/>
  <c r="AH56" i="1"/>
  <c r="AI56" i="1"/>
  <c r="AF57" i="1"/>
  <c r="AG57" i="1"/>
  <c r="AH57" i="1"/>
  <c r="AI57" i="1"/>
  <c r="AF58" i="1"/>
  <c r="AG58" i="1"/>
  <c r="AH58" i="1"/>
  <c r="AI58" i="1"/>
  <c r="AF59" i="1"/>
  <c r="AG59" i="1"/>
  <c r="AH59" i="1"/>
  <c r="AI59" i="1"/>
  <c r="AF60" i="1"/>
  <c r="AG60" i="1"/>
  <c r="AH60" i="1"/>
  <c r="AI60" i="1"/>
  <c r="AF61" i="1"/>
  <c r="AG61" i="1"/>
  <c r="AH61" i="1"/>
  <c r="AI61" i="1"/>
  <c r="AF62" i="1"/>
  <c r="AG62" i="1"/>
  <c r="AH62" i="1"/>
  <c r="AI62" i="1"/>
  <c r="AF63" i="1"/>
  <c r="AG63" i="1"/>
  <c r="AH63" i="1"/>
  <c r="AI63" i="1"/>
  <c r="AF64" i="1"/>
  <c r="AG64" i="1"/>
  <c r="AH64" i="1"/>
  <c r="AI64" i="1"/>
  <c r="AF65" i="1"/>
  <c r="AG65" i="1"/>
  <c r="AH65" i="1"/>
  <c r="AI65" i="1"/>
  <c r="AF66" i="1"/>
  <c r="AG66" i="1"/>
  <c r="AH66" i="1"/>
  <c r="AI66" i="1"/>
  <c r="AF67" i="1"/>
  <c r="AG67" i="1"/>
  <c r="AH67" i="1"/>
  <c r="AI67" i="1"/>
  <c r="AF68" i="1"/>
  <c r="AG68" i="1"/>
  <c r="AH68" i="1"/>
  <c r="AI68" i="1"/>
  <c r="AF69" i="1"/>
  <c r="AG69" i="1"/>
  <c r="AH69" i="1"/>
  <c r="AI69" i="1"/>
  <c r="L17" i="17"/>
  <c r="AI9" i="1"/>
  <c r="AH9" i="1"/>
  <c r="AG9" i="1"/>
  <c r="AF9" i="1"/>
  <c r="U5" i="7"/>
  <c r="V5" i="7" s="1"/>
  <c r="U6" i="7"/>
  <c r="V6" i="7" s="1"/>
  <c r="U7" i="7"/>
  <c r="V7" i="7" s="1"/>
  <c r="U8" i="7"/>
  <c r="V8" i="7" s="1"/>
  <c r="U9" i="7"/>
  <c r="V9" i="7" s="1"/>
  <c r="U10" i="7"/>
  <c r="V10" i="7" s="1"/>
  <c r="U11" i="7"/>
  <c r="V11" i="7" s="1"/>
  <c r="U12" i="7"/>
  <c r="V12" i="7" s="1"/>
  <c r="U13" i="7"/>
  <c r="V13" i="7" s="1"/>
  <c r="U4" i="7"/>
  <c r="V4" i="7" s="1"/>
  <c r="S5" i="7"/>
  <c r="T5" i="7" s="1"/>
  <c r="S6" i="7"/>
  <c r="T6" i="7" s="1"/>
  <c r="S7" i="7"/>
  <c r="T7" i="7" s="1"/>
  <c r="S8" i="7"/>
  <c r="T8" i="7" s="1"/>
  <c r="S9" i="7"/>
  <c r="T9" i="7" s="1"/>
  <c r="S10" i="7"/>
  <c r="T10" i="7" s="1"/>
  <c r="S11" i="7"/>
  <c r="T11" i="7" s="1"/>
  <c r="S12" i="7"/>
  <c r="T12" i="7" s="1"/>
  <c r="S13" i="7"/>
  <c r="T13" i="7" s="1"/>
  <c r="S4" i="7"/>
  <c r="T4" i="7" s="1"/>
  <c r="Q5" i="7"/>
  <c r="R5" i="7" s="1"/>
  <c r="Q6" i="7"/>
  <c r="R6" i="7" s="1"/>
  <c r="Q7" i="7"/>
  <c r="R7" i="7" s="1"/>
  <c r="Q8" i="7"/>
  <c r="R8" i="7" s="1"/>
  <c r="Q9" i="7"/>
  <c r="R9" i="7" s="1"/>
  <c r="Q10" i="7"/>
  <c r="R10" i="7" s="1"/>
  <c r="Q11" i="7"/>
  <c r="R11" i="7" s="1"/>
  <c r="Q12" i="7"/>
  <c r="R12" i="7" s="1"/>
  <c r="Q13" i="7"/>
  <c r="R13" i="7" s="1"/>
  <c r="Q4" i="7"/>
  <c r="R4" i="7" s="1"/>
  <c r="M90" i="19"/>
  <c r="M85" i="19"/>
  <c r="M83" i="19"/>
  <c r="M81" i="19"/>
  <c r="M79" i="19"/>
  <c r="M77" i="19"/>
  <c r="M75" i="19"/>
  <c r="M73" i="19"/>
  <c r="AF37" i="19" s="1"/>
  <c r="AI37" i="19" s="1"/>
  <c r="M72" i="19"/>
  <c r="AF36" i="19" s="1"/>
  <c r="AI36" i="19" s="1"/>
  <c r="M71" i="19"/>
  <c r="AF35" i="19" s="1"/>
  <c r="AI35" i="19" s="1"/>
  <c r="M70" i="19"/>
  <c r="AF34" i="19" s="1"/>
  <c r="AI34" i="19" s="1"/>
  <c r="M69" i="19"/>
  <c r="AF33" i="19" s="1"/>
  <c r="AI33" i="19" s="1"/>
  <c r="M68" i="19"/>
  <c r="AF32" i="19" s="1"/>
  <c r="AI32" i="19" s="1"/>
  <c r="M67" i="19"/>
  <c r="M66" i="19"/>
  <c r="M65" i="19"/>
  <c r="AF31" i="19" s="1"/>
  <c r="AI31" i="19" s="1"/>
  <c r="M64" i="19"/>
  <c r="AF30" i="19" s="1"/>
  <c r="AI30" i="19" s="1"/>
  <c r="M63" i="19"/>
  <c r="M61" i="19"/>
  <c r="M59" i="19"/>
  <c r="M57" i="19"/>
  <c r="M55" i="19"/>
  <c r="AF29" i="19" s="1"/>
  <c r="AI29" i="19" s="1"/>
  <c r="M54" i="19"/>
  <c r="AF28" i="19" s="1"/>
  <c r="AI28" i="19" s="1"/>
  <c r="M53" i="19"/>
  <c r="M52" i="19"/>
  <c r="M51" i="19"/>
  <c r="AF27" i="19" s="1"/>
  <c r="AI27" i="19" s="1"/>
  <c r="M50" i="19"/>
  <c r="AF26" i="19" s="1"/>
  <c r="AI26" i="19" s="1"/>
  <c r="M49" i="19"/>
  <c r="AF25" i="19" s="1"/>
  <c r="AI25" i="19" s="1"/>
  <c r="M48" i="19"/>
  <c r="AF24" i="19" s="1"/>
  <c r="AI24" i="19" s="1"/>
  <c r="M47" i="19"/>
  <c r="AF23" i="19" s="1"/>
  <c r="AI23" i="19" s="1"/>
  <c r="M46" i="19"/>
  <c r="AF22" i="19" s="1"/>
  <c r="AI22" i="19" s="1"/>
  <c r="M45" i="19"/>
  <c r="M43" i="19"/>
  <c r="M41" i="19"/>
  <c r="M39" i="19"/>
  <c r="M37" i="19"/>
  <c r="M35" i="19"/>
  <c r="M33" i="19"/>
  <c r="AF21" i="19" s="1"/>
  <c r="AI21" i="19" s="1"/>
  <c r="M32" i="19"/>
  <c r="AF20" i="19" s="1"/>
  <c r="AI20" i="19" s="1"/>
  <c r="M31" i="19"/>
  <c r="AF19" i="19" s="1"/>
  <c r="AI19" i="19" s="1"/>
  <c r="M30" i="19"/>
  <c r="AF18" i="19" s="1"/>
  <c r="AI18" i="19" s="1"/>
  <c r="M29" i="19"/>
  <c r="AF17" i="19" s="1"/>
  <c r="AI17" i="19" s="1"/>
  <c r="M28" i="19"/>
  <c r="AF16" i="19" s="1"/>
  <c r="AI16" i="19" s="1"/>
  <c r="M27" i="19"/>
  <c r="M26" i="19"/>
  <c r="M25" i="19"/>
  <c r="AF15" i="19" s="1"/>
  <c r="AI15" i="19" s="1"/>
  <c r="M24" i="19"/>
  <c r="AF14" i="19" s="1"/>
  <c r="AI14" i="19" s="1"/>
  <c r="M23" i="19"/>
  <c r="M21" i="19"/>
  <c r="M19" i="19"/>
  <c r="M17" i="19"/>
  <c r="M15" i="19"/>
  <c r="AF13" i="19" s="1"/>
  <c r="AI13" i="19" s="1"/>
  <c r="M14" i="19"/>
  <c r="AF12" i="19" s="1"/>
  <c r="AI12" i="19" s="1"/>
  <c r="M13" i="19"/>
  <c r="M12" i="19"/>
  <c r="M11" i="19"/>
  <c r="AF11" i="19" s="1"/>
  <c r="AI11" i="19" s="1"/>
  <c r="M10" i="19"/>
  <c r="AF10" i="19" s="1"/>
  <c r="AI10" i="19" s="1"/>
  <c r="M9" i="19"/>
  <c r="AF9" i="19" s="1"/>
  <c r="AI9" i="19" s="1"/>
  <c r="M8" i="19"/>
  <c r="AF8" i="19" s="1"/>
  <c r="AI8" i="19" s="1"/>
  <c r="M7" i="19"/>
  <c r="AF7" i="19" s="1"/>
  <c r="AI7" i="19" s="1"/>
  <c r="M6" i="19"/>
  <c r="AF6" i="19" s="1"/>
  <c r="AI6" i="19" s="1"/>
  <c r="M90" i="18"/>
  <c r="M85" i="18"/>
  <c r="M83" i="18"/>
  <c r="M81" i="18"/>
  <c r="M79" i="18"/>
  <c r="M77" i="18"/>
  <c r="M75" i="18"/>
  <c r="M73" i="18"/>
  <c r="AF37" i="18" s="1"/>
  <c r="AI37" i="18" s="1"/>
  <c r="M72" i="18"/>
  <c r="AF36" i="18" s="1"/>
  <c r="AI36" i="18" s="1"/>
  <c r="M71" i="18"/>
  <c r="AF35" i="18" s="1"/>
  <c r="AI35" i="18" s="1"/>
  <c r="M70" i="18"/>
  <c r="AF34" i="18" s="1"/>
  <c r="AI34" i="18" s="1"/>
  <c r="M69" i="18"/>
  <c r="AF33" i="18" s="1"/>
  <c r="AI33" i="18" s="1"/>
  <c r="M68" i="18"/>
  <c r="AF32" i="18" s="1"/>
  <c r="AI32" i="18" s="1"/>
  <c r="M67" i="18"/>
  <c r="M66" i="18"/>
  <c r="M65" i="18"/>
  <c r="AF31" i="18" s="1"/>
  <c r="AI31" i="18" s="1"/>
  <c r="M64" i="18"/>
  <c r="AF30" i="18" s="1"/>
  <c r="AI30" i="18" s="1"/>
  <c r="M63" i="18"/>
  <c r="M61" i="18"/>
  <c r="M59" i="18"/>
  <c r="M57" i="18"/>
  <c r="M55" i="18"/>
  <c r="AF29" i="18" s="1"/>
  <c r="AI29" i="18" s="1"/>
  <c r="M54" i="18"/>
  <c r="AF28" i="18" s="1"/>
  <c r="AI28" i="18" s="1"/>
  <c r="M53" i="18"/>
  <c r="M52" i="18"/>
  <c r="M51" i="18"/>
  <c r="AF27" i="18" s="1"/>
  <c r="AI27" i="18" s="1"/>
  <c r="M50" i="18"/>
  <c r="AF26" i="18" s="1"/>
  <c r="AI26" i="18" s="1"/>
  <c r="M49" i="18"/>
  <c r="AF25" i="18" s="1"/>
  <c r="AI25" i="18" s="1"/>
  <c r="M48" i="18"/>
  <c r="AF24" i="18" s="1"/>
  <c r="AI24" i="18" s="1"/>
  <c r="M47" i="18"/>
  <c r="AF23" i="18" s="1"/>
  <c r="AI23" i="18" s="1"/>
  <c r="M46" i="18"/>
  <c r="AF22" i="18" s="1"/>
  <c r="AI22" i="18" s="1"/>
  <c r="M45" i="18"/>
  <c r="M43" i="18"/>
  <c r="M41" i="18"/>
  <c r="M39" i="18"/>
  <c r="M37" i="18"/>
  <c r="M35" i="18"/>
  <c r="M33" i="18"/>
  <c r="AF21" i="18" s="1"/>
  <c r="AI21" i="18" s="1"/>
  <c r="M32" i="18"/>
  <c r="AF20" i="18" s="1"/>
  <c r="AI20" i="18" s="1"/>
  <c r="M31" i="18"/>
  <c r="AF19" i="18" s="1"/>
  <c r="AI19" i="18" s="1"/>
  <c r="M30" i="18"/>
  <c r="AF18" i="18" s="1"/>
  <c r="AI18" i="18" s="1"/>
  <c r="M29" i="18"/>
  <c r="AF17" i="18" s="1"/>
  <c r="AI17" i="18" s="1"/>
  <c r="M28" i="18"/>
  <c r="AF16" i="18" s="1"/>
  <c r="AI16" i="18" s="1"/>
  <c r="M27" i="18"/>
  <c r="M26" i="18"/>
  <c r="M25" i="18"/>
  <c r="AF15" i="18" s="1"/>
  <c r="AI15" i="18" s="1"/>
  <c r="M24" i="18"/>
  <c r="AF14" i="18" s="1"/>
  <c r="AI14" i="18" s="1"/>
  <c r="M23" i="18"/>
  <c r="M21" i="18"/>
  <c r="M19" i="18"/>
  <c r="M17" i="18"/>
  <c r="M15" i="18"/>
  <c r="AF13" i="18" s="1"/>
  <c r="AI13" i="18" s="1"/>
  <c r="M14" i="18"/>
  <c r="AF12" i="18" s="1"/>
  <c r="AI12" i="18" s="1"/>
  <c r="M13" i="18"/>
  <c r="M12" i="18"/>
  <c r="M11" i="18"/>
  <c r="AF11" i="18" s="1"/>
  <c r="AI11" i="18" s="1"/>
  <c r="M10" i="18"/>
  <c r="AF10" i="18" s="1"/>
  <c r="AI10" i="18" s="1"/>
  <c r="M9" i="18"/>
  <c r="AF9" i="18" s="1"/>
  <c r="AI9" i="18" s="1"/>
  <c r="M8" i="18"/>
  <c r="AF8" i="18" s="1"/>
  <c r="AI8" i="18" s="1"/>
  <c r="M7" i="18"/>
  <c r="AF7" i="18" s="1"/>
  <c r="AI7" i="18" s="1"/>
  <c r="M6" i="18"/>
  <c r="AF6" i="18" s="1"/>
  <c r="AI6" i="18" s="1"/>
  <c r="M90" i="17"/>
  <c r="M85" i="17"/>
  <c r="M83" i="17"/>
  <c r="M81" i="17"/>
  <c r="M79" i="17"/>
  <c r="M77" i="17"/>
  <c r="M75" i="17"/>
  <c r="M73" i="17"/>
  <c r="AF37" i="17" s="1"/>
  <c r="AI37" i="17" s="1"/>
  <c r="M72" i="17"/>
  <c r="AF36" i="17" s="1"/>
  <c r="AI36" i="17" s="1"/>
  <c r="M71" i="17"/>
  <c r="AF35" i="17" s="1"/>
  <c r="AI35" i="17" s="1"/>
  <c r="M70" i="17"/>
  <c r="AF34" i="17" s="1"/>
  <c r="AI34" i="17" s="1"/>
  <c r="M69" i="17"/>
  <c r="AF33" i="17" s="1"/>
  <c r="AI33" i="17" s="1"/>
  <c r="M68" i="17"/>
  <c r="AF32" i="17" s="1"/>
  <c r="AI32" i="17" s="1"/>
  <c r="M67" i="17"/>
  <c r="M66" i="17"/>
  <c r="M65" i="17"/>
  <c r="AF31" i="17" s="1"/>
  <c r="AI31" i="17" s="1"/>
  <c r="M64" i="17"/>
  <c r="AF30" i="17" s="1"/>
  <c r="AI30" i="17" s="1"/>
  <c r="M63" i="17"/>
  <c r="M61" i="17"/>
  <c r="M59" i="17"/>
  <c r="M57" i="17"/>
  <c r="M55" i="17"/>
  <c r="AF29" i="17" s="1"/>
  <c r="AI29" i="17" s="1"/>
  <c r="M54" i="17"/>
  <c r="AF28" i="17" s="1"/>
  <c r="AI28" i="17" s="1"/>
  <c r="M53" i="17"/>
  <c r="M52" i="17"/>
  <c r="M51" i="17"/>
  <c r="AF27" i="17" s="1"/>
  <c r="AI27" i="17" s="1"/>
  <c r="M50" i="17"/>
  <c r="AF26" i="17" s="1"/>
  <c r="AI26" i="17" s="1"/>
  <c r="M49" i="17"/>
  <c r="AF25" i="17" s="1"/>
  <c r="AI25" i="17" s="1"/>
  <c r="M48" i="17"/>
  <c r="AF24" i="17" s="1"/>
  <c r="AI24" i="17" s="1"/>
  <c r="M47" i="17"/>
  <c r="AF23" i="17" s="1"/>
  <c r="AI23" i="17" s="1"/>
  <c r="M46" i="17"/>
  <c r="AF22" i="17" s="1"/>
  <c r="AI22" i="17" s="1"/>
  <c r="M45" i="17"/>
  <c r="M43" i="17"/>
  <c r="M41" i="17"/>
  <c r="M39" i="17"/>
  <c r="M37" i="17"/>
  <c r="M35" i="17"/>
  <c r="M33" i="17"/>
  <c r="AF21" i="17" s="1"/>
  <c r="AI21" i="17" s="1"/>
  <c r="M32" i="17"/>
  <c r="AF20" i="17" s="1"/>
  <c r="AI20" i="17" s="1"/>
  <c r="M31" i="17"/>
  <c r="AF19" i="17" s="1"/>
  <c r="AI19" i="17" s="1"/>
  <c r="M30" i="17"/>
  <c r="AF18" i="17" s="1"/>
  <c r="AI18" i="17" s="1"/>
  <c r="M29" i="17"/>
  <c r="AF17" i="17" s="1"/>
  <c r="AI17" i="17" s="1"/>
  <c r="M28" i="17"/>
  <c r="AF16" i="17" s="1"/>
  <c r="AI16" i="17" s="1"/>
  <c r="M27" i="17"/>
  <c r="M26" i="17"/>
  <c r="M25" i="17"/>
  <c r="AF15" i="17" s="1"/>
  <c r="AI15" i="17" s="1"/>
  <c r="M24" i="17"/>
  <c r="AF14" i="17" s="1"/>
  <c r="AI14" i="17" s="1"/>
  <c r="M23" i="17"/>
  <c r="M21" i="17"/>
  <c r="M19" i="17"/>
  <c r="M17" i="17"/>
  <c r="M15" i="17"/>
  <c r="AF13" i="17" s="1"/>
  <c r="AI13" i="17" s="1"/>
  <c r="M14" i="17"/>
  <c r="AF12" i="17" s="1"/>
  <c r="AI12" i="17" s="1"/>
  <c r="M13" i="17"/>
  <c r="M12" i="17"/>
  <c r="M11" i="17"/>
  <c r="AF11" i="17" s="1"/>
  <c r="AI11" i="17" s="1"/>
  <c r="M10" i="17"/>
  <c r="AF10" i="17" s="1"/>
  <c r="AI10" i="17" s="1"/>
  <c r="M9" i="17"/>
  <c r="AF9" i="17" s="1"/>
  <c r="AI9" i="17" s="1"/>
  <c r="M8" i="17"/>
  <c r="AF8" i="17" s="1"/>
  <c r="AI8" i="17" s="1"/>
  <c r="M7" i="17"/>
  <c r="AF7" i="17" s="1"/>
  <c r="AI7" i="17" s="1"/>
  <c r="M6" i="17"/>
  <c r="AF6" i="17" s="1"/>
  <c r="AI6" i="17" s="1"/>
  <c r="L1" i="19"/>
  <c r="U2" i="7" s="1"/>
  <c r="L1" i="18"/>
  <c r="S2" i="7" s="1"/>
  <c r="L1" i="17"/>
  <c r="Q2" i="7" s="1"/>
  <c r="O2" i="7"/>
  <c r="L2" i="19"/>
  <c r="C2" i="19"/>
  <c r="L2" i="18"/>
  <c r="C2" i="18"/>
  <c r="L2" i="17"/>
  <c r="C2" i="17"/>
  <c r="V23" i="3"/>
  <c r="AA23" i="3" s="1"/>
  <c r="V36" i="3"/>
  <c r="AA36" i="3" s="1"/>
  <c r="V16" i="3"/>
  <c r="AA16" i="3" s="1"/>
  <c r="V33" i="3"/>
  <c r="AA33" i="3" s="1"/>
  <c r="V14" i="3"/>
  <c r="AA14" i="3" s="1"/>
  <c r="V35" i="3"/>
  <c r="AA35" i="3" s="1"/>
  <c r="V8" i="3"/>
  <c r="AA8" i="3" s="1"/>
  <c r="V15" i="3"/>
  <c r="AA15" i="3" s="1"/>
  <c r="V19" i="3"/>
  <c r="AA19" i="3" s="1"/>
  <c r="V34" i="3"/>
  <c r="AA34" i="3" s="1"/>
  <c r="V18" i="3"/>
  <c r="AA18" i="3" s="1"/>
  <c r="V29" i="3"/>
  <c r="AA29" i="3" s="1"/>
  <c r="V24" i="3"/>
  <c r="AA24" i="3" s="1"/>
  <c r="V26" i="3"/>
  <c r="AA26" i="3" s="1"/>
  <c r="R7" i="3"/>
  <c r="S7" i="3"/>
  <c r="AB7" i="3" s="1"/>
  <c r="T7" i="3"/>
  <c r="AC7" i="3" s="1"/>
  <c r="V7" i="3"/>
  <c r="AA7" i="3" s="1"/>
  <c r="W7" i="3"/>
  <c r="X7" i="3"/>
  <c r="Y7" i="3" s="1"/>
  <c r="AG7" i="3" s="1"/>
  <c r="Z7" i="3"/>
  <c r="AD7" i="3"/>
  <c r="R8" i="3"/>
  <c r="S8" i="3"/>
  <c r="AB8" i="3" s="1"/>
  <c r="T8" i="3"/>
  <c r="AC8" i="3" s="1"/>
  <c r="W8" i="3"/>
  <c r="X8" i="3"/>
  <c r="Z8" i="3"/>
  <c r="AD8" i="3"/>
  <c r="R9" i="3"/>
  <c r="S9" i="3"/>
  <c r="AB9" i="3" s="1"/>
  <c r="T9" i="3"/>
  <c r="AC9" i="3" s="1"/>
  <c r="V9" i="3"/>
  <c r="AA9" i="3" s="1"/>
  <c r="W9" i="3"/>
  <c r="X9" i="3"/>
  <c r="Z9" i="3"/>
  <c r="AD9" i="3"/>
  <c r="R10" i="3"/>
  <c r="S10" i="3"/>
  <c r="AB10" i="3" s="1"/>
  <c r="T10" i="3"/>
  <c r="AC10" i="3" s="1"/>
  <c r="W10" i="3"/>
  <c r="X10" i="3"/>
  <c r="Z10" i="3"/>
  <c r="AD10" i="3"/>
  <c r="R11" i="3"/>
  <c r="S11" i="3"/>
  <c r="AB11" i="3" s="1"/>
  <c r="T11" i="3"/>
  <c r="AC11" i="3" s="1"/>
  <c r="W11" i="3"/>
  <c r="X11" i="3"/>
  <c r="Z11" i="3"/>
  <c r="AD11" i="3"/>
  <c r="R12" i="3"/>
  <c r="S12" i="3"/>
  <c r="AB12" i="3" s="1"/>
  <c r="T12" i="3"/>
  <c r="AC12" i="3" s="1"/>
  <c r="W12" i="3"/>
  <c r="X12" i="3"/>
  <c r="Y12" i="3" s="1"/>
  <c r="AG12" i="3" s="1"/>
  <c r="Z12" i="3"/>
  <c r="AD12" i="3"/>
  <c r="R13" i="3"/>
  <c r="S13" i="3"/>
  <c r="AB13" i="3" s="1"/>
  <c r="T13" i="3"/>
  <c r="AC13" i="3" s="1"/>
  <c r="W13" i="3"/>
  <c r="X13" i="3"/>
  <c r="Y13" i="3"/>
  <c r="AG13" i="3" s="1"/>
  <c r="Z13" i="3"/>
  <c r="AD13" i="3"/>
  <c r="R14" i="3"/>
  <c r="S14" i="3"/>
  <c r="AB14" i="3" s="1"/>
  <c r="T14" i="3"/>
  <c r="AC14" i="3" s="1"/>
  <c r="W14" i="3"/>
  <c r="X14" i="3"/>
  <c r="Z14" i="3"/>
  <c r="AD14" i="3"/>
  <c r="R15" i="3"/>
  <c r="S15" i="3"/>
  <c r="AB15" i="3" s="1"/>
  <c r="T15" i="3"/>
  <c r="AC15" i="3" s="1"/>
  <c r="W15" i="3"/>
  <c r="X15" i="3"/>
  <c r="Z15" i="3"/>
  <c r="AD15" i="3"/>
  <c r="R16" i="3"/>
  <c r="S16" i="3"/>
  <c r="AB16" i="3" s="1"/>
  <c r="T16" i="3"/>
  <c r="AC16" i="3" s="1"/>
  <c r="W16" i="3"/>
  <c r="X16" i="3"/>
  <c r="Z16" i="3"/>
  <c r="AD16" i="3"/>
  <c r="R17" i="3"/>
  <c r="S17" i="3"/>
  <c r="AB17" i="3" s="1"/>
  <c r="T17" i="3"/>
  <c r="AC17" i="3" s="1"/>
  <c r="W17" i="3"/>
  <c r="X17" i="3"/>
  <c r="Z17" i="3"/>
  <c r="AD17" i="3"/>
  <c r="R18" i="3"/>
  <c r="S18" i="3"/>
  <c r="AB18" i="3" s="1"/>
  <c r="T18" i="3"/>
  <c r="AC18" i="3" s="1"/>
  <c r="W18" i="3"/>
  <c r="X18" i="3"/>
  <c r="Z18" i="3"/>
  <c r="AD18" i="3"/>
  <c r="R19" i="3"/>
  <c r="S19" i="3"/>
  <c r="AB19" i="3" s="1"/>
  <c r="T19" i="3"/>
  <c r="AC19" i="3" s="1"/>
  <c r="W19" i="3"/>
  <c r="X19" i="3"/>
  <c r="Z19" i="3"/>
  <c r="AD19" i="3"/>
  <c r="R20" i="3"/>
  <c r="S20" i="3"/>
  <c r="AB20" i="3" s="1"/>
  <c r="T20" i="3"/>
  <c r="AC20" i="3" s="1"/>
  <c r="U20" i="3"/>
  <c r="AE20" i="3" s="1"/>
  <c r="V20" i="3"/>
  <c r="AA20" i="3" s="1"/>
  <c r="W20" i="3"/>
  <c r="Y20" i="3" s="1"/>
  <c r="AG20" i="3" s="1"/>
  <c r="X20" i="3"/>
  <c r="Z20" i="3"/>
  <c r="AD20" i="3"/>
  <c r="R21" i="3"/>
  <c r="S21" i="3"/>
  <c r="AB21" i="3" s="1"/>
  <c r="T21" i="3"/>
  <c r="AC21" i="3" s="1"/>
  <c r="V21" i="3"/>
  <c r="AA21" i="3" s="1"/>
  <c r="W21" i="3"/>
  <c r="X21" i="3"/>
  <c r="Y21" i="3" s="1"/>
  <c r="AG21" i="3" s="1"/>
  <c r="Z21" i="3"/>
  <c r="AD21" i="3"/>
  <c r="R22" i="3"/>
  <c r="S22" i="3"/>
  <c r="AB22" i="3" s="1"/>
  <c r="T22" i="3"/>
  <c r="AC22" i="3" s="1"/>
  <c r="U22" i="3"/>
  <c r="AE22" i="3" s="1"/>
  <c r="V22" i="3"/>
  <c r="AA22" i="3" s="1"/>
  <c r="W22" i="3"/>
  <c r="X22" i="3"/>
  <c r="Z22" i="3"/>
  <c r="AD22" i="3"/>
  <c r="R23" i="3"/>
  <c r="S23" i="3"/>
  <c r="AB23" i="3" s="1"/>
  <c r="T23" i="3"/>
  <c r="AC23" i="3" s="1"/>
  <c r="W23" i="3"/>
  <c r="X23" i="3"/>
  <c r="Z23" i="3"/>
  <c r="AD23" i="3"/>
  <c r="R24" i="3"/>
  <c r="S24" i="3"/>
  <c r="AB24" i="3" s="1"/>
  <c r="T24" i="3"/>
  <c r="AC24" i="3" s="1"/>
  <c r="W24" i="3"/>
  <c r="X24" i="3"/>
  <c r="Z24" i="3"/>
  <c r="AD24" i="3"/>
  <c r="R25" i="3"/>
  <c r="S25" i="3"/>
  <c r="AB25" i="3" s="1"/>
  <c r="T25" i="3"/>
  <c r="AC25" i="3" s="1"/>
  <c r="W25" i="3"/>
  <c r="X25" i="3"/>
  <c r="Z25" i="3"/>
  <c r="AD25" i="3"/>
  <c r="R26" i="3"/>
  <c r="S26" i="3"/>
  <c r="AB26" i="3" s="1"/>
  <c r="T26" i="3"/>
  <c r="AC26" i="3" s="1"/>
  <c r="W26" i="3"/>
  <c r="X26" i="3"/>
  <c r="Z26" i="3"/>
  <c r="AD26" i="3"/>
  <c r="R27" i="3"/>
  <c r="S27" i="3"/>
  <c r="AB27" i="3" s="1"/>
  <c r="T27" i="3"/>
  <c r="AC27" i="3" s="1"/>
  <c r="W27" i="3"/>
  <c r="X27" i="3"/>
  <c r="Z27" i="3"/>
  <c r="AD27" i="3"/>
  <c r="R28" i="3"/>
  <c r="S28" i="3"/>
  <c r="AB28" i="3" s="1"/>
  <c r="T28" i="3"/>
  <c r="AC28" i="3" s="1"/>
  <c r="W28" i="3"/>
  <c r="X28" i="3"/>
  <c r="Z28" i="3"/>
  <c r="AD28" i="3"/>
  <c r="R29" i="3"/>
  <c r="S29" i="3"/>
  <c r="AB29" i="3" s="1"/>
  <c r="T29" i="3"/>
  <c r="AC29" i="3" s="1"/>
  <c r="W29" i="3"/>
  <c r="X29" i="3"/>
  <c r="Z29" i="3"/>
  <c r="AD29" i="3"/>
  <c r="R30" i="3"/>
  <c r="S30" i="3"/>
  <c r="AB30" i="3" s="1"/>
  <c r="T30" i="3"/>
  <c r="AC30" i="3" s="1"/>
  <c r="W30" i="3"/>
  <c r="X30" i="3"/>
  <c r="Z30" i="3"/>
  <c r="AD30" i="3"/>
  <c r="R31" i="3"/>
  <c r="S31" i="3"/>
  <c r="AB31" i="3" s="1"/>
  <c r="T31" i="3"/>
  <c r="AC31" i="3" s="1"/>
  <c r="W31" i="3"/>
  <c r="X31" i="3"/>
  <c r="Y31" i="3" s="1"/>
  <c r="AG31" i="3" s="1"/>
  <c r="Z31" i="3"/>
  <c r="AD31" i="3"/>
  <c r="R32" i="3"/>
  <c r="S32" i="3"/>
  <c r="AB32" i="3" s="1"/>
  <c r="T32" i="3"/>
  <c r="AC32" i="3" s="1"/>
  <c r="W32" i="3"/>
  <c r="X32" i="3"/>
  <c r="Z32" i="3"/>
  <c r="AD32" i="3"/>
  <c r="R33" i="3"/>
  <c r="S33" i="3"/>
  <c r="AB33" i="3" s="1"/>
  <c r="T33" i="3"/>
  <c r="AC33" i="3" s="1"/>
  <c r="W33" i="3"/>
  <c r="X33" i="3"/>
  <c r="Z33" i="3"/>
  <c r="AD33" i="3"/>
  <c r="R34" i="3"/>
  <c r="S34" i="3"/>
  <c r="AB34" i="3" s="1"/>
  <c r="T34" i="3"/>
  <c r="AC34" i="3" s="1"/>
  <c r="W34" i="3"/>
  <c r="X34" i="3"/>
  <c r="Z34" i="3"/>
  <c r="AD34" i="3"/>
  <c r="R35" i="3"/>
  <c r="S35" i="3"/>
  <c r="AB35" i="3" s="1"/>
  <c r="T35" i="3"/>
  <c r="AC35" i="3" s="1"/>
  <c r="W35" i="3"/>
  <c r="X35" i="3"/>
  <c r="Z35" i="3"/>
  <c r="AD35" i="3"/>
  <c r="R36" i="3"/>
  <c r="S36" i="3"/>
  <c r="AB36" i="3" s="1"/>
  <c r="T36" i="3"/>
  <c r="AC36" i="3" s="1"/>
  <c r="W36" i="3"/>
  <c r="X36" i="3"/>
  <c r="Z36" i="3"/>
  <c r="AD36" i="3"/>
  <c r="R37" i="3"/>
  <c r="S37" i="3"/>
  <c r="AB37" i="3" s="1"/>
  <c r="T37" i="3"/>
  <c r="AC37" i="3" s="1"/>
  <c r="U37" i="3"/>
  <c r="AE37" i="3" s="1"/>
  <c r="V37" i="3"/>
  <c r="AA37" i="3" s="1"/>
  <c r="W37" i="3"/>
  <c r="X37" i="3"/>
  <c r="Z37" i="3"/>
  <c r="AD37" i="3"/>
  <c r="Z6" i="3"/>
  <c r="AD6" i="3"/>
  <c r="E3" i="13"/>
  <c r="E4" i="13"/>
  <c r="E5" i="13"/>
  <c r="E2" i="13"/>
  <c r="C3" i="13"/>
  <c r="C4" i="13"/>
  <c r="C5" i="13"/>
  <c r="C2" i="13"/>
  <c r="X6" i="3"/>
  <c r="W6" i="3"/>
  <c r="T6" i="3"/>
  <c r="AC6" i="3" s="1"/>
  <c r="S6" i="3"/>
  <c r="AB6" i="3" s="1"/>
  <c r="R6" i="3"/>
  <c r="L39" i="3"/>
  <c r="M90" i="3"/>
  <c r="M85" i="3"/>
  <c r="M83" i="3"/>
  <c r="M81" i="3"/>
  <c r="M79" i="3"/>
  <c r="M77" i="3"/>
  <c r="M75" i="3"/>
  <c r="M73" i="3"/>
  <c r="AF37" i="3" s="1"/>
  <c r="M71" i="3"/>
  <c r="AF35" i="3" s="1"/>
  <c r="M70" i="3"/>
  <c r="AF34" i="3" s="1"/>
  <c r="M69" i="3"/>
  <c r="AF33" i="3" s="1"/>
  <c r="M68" i="3"/>
  <c r="AF32" i="3" s="1"/>
  <c r="M67" i="3"/>
  <c r="M66" i="3"/>
  <c r="M65" i="3"/>
  <c r="AF31" i="3" s="1"/>
  <c r="M64" i="3"/>
  <c r="AF30" i="3" s="1"/>
  <c r="M63" i="3"/>
  <c r="M61" i="3"/>
  <c r="M59" i="3"/>
  <c r="M57" i="3"/>
  <c r="M55" i="3"/>
  <c r="AF29" i="3" s="1"/>
  <c r="M54" i="3"/>
  <c r="AF28" i="3" s="1"/>
  <c r="M53" i="3"/>
  <c r="M52" i="3"/>
  <c r="M51" i="3"/>
  <c r="AF27" i="3" s="1"/>
  <c r="M50" i="3"/>
  <c r="AF26" i="3" s="1"/>
  <c r="M49" i="3"/>
  <c r="AF25" i="3" s="1"/>
  <c r="M48" i="3"/>
  <c r="AF24" i="3" s="1"/>
  <c r="M47" i="3"/>
  <c r="AF23" i="3" s="1"/>
  <c r="M46" i="3"/>
  <c r="AF22" i="3" s="1"/>
  <c r="M45" i="3"/>
  <c r="M43" i="3"/>
  <c r="M41" i="3"/>
  <c r="M39" i="3"/>
  <c r="M37" i="3"/>
  <c r="M35" i="3"/>
  <c r="M33" i="3"/>
  <c r="AF21" i="3" s="1"/>
  <c r="M32" i="3"/>
  <c r="AF20" i="3" s="1"/>
  <c r="M31" i="3"/>
  <c r="AF19" i="3" s="1"/>
  <c r="M30" i="3"/>
  <c r="AF18" i="3" s="1"/>
  <c r="M29" i="3"/>
  <c r="AF17" i="3" s="1"/>
  <c r="M28" i="3"/>
  <c r="AF16" i="3" s="1"/>
  <c r="M27" i="3"/>
  <c r="M26" i="3"/>
  <c r="M25" i="3"/>
  <c r="AF15" i="3" s="1"/>
  <c r="AF14" i="3"/>
  <c r="M23" i="3"/>
  <c r="M21" i="3"/>
  <c r="M19" i="3"/>
  <c r="M17" i="3"/>
  <c r="M15" i="3"/>
  <c r="AF13" i="3" s="1"/>
  <c r="M14" i="3"/>
  <c r="AF12" i="3" s="1"/>
  <c r="M13" i="3"/>
  <c r="M12" i="3"/>
  <c r="M11" i="3"/>
  <c r="AF11" i="3" s="1"/>
  <c r="M10" i="3"/>
  <c r="AF10" i="3" s="1"/>
  <c r="M9" i="3"/>
  <c r="AF9" i="3" s="1"/>
  <c r="M8" i="3"/>
  <c r="AF8" i="3" s="1"/>
  <c r="M7" i="3"/>
  <c r="AF7" i="3" s="1"/>
  <c r="M6" i="3"/>
  <c r="AF6" i="3" s="1"/>
  <c r="Y24" i="3" l="1"/>
  <c r="AG24" i="3" s="1"/>
  <c r="Y33" i="3"/>
  <c r="AG33" i="3" s="1"/>
  <c r="Y22" i="3"/>
  <c r="AG22" i="3" s="1"/>
  <c r="Y25" i="3"/>
  <c r="AG25" i="3" s="1"/>
  <c r="Y37" i="3"/>
  <c r="AG37" i="3" s="1"/>
  <c r="Y36" i="3"/>
  <c r="AG36" i="3" s="1"/>
  <c r="Y11" i="3"/>
  <c r="AG11" i="3" s="1"/>
  <c r="Y29" i="3"/>
  <c r="AG29" i="3" s="1"/>
  <c r="Y14" i="3"/>
  <c r="AG14" i="3" s="1"/>
  <c r="Y16" i="3"/>
  <c r="AG16" i="3" s="1"/>
  <c r="Y32" i="3"/>
  <c r="AG32" i="3" s="1"/>
  <c r="Y34" i="3"/>
  <c r="AG34" i="3" s="1"/>
  <c r="Y23" i="3"/>
  <c r="AG23" i="3" s="1"/>
  <c r="Y17" i="3"/>
  <c r="AG17" i="3" s="1"/>
  <c r="Y6" i="3"/>
  <c r="AG6" i="3" s="1"/>
  <c r="Y18" i="3"/>
  <c r="AG18" i="3" s="1"/>
  <c r="Y19" i="3"/>
  <c r="AG19" i="3" s="1"/>
  <c r="Y9" i="3"/>
  <c r="AG9" i="3" s="1"/>
  <c r="Y8" i="3"/>
  <c r="AG8" i="3" s="1"/>
  <c r="Y27" i="3"/>
  <c r="AG27" i="3" s="1"/>
  <c r="Y30" i="3"/>
  <c r="AG30" i="3" s="1"/>
  <c r="Y10" i="3"/>
  <c r="AG10" i="3" s="1"/>
  <c r="V12" i="3"/>
  <c r="AA12" i="3" s="1"/>
  <c r="V6" i="3"/>
  <c r="AA6" i="3" s="1"/>
  <c r="V13" i="3"/>
  <c r="AA13" i="3" s="1"/>
  <c r="V27" i="3"/>
  <c r="AA27" i="3" s="1"/>
  <c r="V25" i="3"/>
  <c r="AA25" i="3" s="1"/>
  <c r="V11" i="3"/>
  <c r="AA11" i="3" s="1"/>
  <c r="V32" i="3"/>
  <c r="AA32" i="3" s="1"/>
  <c r="V17" i="3"/>
  <c r="AA17" i="3" s="1"/>
  <c r="U18" i="3"/>
  <c r="AE18" i="3" s="1"/>
  <c r="U34" i="3"/>
  <c r="AE34" i="3" s="1"/>
  <c r="U19" i="3"/>
  <c r="AE19" i="3" s="1"/>
  <c r="AI19" i="3" s="1"/>
  <c r="A15" i="16" s="1"/>
  <c r="U9" i="3"/>
  <c r="AE9" i="3" s="1"/>
  <c r="AI9" i="3" s="1"/>
  <c r="A5" i="16" s="1"/>
  <c r="A67" i="16"/>
  <c r="V10" i="3"/>
  <c r="AA10" i="3" s="1"/>
  <c r="A68" i="16"/>
  <c r="A94" i="16"/>
  <c r="A85" i="16"/>
  <c r="V31" i="3"/>
  <c r="AA31" i="3" s="1"/>
  <c r="V30" i="3"/>
  <c r="AA30" i="3" s="1"/>
  <c r="V28" i="3"/>
  <c r="AA28" i="3" s="1"/>
  <c r="A122" i="16"/>
  <c r="A123" i="16"/>
  <c r="U24" i="3"/>
  <c r="AE24" i="3" s="1"/>
  <c r="AI24" i="3" s="1"/>
  <c r="A20" i="16" s="1"/>
  <c r="U8" i="3"/>
  <c r="AE8" i="3" s="1"/>
  <c r="AI8" i="3" s="1"/>
  <c r="A4" i="16" s="1"/>
  <c r="A91" i="16"/>
  <c r="L35" i="3"/>
  <c r="L85" i="3"/>
  <c r="L47" i="3"/>
  <c r="L23" i="17"/>
  <c r="L13" i="3"/>
  <c r="L50" i="3"/>
  <c r="L37" i="3"/>
  <c r="L6" i="17"/>
  <c r="L17" i="3"/>
  <c r="L85" i="17"/>
  <c r="L83" i="17"/>
  <c r="N81" i="17"/>
  <c r="L75" i="17"/>
  <c r="L73" i="17"/>
  <c r="L70" i="17"/>
  <c r="L69" i="17"/>
  <c r="L68" i="17"/>
  <c r="N66" i="17"/>
  <c r="L65" i="17"/>
  <c r="L64" i="17"/>
  <c r="N59" i="17"/>
  <c r="L57" i="17"/>
  <c r="L53" i="17"/>
  <c r="L52" i="17"/>
  <c r="N51" i="17"/>
  <c r="L48" i="3"/>
  <c r="L47" i="17"/>
  <c r="L46" i="17"/>
  <c r="L41" i="17"/>
  <c r="L37" i="17"/>
  <c r="L35" i="17"/>
  <c r="N32" i="17"/>
  <c r="L31" i="17"/>
  <c r="L30" i="17"/>
  <c r="L28" i="17"/>
  <c r="L27" i="17"/>
  <c r="N26" i="17"/>
  <c r="L24" i="17"/>
  <c r="L21" i="17"/>
  <c r="N19" i="17"/>
  <c r="L14" i="17"/>
  <c r="L13" i="17"/>
  <c r="L12" i="17"/>
  <c r="L10" i="17"/>
  <c r="L8" i="17"/>
  <c r="L7" i="17"/>
  <c r="L6" i="19"/>
  <c r="L81" i="19"/>
  <c r="L75" i="19"/>
  <c r="L68" i="19"/>
  <c r="L66" i="19"/>
  <c r="L51" i="19"/>
  <c r="L39" i="19"/>
  <c r="L37" i="19"/>
  <c r="L35" i="18"/>
  <c r="L33" i="18"/>
  <c r="L29" i="19"/>
  <c r="L19" i="19"/>
  <c r="L10" i="19"/>
  <c r="L48" i="17"/>
  <c r="L69" i="18"/>
  <c r="L57" i="18"/>
  <c r="L30" i="18"/>
  <c r="L27" i="18"/>
  <c r="L25" i="18"/>
  <c r="L11" i="18"/>
  <c r="L81" i="18"/>
  <c r="L85" i="19"/>
  <c r="L47" i="18"/>
  <c r="L63" i="17"/>
  <c r="L85" i="18"/>
  <c r="L51" i="18"/>
  <c r="L47" i="19"/>
  <c r="L83" i="19"/>
  <c r="L73" i="19"/>
  <c r="L72" i="18"/>
  <c r="L71" i="19"/>
  <c r="L70" i="19"/>
  <c r="L69" i="19"/>
  <c r="L67" i="19"/>
  <c r="L65" i="19"/>
  <c r="L64" i="19"/>
  <c r="L63" i="19"/>
  <c r="L61" i="19"/>
  <c r="L59" i="19"/>
  <c r="L57" i="19"/>
  <c r="L55" i="19"/>
  <c r="L54" i="19"/>
  <c r="L53" i="18"/>
  <c r="L52" i="19"/>
  <c r="L50" i="19"/>
  <c r="L48" i="18"/>
  <c r="L45" i="19"/>
  <c r="L43" i="18"/>
  <c r="L41" i="19"/>
  <c r="L35" i="19"/>
  <c r="L33" i="19"/>
  <c r="L32" i="19"/>
  <c r="L31" i="19"/>
  <c r="L30" i="19"/>
  <c r="L29" i="18"/>
  <c r="L28" i="19"/>
  <c r="L27" i="19"/>
  <c r="L26" i="19"/>
  <c r="L25" i="19"/>
  <c r="L23" i="19"/>
  <c r="L21" i="19"/>
  <c r="L15" i="18"/>
  <c r="L90" i="18"/>
  <c r="L90" i="17"/>
  <c r="L90" i="3"/>
  <c r="L83" i="18"/>
  <c r="L83" i="3"/>
  <c r="L77" i="18"/>
  <c r="L81" i="3"/>
  <c r="L79" i="3"/>
  <c r="L79" i="18"/>
  <c r="L79" i="17"/>
  <c r="L79" i="19"/>
  <c r="L77" i="19"/>
  <c r="L77" i="17"/>
  <c r="L77" i="3"/>
  <c r="L75" i="18"/>
  <c r="L75" i="3"/>
  <c r="L73" i="18"/>
  <c r="L73" i="3"/>
  <c r="L72" i="19"/>
  <c r="L72" i="17"/>
  <c r="L72" i="3"/>
  <c r="L71" i="18"/>
  <c r="L71" i="3"/>
  <c r="L71" i="17"/>
  <c r="L70" i="18"/>
  <c r="L70" i="3"/>
  <c r="L69" i="3"/>
  <c r="L68" i="18"/>
  <c r="L68" i="3"/>
  <c r="L67" i="17"/>
  <c r="L67" i="18"/>
  <c r="L67" i="3"/>
  <c r="L66" i="3"/>
  <c r="L66" i="18"/>
  <c r="L65" i="18"/>
  <c r="L65" i="3"/>
  <c r="L64" i="18"/>
  <c r="L64" i="3"/>
  <c r="L63" i="3"/>
  <c r="L61" i="18"/>
  <c r="L61" i="3"/>
  <c r="L59" i="18"/>
  <c r="L59" i="3"/>
  <c r="L57" i="3"/>
  <c r="L49" i="3"/>
  <c r="L49" i="19"/>
  <c r="L52" i="3"/>
  <c r="L55" i="18"/>
  <c r="L55" i="17"/>
  <c r="L55" i="3"/>
  <c r="L54" i="18"/>
  <c r="L54" i="17"/>
  <c r="L54" i="3"/>
  <c r="L53" i="19"/>
  <c r="L53" i="3"/>
  <c r="L51" i="3"/>
  <c r="L50" i="17"/>
  <c r="L50" i="18"/>
  <c r="L49" i="17"/>
  <c r="L48" i="19"/>
  <c r="L46" i="19"/>
  <c r="L46" i="3"/>
  <c r="L41" i="18"/>
  <c r="L41" i="3"/>
  <c r="L37" i="18"/>
  <c r="L45" i="17"/>
  <c r="L45" i="18"/>
  <c r="L45" i="3"/>
  <c r="L43" i="19"/>
  <c r="L43" i="3"/>
  <c r="L43" i="17"/>
  <c r="L33" i="17"/>
  <c r="L33" i="3"/>
  <c r="L32" i="18"/>
  <c r="L32" i="3"/>
  <c r="L31" i="18"/>
  <c r="L31" i="3"/>
  <c r="L30" i="3"/>
  <c r="L29" i="17"/>
  <c r="L29" i="3"/>
  <c r="L28" i="18"/>
  <c r="L28" i="3"/>
  <c r="L27" i="3"/>
  <c r="L26" i="18"/>
  <c r="L26" i="3"/>
  <c r="L25" i="17"/>
  <c r="L25" i="3"/>
  <c r="L24" i="18"/>
  <c r="L24" i="19"/>
  <c r="L24" i="3"/>
  <c r="L23" i="18"/>
  <c r="L21" i="18"/>
  <c r="L21" i="3"/>
  <c r="L19" i="18"/>
  <c r="L19" i="3"/>
  <c r="L17" i="19"/>
  <c r="L17" i="18"/>
  <c r="L14" i="19"/>
  <c r="L15" i="17"/>
  <c r="L15" i="19"/>
  <c r="L15" i="3"/>
  <c r="L14" i="3"/>
  <c r="L14" i="18"/>
  <c r="L13" i="19"/>
  <c r="L11" i="19"/>
  <c r="L8" i="19"/>
  <c r="L11" i="3"/>
  <c r="L12" i="18"/>
  <c r="L11" i="17"/>
  <c r="L10" i="3"/>
  <c r="L13" i="18"/>
  <c r="L12" i="19"/>
  <c r="L12" i="3"/>
  <c r="L10" i="18"/>
  <c r="L7" i="3"/>
  <c r="L9" i="19"/>
  <c r="L7" i="19"/>
  <c r="L9" i="18"/>
  <c r="L9" i="17"/>
  <c r="L9" i="3"/>
  <c r="L7" i="18"/>
  <c r="L8" i="18"/>
  <c r="L8" i="3"/>
  <c r="A45" i="16"/>
  <c r="A58" i="16"/>
  <c r="A81" i="16"/>
  <c r="L6" i="18"/>
  <c r="A44" i="16"/>
  <c r="A53" i="16"/>
  <c r="A47" i="16"/>
  <c r="A61" i="16"/>
  <c r="A57" i="16"/>
  <c r="A130" i="16"/>
  <c r="A84" i="16"/>
  <c r="A83" i="16"/>
  <c r="A38" i="16"/>
  <c r="A42" i="16"/>
  <c r="A52" i="16"/>
  <c r="A64" i="16"/>
  <c r="A50" i="16"/>
  <c r="A56" i="16"/>
  <c r="A41" i="16"/>
  <c r="A36" i="16"/>
  <c r="A37" i="16"/>
  <c r="A40" i="16"/>
  <c r="A54" i="16"/>
  <c r="A55" i="16"/>
  <c r="A43" i="16"/>
  <c r="A51" i="16"/>
  <c r="A62" i="16"/>
  <c r="A39" i="16"/>
  <c r="A46" i="16"/>
  <c r="A60" i="16"/>
  <c r="A65" i="16"/>
  <c r="A34" i="16"/>
  <c r="A35" i="16"/>
  <c r="A48" i="16"/>
  <c r="A49" i="16"/>
  <c r="A59" i="16"/>
  <c r="A63" i="16"/>
  <c r="A113" i="16"/>
  <c r="U29" i="3"/>
  <c r="AE29" i="3" s="1"/>
  <c r="AI29" i="3" s="1"/>
  <c r="A25" i="16" s="1"/>
  <c r="A97" i="16"/>
  <c r="U35" i="3"/>
  <c r="AE35" i="3" s="1"/>
  <c r="AI20" i="3"/>
  <c r="A16" i="16" s="1"/>
  <c r="AI22" i="3"/>
  <c r="A18" i="16" s="1"/>
  <c r="AI37" i="3"/>
  <c r="A33" i="16" s="1"/>
  <c r="Y35" i="3"/>
  <c r="AG35" i="3" s="1"/>
  <c r="Y15" i="3"/>
  <c r="AG15" i="3" s="1"/>
  <c r="Y28" i="3"/>
  <c r="AG28" i="3" s="1"/>
  <c r="Y26" i="3"/>
  <c r="AG26" i="3" s="1"/>
  <c r="A161" i="16"/>
  <c r="A160" i="16"/>
  <c r="A159" i="16"/>
  <c r="A158" i="16"/>
  <c r="A157" i="16"/>
  <c r="A156" i="16"/>
  <c r="A154" i="16"/>
  <c r="A152" i="16"/>
  <c r="A148" i="16"/>
  <c r="A147" i="16"/>
  <c r="A146" i="16"/>
  <c r="A144" i="16"/>
  <c r="A141" i="16"/>
  <c r="A140" i="16"/>
  <c r="A139" i="16"/>
  <c r="A137" i="16"/>
  <c r="A136" i="16"/>
  <c r="A134" i="16"/>
  <c r="A133" i="16"/>
  <c r="A132" i="16"/>
  <c r="A131" i="16"/>
  <c r="C2" i="3"/>
  <c r="N17" i="18"/>
  <c r="N35" i="18"/>
  <c r="N39" i="18"/>
  <c r="N46" i="18"/>
  <c r="N49" i="18"/>
  <c r="N50" i="18"/>
  <c r="N52" i="18"/>
  <c r="N57" i="18"/>
  <c r="N63" i="18"/>
  <c r="N81" i="18"/>
  <c r="N10" i="19"/>
  <c r="N23" i="19"/>
  <c r="N49" i="19"/>
  <c r="N65" i="19"/>
  <c r="N66" i="19"/>
  <c r="N68" i="19"/>
  <c r="N70" i="19"/>
  <c r="N90" i="19"/>
  <c r="N11" i="17"/>
  <c r="N15" i="17"/>
  <c r="N17" i="17"/>
  <c r="N33" i="17"/>
  <c r="N39" i="17"/>
  <c r="N45" i="17"/>
  <c r="N54" i="17"/>
  <c r="N55" i="17"/>
  <c r="N61" i="17"/>
  <c r="N63" i="17"/>
  <c r="N67" i="17"/>
  <c r="N71" i="17"/>
  <c r="N90" i="17"/>
  <c r="U86" i="1"/>
  <c r="V86" i="1"/>
  <c r="W86" i="1"/>
  <c r="X86" i="1"/>
  <c r="C2" i="7"/>
  <c r="J2" i="7"/>
  <c r="C3" i="2"/>
  <c r="L3" i="2"/>
  <c r="C6" i="2"/>
  <c r="G6" i="2"/>
  <c r="K6" i="2"/>
  <c r="O6" i="2"/>
  <c r="AI18" i="3" l="1"/>
  <c r="A14" i="16" s="1"/>
  <c r="F14" i="16" s="1"/>
  <c r="AI34" i="3"/>
  <c r="A30" i="16" s="1"/>
  <c r="G30" i="16" s="1"/>
  <c r="A150" i="16"/>
  <c r="F150" i="16" s="1"/>
  <c r="A145" i="16"/>
  <c r="H145" i="16" s="1"/>
  <c r="A138" i="16"/>
  <c r="G138" i="16" s="1"/>
  <c r="A135" i="16"/>
  <c r="H135" i="16" s="1"/>
  <c r="A79" i="16"/>
  <c r="G79" i="16" s="1"/>
  <c r="A103" i="16"/>
  <c r="F103" i="16" s="1"/>
  <c r="A153" i="16"/>
  <c r="H153" i="16" s="1"/>
  <c r="A125" i="16"/>
  <c r="F125" i="16" s="1"/>
  <c r="A107" i="16"/>
  <c r="H107" i="16" s="1"/>
  <c r="A87" i="16"/>
  <c r="H87" i="16" s="1"/>
  <c r="U31" i="3"/>
  <c r="AE31" i="3" s="1"/>
  <c r="AI31" i="3" s="1"/>
  <c r="A27" i="16" s="1"/>
  <c r="A112" i="16"/>
  <c r="A78" i="16"/>
  <c r="H78" i="16" s="1"/>
  <c r="A102" i="16"/>
  <c r="G102" i="16" s="1"/>
  <c r="A69" i="16"/>
  <c r="A95" i="16"/>
  <c r="H95" i="16" s="1"/>
  <c r="A120" i="16"/>
  <c r="H120" i="16" s="1"/>
  <c r="A106" i="16"/>
  <c r="A104" i="16"/>
  <c r="H104" i="16" s="1"/>
  <c r="A75" i="16"/>
  <c r="U25" i="3"/>
  <c r="AE25" i="3" s="1"/>
  <c r="AI25" i="3" s="1"/>
  <c r="A21" i="16" s="1"/>
  <c r="H21" i="16" s="1"/>
  <c r="A142" i="16"/>
  <c r="H142" i="16" s="1"/>
  <c r="A71" i="16"/>
  <c r="F71" i="16" s="1"/>
  <c r="A100" i="16"/>
  <c r="G100" i="16" s="1"/>
  <c r="A109" i="16"/>
  <c r="H109" i="16" s="1"/>
  <c r="A98" i="16"/>
  <c r="G98" i="16" s="1"/>
  <c r="A121" i="16"/>
  <c r="G121" i="16" s="1"/>
  <c r="A119" i="16"/>
  <c r="F119" i="16" s="1"/>
  <c r="A128" i="16"/>
  <c r="G128" i="16" s="1"/>
  <c r="U21" i="3"/>
  <c r="AE21" i="3" s="1"/>
  <c r="AI21" i="3" s="1"/>
  <c r="A17" i="16" s="1"/>
  <c r="F17" i="16" s="1"/>
  <c r="U23" i="3"/>
  <c r="AE23" i="3" s="1"/>
  <c r="AI23" i="3" s="1"/>
  <c r="A19" i="16" s="1"/>
  <c r="F19" i="16" s="1"/>
  <c r="U7" i="3"/>
  <c r="AE7" i="3" s="1"/>
  <c r="AI7" i="3" s="1"/>
  <c r="A3" i="16" s="1"/>
  <c r="G3" i="16" s="1"/>
  <c r="U36" i="3"/>
  <c r="AE36" i="3" s="1"/>
  <c r="AI36" i="3" s="1"/>
  <c r="A32" i="16" s="1"/>
  <c r="G32" i="16" s="1"/>
  <c r="U6" i="3"/>
  <c r="AE6" i="3" s="1"/>
  <c r="AI6" i="3" s="1"/>
  <c r="A2" i="16" s="1"/>
  <c r="G2" i="16" s="1"/>
  <c r="AI35" i="3"/>
  <c r="A31" i="16" s="1"/>
  <c r="F31" i="16" s="1"/>
  <c r="A73" i="16"/>
  <c r="H73" i="16" s="1"/>
  <c r="A89" i="16"/>
  <c r="G89" i="16" s="1"/>
  <c r="U16" i="3"/>
  <c r="AE16" i="3" s="1"/>
  <c r="AI16" i="3" s="1"/>
  <c r="A12" i="16" s="1"/>
  <c r="H12" i="16" s="1"/>
  <c r="U32" i="3"/>
  <c r="AE32" i="3" s="1"/>
  <c r="AI32" i="3" s="1"/>
  <c r="A28" i="16" s="1"/>
  <c r="H28" i="16" s="1"/>
  <c r="U15" i="3"/>
  <c r="AE15" i="3" s="1"/>
  <c r="AI15" i="3" s="1"/>
  <c r="A11" i="16" s="1"/>
  <c r="U13" i="3"/>
  <c r="AE13" i="3" s="1"/>
  <c r="AI13" i="3" s="1"/>
  <c r="A9" i="16" s="1"/>
  <c r="H9" i="16" s="1"/>
  <c r="U26" i="3"/>
  <c r="AE26" i="3" s="1"/>
  <c r="AI26" i="3" s="1"/>
  <c r="A22" i="16" s="1"/>
  <c r="U10" i="3"/>
  <c r="AE10" i="3" s="1"/>
  <c r="AI10" i="3" s="1"/>
  <c r="A6" i="16" s="1"/>
  <c r="F6" i="16" s="1"/>
  <c r="A76" i="16"/>
  <c r="H76" i="16" s="1"/>
  <c r="A92" i="16"/>
  <c r="G92" i="16" s="1"/>
  <c r="U11" i="3"/>
  <c r="AE11" i="3" s="1"/>
  <c r="AI11" i="3" s="1"/>
  <c r="A7" i="16" s="1"/>
  <c r="G7" i="16" s="1"/>
  <c r="U27" i="3"/>
  <c r="AE27" i="3" s="1"/>
  <c r="AI27" i="3" s="1"/>
  <c r="A23" i="16" s="1"/>
  <c r="F23" i="16" s="1"/>
  <c r="U33" i="3"/>
  <c r="AE33" i="3" s="1"/>
  <c r="AI33" i="3" s="1"/>
  <c r="A29" i="16" s="1"/>
  <c r="G29" i="16" s="1"/>
  <c r="U17" i="3"/>
  <c r="AE17" i="3" s="1"/>
  <c r="AI17" i="3" s="1"/>
  <c r="A13" i="16" s="1"/>
  <c r="G13" i="16" s="1"/>
  <c r="A72" i="16"/>
  <c r="F72" i="16" s="1"/>
  <c r="A70" i="16"/>
  <c r="A88" i="16"/>
  <c r="G88" i="16" s="1"/>
  <c r="U30" i="3"/>
  <c r="AE30" i="3" s="1"/>
  <c r="AI30" i="3" s="1"/>
  <c r="A26" i="16" s="1"/>
  <c r="G26" i="16" s="1"/>
  <c r="U28" i="3"/>
  <c r="AE28" i="3" s="1"/>
  <c r="AI28" i="3" s="1"/>
  <c r="A24" i="16" s="1"/>
  <c r="U12" i="3"/>
  <c r="AE12" i="3" s="1"/>
  <c r="AI12" i="3" s="1"/>
  <c r="A8" i="16" s="1"/>
  <c r="G8" i="16" s="1"/>
  <c r="U14" i="3"/>
  <c r="AE14" i="3" s="1"/>
  <c r="AI14" i="3" s="1"/>
  <c r="A10" i="16" s="1"/>
  <c r="F10" i="16" s="1"/>
  <c r="A149" i="16"/>
  <c r="G149" i="16" s="1"/>
  <c r="A143" i="16"/>
  <c r="H143" i="16" s="1"/>
  <c r="A101" i="16"/>
  <c r="A127" i="16"/>
  <c r="H127" i="16" s="1"/>
  <c r="A82" i="16"/>
  <c r="F82" i="16" s="1"/>
  <c r="A66" i="16"/>
  <c r="G66" i="16" s="1"/>
  <c r="A80" i="16"/>
  <c r="H80" i="16" s="1"/>
  <c r="A96" i="16"/>
  <c r="G96" i="16" s="1"/>
  <c r="A129" i="16"/>
  <c r="H129" i="16" s="1"/>
  <c r="A115" i="16"/>
  <c r="F115" i="16" s="1"/>
  <c r="A99" i="16"/>
  <c r="H99" i="16" s="1"/>
  <c r="A124" i="16"/>
  <c r="H124" i="16" s="1"/>
  <c r="A114" i="16"/>
  <c r="H114" i="16" s="1"/>
  <c r="A117" i="16"/>
  <c r="G117" i="16" s="1"/>
  <c r="A111" i="16"/>
  <c r="H111" i="16" s="1"/>
  <c r="A86" i="16"/>
  <c r="A90" i="16"/>
  <c r="G90" i="16" s="1"/>
  <c r="A74" i="16"/>
  <c r="G74" i="16" s="1"/>
  <c r="A116" i="16"/>
  <c r="H116" i="16" s="1"/>
  <c r="A126" i="16"/>
  <c r="G126" i="16" s="1"/>
  <c r="A110" i="16"/>
  <c r="F110" i="16" s="1"/>
  <c r="A108" i="16"/>
  <c r="F108" i="16" s="1"/>
  <c r="A118" i="16"/>
  <c r="H118" i="16" s="1"/>
  <c r="A93" i="16"/>
  <c r="A77" i="16"/>
  <c r="G77" i="16" s="1"/>
  <c r="A151" i="16"/>
  <c r="F151" i="16" s="1"/>
  <c r="A155" i="16"/>
  <c r="F155" i="16" s="1"/>
  <c r="A105" i="16"/>
  <c r="G134" i="16"/>
  <c r="H134" i="16"/>
  <c r="F134" i="16"/>
  <c r="F159" i="16"/>
  <c r="G159" i="16"/>
  <c r="H159" i="16"/>
  <c r="H139" i="16"/>
  <c r="G139" i="16"/>
  <c r="F139" i="16"/>
  <c r="G132" i="16"/>
  <c r="H132" i="16"/>
  <c r="F132" i="16"/>
  <c r="G136" i="16"/>
  <c r="H136" i="16"/>
  <c r="F136" i="16"/>
  <c r="G158" i="16"/>
  <c r="H158" i="16"/>
  <c r="F158" i="16"/>
  <c r="F141" i="16"/>
  <c r="H141" i="16"/>
  <c r="G141" i="16"/>
  <c r="G133" i="16"/>
  <c r="F133" i="16"/>
  <c r="H133" i="16"/>
  <c r="F131" i="16"/>
  <c r="H131" i="16"/>
  <c r="G131" i="16"/>
  <c r="G156" i="16"/>
  <c r="H156" i="16"/>
  <c r="F156" i="16"/>
  <c r="G152" i="16"/>
  <c r="H152" i="16"/>
  <c r="F152" i="16"/>
  <c r="H157" i="16"/>
  <c r="G157" i="16"/>
  <c r="F157" i="16"/>
  <c r="G140" i="16"/>
  <c r="H140" i="16"/>
  <c r="F140" i="16"/>
  <c r="G154" i="16"/>
  <c r="H154" i="16"/>
  <c r="F154" i="16"/>
  <c r="H144" i="16"/>
  <c r="G144" i="16"/>
  <c r="F144" i="16"/>
  <c r="F147" i="16"/>
  <c r="H147" i="16"/>
  <c r="G147" i="16"/>
  <c r="G148" i="16"/>
  <c r="H148" i="16"/>
  <c r="F148" i="16"/>
  <c r="G122" i="16"/>
  <c r="F122" i="16"/>
  <c r="H122" i="16"/>
  <c r="N68" i="18"/>
  <c r="N41" i="17"/>
  <c r="H113" i="16"/>
  <c r="F113" i="16"/>
  <c r="G113" i="16"/>
  <c r="L51" i="17"/>
  <c r="H123" i="16"/>
  <c r="G123" i="16"/>
  <c r="F123" i="16"/>
  <c r="N21" i="17"/>
  <c r="N67" i="19"/>
  <c r="N65" i="17"/>
  <c r="N15" i="18"/>
  <c r="H84" i="16"/>
  <c r="F84" i="16"/>
  <c r="G84" i="16"/>
  <c r="G81" i="16"/>
  <c r="F81" i="16"/>
  <c r="H81" i="16"/>
  <c r="G68" i="16"/>
  <c r="F68" i="16"/>
  <c r="H68" i="16"/>
  <c r="N55" i="19"/>
  <c r="H67" i="16"/>
  <c r="F67" i="16"/>
  <c r="G67" i="16"/>
  <c r="G83" i="16"/>
  <c r="F83" i="16"/>
  <c r="H83" i="16"/>
  <c r="H94" i="16"/>
  <c r="F94" i="16"/>
  <c r="G94" i="16"/>
  <c r="N69" i="17"/>
  <c r="N73" i="17"/>
  <c r="N24" i="17"/>
  <c r="N35" i="19"/>
  <c r="N61" i="18"/>
  <c r="N33" i="18"/>
  <c r="L23" i="3"/>
  <c r="N28" i="17"/>
  <c r="N63" i="19"/>
  <c r="N27" i="19"/>
  <c r="N75" i="18"/>
  <c r="N31" i="18"/>
  <c r="L32" i="17"/>
  <c r="N46" i="19"/>
  <c r="N23" i="17"/>
  <c r="N81" i="19"/>
  <c r="N66" i="18"/>
  <c r="N55" i="18"/>
  <c r="L59" i="17"/>
  <c r="L66" i="17"/>
  <c r="N70" i="17"/>
  <c r="N75" i="19"/>
  <c r="N51" i="19"/>
  <c r="N33" i="19"/>
  <c r="N29" i="18"/>
  <c r="L26" i="17"/>
  <c r="N31" i="19"/>
  <c r="L19" i="17"/>
  <c r="L81" i="17"/>
  <c r="N47" i="17"/>
  <c r="N72" i="19"/>
  <c r="N41" i="19"/>
  <c r="N17" i="19"/>
  <c r="N48" i="18"/>
  <c r="N27" i="18"/>
  <c r="N46" i="17"/>
  <c r="N50" i="19"/>
  <c r="N39" i="19"/>
  <c r="N29" i="19"/>
  <c r="N15" i="19"/>
  <c r="N72" i="18"/>
  <c r="N51" i="18"/>
  <c r="N32" i="18"/>
  <c r="N24" i="18"/>
  <c r="N61" i="19"/>
  <c r="N21" i="19"/>
  <c r="N69" i="18"/>
  <c r="N25" i="18"/>
  <c r="N85" i="19"/>
  <c r="N71" i="19"/>
  <c r="N26" i="19"/>
  <c r="N19" i="19"/>
  <c r="N54" i="19"/>
  <c r="N47" i="19"/>
  <c r="N37" i="19"/>
  <c r="N30" i="19"/>
  <c r="N24" i="19"/>
  <c r="N19" i="18"/>
  <c r="G63" i="16"/>
  <c r="H63" i="16"/>
  <c r="F63" i="16"/>
  <c r="F46" i="16"/>
  <c r="G46" i="16"/>
  <c r="H46" i="16"/>
  <c r="F54" i="16"/>
  <c r="H54" i="16"/>
  <c r="G54" i="16"/>
  <c r="G52" i="16"/>
  <c r="F52" i="16"/>
  <c r="H52" i="16"/>
  <c r="F58" i="16"/>
  <c r="H58" i="16"/>
  <c r="G58" i="16"/>
  <c r="N11" i="19"/>
  <c r="G59" i="16"/>
  <c r="H59" i="16"/>
  <c r="F59" i="16"/>
  <c r="G39" i="16"/>
  <c r="H39" i="16"/>
  <c r="F39" i="16"/>
  <c r="G56" i="16"/>
  <c r="F56" i="16"/>
  <c r="H56" i="16"/>
  <c r="G53" i="16"/>
  <c r="F53" i="16"/>
  <c r="H53" i="16"/>
  <c r="N25" i="19"/>
  <c r="N64" i="18"/>
  <c r="N43" i="18"/>
  <c r="N23" i="18"/>
  <c r="N11" i="18"/>
  <c r="G49" i="16"/>
  <c r="H49" i="16"/>
  <c r="F49" i="16"/>
  <c r="F62" i="16"/>
  <c r="H62" i="16"/>
  <c r="G62" i="16"/>
  <c r="G37" i="16"/>
  <c r="H37" i="16"/>
  <c r="F37" i="16"/>
  <c r="F50" i="16"/>
  <c r="H50" i="16"/>
  <c r="G50" i="16"/>
  <c r="F38" i="16"/>
  <c r="H38" i="16"/>
  <c r="G38" i="16"/>
  <c r="G57" i="16"/>
  <c r="H57" i="16"/>
  <c r="F57" i="16"/>
  <c r="H44" i="16"/>
  <c r="G44" i="16"/>
  <c r="F44" i="16"/>
  <c r="G35" i="16"/>
  <c r="H35" i="16"/>
  <c r="F35" i="16"/>
  <c r="G43" i="16"/>
  <c r="H43" i="16"/>
  <c r="F43" i="16"/>
  <c r="G41" i="16"/>
  <c r="F41" i="16"/>
  <c r="H41" i="16"/>
  <c r="G47" i="16"/>
  <c r="H47" i="16"/>
  <c r="F47" i="16"/>
  <c r="F34" i="16"/>
  <c r="G34" i="16"/>
  <c r="H34" i="16"/>
  <c r="G40" i="16"/>
  <c r="F40" i="16"/>
  <c r="H40" i="16"/>
  <c r="F42" i="16"/>
  <c r="H42" i="16"/>
  <c r="G42" i="16"/>
  <c r="G45" i="16"/>
  <c r="H45" i="16"/>
  <c r="F45" i="16"/>
  <c r="N83" i="19"/>
  <c r="N59" i="19"/>
  <c r="N45" i="19"/>
  <c r="N83" i="18"/>
  <c r="N53" i="18"/>
  <c r="N41" i="18"/>
  <c r="N26" i="18"/>
  <c r="N7" i="18"/>
  <c r="H48" i="16"/>
  <c r="G48" i="16"/>
  <c r="F48" i="16"/>
  <c r="H60" i="16"/>
  <c r="G60" i="16"/>
  <c r="F60" i="16"/>
  <c r="G51" i="16"/>
  <c r="H51" i="16"/>
  <c r="F51" i="16"/>
  <c r="G55" i="16"/>
  <c r="H55" i="16"/>
  <c r="F55" i="16"/>
  <c r="H36" i="16"/>
  <c r="G36" i="16"/>
  <c r="F36" i="16"/>
  <c r="G61" i="16"/>
  <c r="H61" i="16"/>
  <c r="F61" i="16"/>
  <c r="N10" i="17"/>
  <c r="N73" i="19"/>
  <c r="N28" i="19"/>
  <c r="N71" i="18"/>
  <c r="N28" i="18"/>
  <c r="G4" i="16"/>
  <c r="H4" i="16"/>
  <c r="F4" i="16"/>
  <c r="G25" i="16"/>
  <c r="F25" i="16"/>
  <c r="H25" i="16"/>
  <c r="F5" i="16"/>
  <c r="G5" i="16"/>
  <c r="H5" i="16"/>
  <c r="F30" i="16"/>
  <c r="G18" i="16"/>
  <c r="H18" i="16"/>
  <c r="F18" i="16"/>
  <c r="G20" i="16"/>
  <c r="H20" i="16"/>
  <c r="F20" i="16"/>
  <c r="N69" i="19"/>
  <c r="N52" i="19"/>
  <c r="N32" i="19"/>
  <c r="N10" i="18"/>
  <c r="N35" i="17"/>
  <c r="N30" i="17"/>
  <c r="N64" i="19"/>
  <c r="N57" i="19"/>
  <c r="N90" i="18"/>
  <c r="N70" i="18"/>
  <c r="N85" i="17"/>
  <c r="N77" i="19"/>
  <c r="N13" i="19"/>
  <c r="N85" i="18"/>
  <c r="N73" i="18"/>
  <c r="N54" i="18"/>
  <c r="N45" i="18"/>
  <c r="N30" i="18"/>
  <c r="N21" i="18"/>
  <c r="N13" i="18"/>
  <c r="G16" i="16"/>
  <c r="H16" i="16"/>
  <c r="F16" i="16"/>
  <c r="G137" i="16"/>
  <c r="H137" i="16"/>
  <c r="F137" i="16"/>
  <c r="G15" i="16"/>
  <c r="H15" i="16"/>
  <c r="F15" i="16"/>
  <c r="F130" i="16"/>
  <c r="H130" i="16"/>
  <c r="G130" i="16"/>
  <c r="G146" i="16"/>
  <c r="F146" i="16"/>
  <c r="H146" i="16"/>
  <c r="H91" i="16"/>
  <c r="F91" i="16"/>
  <c r="G91" i="16"/>
  <c r="N83" i="17"/>
  <c r="N83" i="3"/>
  <c r="N79" i="3"/>
  <c r="N77" i="17"/>
  <c r="N77" i="3"/>
  <c r="N77" i="18"/>
  <c r="N79" i="17"/>
  <c r="N79" i="18"/>
  <c r="N79" i="19"/>
  <c r="N75" i="17"/>
  <c r="N75" i="3"/>
  <c r="F161" i="16"/>
  <c r="G161" i="16"/>
  <c r="H161" i="16"/>
  <c r="N73" i="3"/>
  <c r="G97" i="16"/>
  <c r="H97" i="16"/>
  <c r="F97" i="16"/>
  <c r="H65" i="16"/>
  <c r="F65" i="16"/>
  <c r="G65" i="16"/>
  <c r="H33" i="16"/>
  <c r="G33" i="16"/>
  <c r="F33" i="16"/>
  <c r="H160" i="16"/>
  <c r="G160" i="16"/>
  <c r="F160" i="16"/>
  <c r="N72" i="17"/>
  <c r="F64" i="16"/>
  <c r="G64" i="16"/>
  <c r="H64" i="16"/>
  <c r="F85" i="16"/>
  <c r="G85" i="16"/>
  <c r="H85" i="16"/>
  <c r="N71" i="3"/>
  <c r="N70" i="3"/>
  <c r="N68" i="17"/>
  <c r="N68" i="3"/>
  <c r="N67" i="18"/>
  <c r="N67" i="3"/>
  <c r="N66" i="3"/>
  <c r="N65" i="18"/>
  <c r="N64" i="3"/>
  <c r="N64" i="17"/>
  <c r="N59" i="18"/>
  <c r="N59" i="3"/>
  <c r="N57" i="17"/>
  <c r="N57" i="3"/>
  <c r="N52" i="17"/>
  <c r="N49" i="17"/>
  <c r="N52" i="3"/>
  <c r="N55" i="3"/>
  <c r="N53" i="17"/>
  <c r="N53" i="19"/>
  <c r="N53" i="3"/>
  <c r="N51" i="3"/>
  <c r="N50" i="17"/>
  <c r="N48" i="17"/>
  <c r="N48" i="19"/>
  <c r="N47" i="18"/>
  <c r="N41" i="3"/>
  <c r="N37" i="18"/>
  <c r="N37" i="17"/>
  <c r="N43" i="19"/>
  <c r="N43" i="3"/>
  <c r="N43" i="17"/>
  <c r="N33" i="3"/>
  <c r="N32" i="3"/>
  <c r="N31" i="17"/>
  <c r="N31" i="3"/>
  <c r="N29" i="17"/>
  <c r="N29" i="3"/>
  <c r="N27" i="17"/>
  <c r="N27" i="3"/>
  <c r="N26" i="3"/>
  <c r="N25" i="17"/>
  <c r="N14" i="17"/>
  <c r="N14" i="19"/>
  <c r="N14" i="3"/>
  <c r="N15" i="3"/>
  <c r="N14" i="18"/>
  <c r="N13" i="17"/>
  <c r="N8" i="19"/>
  <c r="N11" i="3"/>
  <c r="N7" i="19"/>
  <c r="P82" i="1"/>
  <c r="P80" i="1"/>
  <c r="N9" i="17"/>
  <c r="N6" i="19"/>
  <c r="N12" i="19"/>
  <c r="N12" i="18"/>
  <c r="P81" i="1"/>
  <c r="N12" i="3"/>
  <c r="P78" i="1"/>
  <c r="P83" i="1"/>
  <c r="N12" i="17"/>
  <c r="P77" i="1"/>
  <c r="N9" i="19"/>
  <c r="P79" i="1"/>
  <c r="N7" i="17"/>
  <c r="H77" i="1"/>
  <c r="V87" i="1" s="1"/>
  <c r="L79" i="1"/>
  <c r="W89" i="1" s="1"/>
  <c r="N8" i="17"/>
  <c r="N9" i="18"/>
  <c r="H83" i="1"/>
  <c r="V93" i="1" s="1"/>
  <c r="D77" i="1"/>
  <c r="U87" i="1" s="1"/>
  <c r="N9" i="3"/>
  <c r="H82" i="1"/>
  <c r="V92" i="1" s="1"/>
  <c r="N8" i="18"/>
  <c r="N8" i="3"/>
  <c r="H79" i="1"/>
  <c r="V89" i="1" s="1"/>
  <c r="L83" i="1"/>
  <c r="W93" i="1" s="1"/>
  <c r="L77" i="1"/>
  <c r="W87" i="1" s="1"/>
  <c r="D81" i="1"/>
  <c r="U91" i="1" s="1"/>
  <c r="L82" i="1"/>
  <c r="W92" i="1" s="1"/>
  <c r="L81" i="1"/>
  <c r="W91" i="1" s="1"/>
  <c r="H81" i="1"/>
  <c r="V91" i="1" s="1"/>
  <c r="L80" i="1"/>
  <c r="W90" i="1" s="1"/>
  <c r="L78" i="1"/>
  <c r="W88" i="1" s="1"/>
  <c r="H80" i="1"/>
  <c r="V90" i="1" s="1"/>
  <c r="H78" i="1"/>
  <c r="V88" i="1" s="1"/>
  <c r="D82" i="1"/>
  <c r="U92" i="1" s="1"/>
  <c r="D83" i="1"/>
  <c r="U93" i="1" s="1"/>
  <c r="N6" i="3"/>
  <c r="L6" i="3"/>
  <c r="D80" i="1"/>
  <c r="U90" i="1" s="1"/>
  <c r="D79" i="1"/>
  <c r="U89" i="1" s="1"/>
  <c r="D78" i="1"/>
  <c r="U88" i="1" s="1"/>
  <c r="N28" i="3"/>
  <c r="N69" i="3"/>
  <c r="N63" i="3"/>
  <c r="N19" i="3"/>
  <c r="N21" i="3"/>
  <c r="N45" i="3"/>
  <c r="N61" i="3"/>
  <c r="N17" i="3"/>
  <c r="N10" i="3"/>
  <c r="N90" i="3"/>
  <c r="N48" i="3"/>
  <c r="N25" i="3"/>
  <c r="N85" i="3"/>
  <c r="N35" i="3"/>
  <c r="N72" i="3"/>
  <c r="N50" i="3"/>
  <c r="N39" i="3"/>
  <c r="N30" i="3"/>
  <c r="N24" i="3"/>
  <c r="N46" i="3"/>
  <c r="N47" i="3"/>
  <c r="N54" i="3"/>
  <c r="N81" i="3"/>
  <c r="N65" i="3"/>
  <c r="N49" i="3"/>
  <c r="N37" i="3"/>
  <c r="N23" i="3"/>
  <c r="N13" i="3"/>
  <c r="N7" i="3"/>
  <c r="H30" i="16" l="1"/>
  <c r="H14" i="16"/>
  <c r="G14" i="16"/>
  <c r="G145" i="16"/>
  <c r="H149" i="16"/>
  <c r="F13" i="16"/>
  <c r="F138" i="16"/>
  <c r="H138" i="16"/>
  <c r="H79" i="16"/>
  <c r="F79" i="16"/>
  <c r="H150" i="16"/>
  <c r="F145" i="16"/>
  <c r="G150" i="16"/>
  <c r="X91" i="1"/>
  <c r="AA91" i="1"/>
  <c r="X89" i="1"/>
  <c r="AA89" i="1"/>
  <c r="X93" i="1"/>
  <c r="AA93" i="1"/>
  <c r="X90" i="1"/>
  <c r="AA90" i="1"/>
  <c r="X88" i="1"/>
  <c r="AA88" i="1"/>
  <c r="X92" i="1"/>
  <c r="AA92" i="1"/>
  <c r="X87" i="1"/>
  <c r="AA87" i="1"/>
  <c r="F107" i="16"/>
  <c r="F135" i="16"/>
  <c r="F89" i="16"/>
  <c r="F78" i="16"/>
  <c r="G107" i="16"/>
  <c r="G135" i="16"/>
  <c r="G103" i="16"/>
  <c r="H103" i="16"/>
  <c r="F153" i="16"/>
  <c r="H125" i="16"/>
  <c r="G153" i="16"/>
  <c r="G125" i="16"/>
  <c r="F143" i="16"/>
  <c r="G142" i="16"/>
  <c r="G87" i="16"/>
  <c r="H66" i="16"/>
  <c r="F2" i="16"/>
  <c r="G143" i="16"/>
  <c r="H7" i="16"/>
  <c r="G82" i="16"/>
  <c r="F87" i="16"/>
  <c r="G72" i="16"/>
  <c r="H108" i="16"/>
  <c r="F12" i="16"/>
  <c r="H74" i="16"/>
  <c r="H98" i="16"/>
  <c r="G12" i="16"/>
  <c r="G17" i="16"/>
  <c r="H117" i="16"/>
  <c r="G71" i="16"/>
  <c r="F104" i="16"/>
  <c r="H102" i="16"/>
  <c r="F121" i="16"/>
  <c r="G104" i="16"/>
  <c r="H2" i="16"/>
  <c r="F7" i="16"/>
  <c r="H31" i="16"/>
  <c r="G28" i="16"/>
  <c r="H23" i="16"/>
  <c r="H17" i="16"/>
  <c r="F66" i="16"/>
  <c r="F74" i="16"/>
  <c r="H72" i="16"/>
  <c r="H71" i="16"/>
  <c r="G115" i="16"/>
  <c r="F98" i="16"/>
  <c r="F142" i="16"/>
  <c r="G108" i="16"/>
  <c r="F117" i="16"/>
  <c r="H115" i="16"/>
  <c r="G129" i="16"/>
  <c r="H19" i="16"/>
  <c r="H6" i="16"/>
  <c r="F100" i="16"/>
  <c r="F95" i="16"/>
  <c r="H128" i="16"/>
  <c r="F129" i="16"/>
  <c r="F26" i="16"/>
  <c r="G9" i="16"/>
  <c r="H82" i="16"/>
  <c r="G78" i="16"/>
  <c r="H77" i="16"/>
  <c r="H90" i="16"/>
  <c r="F114" i="16"/>
  <c r="F32" i="16"/>
  <c r="H26" i="16"/>
  <c r="F21" i="16"/>
  <c r="F77" i="16"/>
  <c r="F90" i="16"/>
  <c r="H92" i="16"/>
  <c r="G114" i="16"/>
  <c r="H110" i="16"/>
  <c r="F149" i="16"/>
  <c r="G110" i="16"/>
  <c r="G112" i="16"/>
  <c r="F112" i="16"/>
  <c r="H112" i="16"/>
  <c r="G27" i="16"/>
  <c r="H27" i="16"/>
  <c r="F27" i="16"/>
  <c r="G19" i="16"/>
  <c r="G6" i="16"/>
  <c r="G31" i="16"/>
  <c r="F8" i="16"/>
  <c r="G23" i="16"/>
  <c r="G95" i="16"/>
  <c r="H121" i="16"/>
  <c r="H100" i="16"/>
  <c r="F28" i="16"/>
  <c r="G80" i="16"/>
  <c r="G111" i="16"/>
  <c r="G116" i="16"/>
  <c r="F118" i="16"/>
  <c r="G75" i="16"/>
  <c r="H75" i="16"/>
  <c r="F75" i="16"/>
  <c r="F69" i="16"/>
  <c r="H69" i="16"/>
  <c r="G69" i="16"/>
  <c r="G106" i="16"/>
  <c r="F106" i="16"/>
  <c r="H106" i="16"/>
  <c r="G21" i="16"/>
  <c r="F120" i="16"/>
  <c r="F102" i="16"/>
  <c r="G120" i="16"/>
  <c r="F126" i="16"/>
  <c r="H29" i="16"/>
  <c r="H119" i="16"/>
  <c r="F127" i="16"/>
  <c r="G10" i="16"/>
  <c r="G76" i="16"/>
  <c r="F70" i="16"/>
  <c r="H70" i="16"/>
  <c r="G70" i="16"/>
  <c r="H101" i="16"/>
  <c r="G101" i="16"/>
  <c r="H151" i="16"/>
  <c r="H3" i="16"/>
  <c r="H8" i="16"/>
  <c r="F29" i="16"/>
  <c r="F80" i="16"/>
  <c r="F73" i="16"/>
  <c r="F76" i="16"/>
  <c r="F111" i="16"/>
  <c r="F116" i="16"/>
  <c r="G99" i="16"/>
  <c r="G118" i="16"/>
  <c r="G109" i="16"/>
  <c r="G155" i="16"/>
  <c r="G151" i="16"/>
  <c r="F3" i="16"/>
  <c r="G73" i="16"/>
  <c r="G119" i="16"/>
  <c r="F99" i="16"/>
  <c r="F109" i="16"/>
  <c r="H32" i="16"/>
  <c r="F96" i="16"/>
  <c r="F128" i="16"/>
  <c r="H126" i="16"/>
  <c r="H10" i="16"/>
  <c r="H13" i="16"/>
  <c r="F9" i="16"/>
  <c r="H89" i="16"/>
  <c r="H88" i="16"/>
  <c r="G127" i="16"/>
  <c r="G124" i="16"/>
  <c r="F101" i="16"/>
  <c r="H155" i="16"/>
  <c r="H96" i="16"/>
  <c r="F88" i="16"/>
  <c r="F92" i="16"/>
  <c r="F124" i="16"/>
  <c r="F24" i="16"/>
  <c r="G24" i="16"/>
  <c r="H24" i="16"/>
  <c r="H105" i="16"/>
  <c r="F105" i="16"/>
  <c r="G105" i="16"/>
  <c r="H93" i="16"/>
  <c r="G93" i="16"/>
  <c r="F93" i="16"/>
  <c r="H22" i="16"/>
  <c r="F22" i="16"/>
  <c r="G22" i="16"/>
  <c r="G86" i="16"/>
  <c r="F86" i="16"/>
  <c r="H86" i="16"/>
  <c r="F11" i="16"/>
  <c r="G11" i="16"/>
  <c r="H11" i="16"/>
  <c r="O71" i="1"/>
  <c r="O8" i="2" s="1"/>
  <c r="M91" i="19"/>
  <c r="K71" i="1"/>
  <c r="K73" i="1" s="1"/>
  <c r="P84" i="1"/>
  <c r="N6" i="18"/>
  <c r="M91" i="18" s="1"/>
  <c r="S77" i="1"/>
  <c r="S81" i="1"/>
  <c r="L84" i="1"/>
  <c r="S79" i="1"/>
  <c r="H84" i="1"/>
  <c r="N6" i="17"/>
  <c r="M91" i="17" s="1"/>
  <c r="G71" i="1"/>
  <c r="G8" i="2" s="1"/>
  <c r="S82" i="1"/>
  <c r="S83" i="1"/>
  <c r="S80" i="1"/>
  <c r="D84" i="1"/>
  <c r="S78" i="1"/>
  <c r="F9" i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C71" i="1" s="1"/>
  <c r="M91" i="3"/>
  <c r="C73" i="1" l="1"/>
  <c r="O73" i="1"/>
  <c r="K8" i="2"/>
  <c r="G73" i="1"/>
  <c r="D89" i="1"/>
  <c r="C8" i="2"/>
  <c r="D90" i="1"/>
  <c r="S84" i="1"/>
  <c r="D92" i="1"/>
  <c r="D91" i="1"/>
  <c r="C72" i="1" l="1"/>
  <c r="C9" i="2" s="1"/>
  <c r="K72" i="1"/>
  <c r="K9" i="2" s="1"/>
  <c r="G72" i="1"/>
  <c r="G9" i="2" s="1"/>
  <c r="O72" i="1"/>
  <c r="O9" i="2" s="1"/>
</calcChain>
</file>

<file path=xl/sharedStrings.xml><?xml version="1.0" encoding="utf-8"?>
<sst xmlns="http://schemas.openxmlformats.org/spreadsheetml/2006/main" count="3161" uniqueCount="644">
  <si>
    <t>MOORS SWIMMING LEAGUE</t>
  </si>
  <si>
    <t>Venue</t>
  </si>
  <si>
    <t>Date</t>
  </si>
  <si>
    <t>EVENT</t>
  </si>
  <si>
    <t>Northallerton</t>
  </si>
  <si>
    <t>Guisborough</t>
  </si>
  <si>
    <t>Saltburn &amp; Marske</t>
  </si>
  <si>
    <t>Lane 1</t>
  </si>
  <si>
    <t>Lane 2</t>
  </si>
  <si>
    <t>Lane 3</t>
  </si>
  <si>
    <t>Lane 4</t>
  </si>
  <si>
    <t xml:space="preserve"> POSITION</t>
  </si>
  <si>
    <t xml:space="preserve"> TIME</t>
  </si>
  <si>
    <t xml:space="preserve"> POINTS</t>
  </si>
  <si>
    <t xml:space="preserve"> TOTAL</t>
  </si>
  <si>
    <t>Place</t>
  </si>
  <si>
    <t>Points</t>
  </si>
  <si>
    <t>Girls Open              50m Backstroke</t>
  </si>
  <si>
    <t>X</t>
  </si>
  <si>
    <t>Boys Open             50m Backstroke</t>
  </si>
  <si>
    <t>Girls 11 &amp; 12 years 50m Butterfly</t>
  </si>
  <si>
    <t>Boys 11 &amp; 12 years 50m Butterfly</t>
  </si>
  <si>
    <t>Girls 15 &amp; 16 years 50m Breaststroke</t>
  </si>
  <si>
    <t>DNS</t>
  </si>
  <si>
    <t>Boys 15 &amp; 16 years 50m Breaststroke</t>
  </si>
  <si>
    <t>DSQ</t>
  </si>
  <si>
    <t>T/O</t>
  </si>
  <si>
    <t>Girls 13 &amp; 14 years 50m Backstroke</t>
  </si>
  <si>
    <t>Boys 13 &amp; 14 years 50m Backstroke</t>
  </si>
  <si>
    <t>Girls 13 &amp; 14 years 50m Breaststroke</t>
  </si>
  <si>
    <t>Boys 13 &amp; 14 years 50m Breaststroke</t>
  </si>
  <si>
    <t>Girls 15 &amp; 16 years 50m Butterfly</t>
  </si>
  <si>
    <t>Boys 15 &amp; 16 years 50m Butterfly</t>
  </si>
  <si>
    <t>Girls 11 &amp; 12 years 50m Freestyle</t>
  </si>
  <si>
    <t>Boys 11 &amp; 12 years 50m Freestyle</t>
  </si>
  <si>
    <t>Girls Open              50m Breaststroke</t>
  </si>
  <si>
    <t>Boys Open             50m Breaststroke</t>
  </si>
  <si>
    <t>Girls 9 &amp; 10 years    4x1 Freestyle Relay</t>
  </si>
  <si>
    <t>Boys 9 &amp; 10 years    4x1 Freestyle Relay</t>
  </si>
  <si>
    <t>Girls Open              50m Butterfly</t>
  </si>
  <si>
    <t>Boys Open              50m Butterfly</t>
  </si>
  <si>
    <t>Girls 11 &amp; 12 years  50m Backstroke</t>
  </si>
  <si>
    <t>Boys 11 &amp; 12 years  50m Backstroke</t>
  </si>
  <si>
    <t>Girls 15 &amp; 16 years 50m Freestyle</t>
  </si>
  <si>
    <t>Boys 15 &amp; 16 years 50m Freestyle</t>
  </si>
  <si>
    <t>Girls 13 &amp; 14 years  50m Butterfly</t>
  </si>
  <si>
    <t>Boys 13 &amp; 14 years  50m Butterfly</t>
  </si>
  <si>
    <t>Girls 13 &amp; 14 years 50m Freestyle</t>
  </si>
  <si>
    <t>Boys 13 &amp; 14 years 50m Freestyle</t>
  </si>
  <si>
    <t>Girls 15 &amp; 16 years 50m Backstroke</t>
  </si>
  <si>
    <t>Boys 15 &amp; 16 years 50m Backstroke</t>
  </si>
  <si>
    <t>Girls 11 &amp; 12 years  50m Breaststroke</t>
  </si>
  <si>
    <t>Boys 11 &amp; 12 years  50m Breaststroke</t>
  </si>
  <si>
    <t>Girls Open             50m Freestyle</t>
  </si>
  <si>
    <t>Boys Open             50m Freestyle</t>
  </si>
  <si>
    <t>Girls 9 &amp; 10 years 4x1 Medley Relay</t>
  </si>
  <si>
    <t>Boys 9 &amp; 10 years 4x1 Medley Relay</t>
  </si>
  <si>
    <t>TOTAL POINTS</t>
  </si>
  <si>
    <t>POSITION</t>
  </si>
  <si>
    <t>1st</t>
  </si>
  <si>
    <t>2nd</t>
  </si>
  <si>
    <t>3rd</t>
  </si>
  <si>
    <t>4th</t>
  </si>
  <si>
    <t>Total</t>
  </si>
  <si>
    <t xml:space="preserve">Moors League Results </t>
  </si>
  <si>
    <t>Place Table</t>
  </si>
  <si>
    <t>Result</t>
  </si>
  <si>
    <t>Moors Swimming League</t>
  </si>
  <si>
    <t xml:space="preserve">Date:-  </t>
  </si>
  <si>
    <t>Back</t>
  </si>
  <si>
    <t>Breast</t>
  </si>
  <si>
    <t>Fly</t>
  </si>
  <si>
    <t>Yasmin Marshall</t>
  </si>
  <si>
    <t>Kate Fraser</t>
  </si>
  <si>
    <t>Hannah Prouse</t>
  </si>
  <si>
    <t>Moors Records</t>
  </si>
  <si>
    <t xml:space="preserve">Records </t>
  </si>
  <si>
    <t>@</t>
  </si>
  <si>
    <t>Girls</t>
  </si>
  <si>
    <t>Open</t>
  </si>
  <si>
    <t>50m Backstroke</t>
  </si>
  <si>
    <t>Boys</t>
  </si>
  <si>
    <t>Joseph Richards</t>
  </si>
  <si>
    <t>11&amp;12</t>
  </si>
  <si>
    <t>50m Butterfly</t>
  </si>
  <si>
    <t xml:space="preserve"> Guisborough</t>
  </si>
  <si>
    <t xml:space="preserve"> Christopher Wilkinson</t>
  </si>
  <si>
    <t>15&amp;16</t>
  </si>
  <si>
    <t>50m Breaststroke</t>
  </si>
  <si>
    <t xml:space="preserve"> Matthew Young</t>
  </si>
  <si>
    <t>10 years</t>
  </si>
  <si>
    <t>25m Freestyle</t>
  </si>
  <si>
    <t xml:space="preserve"> Eston</t>
  </si>
  <si>
    <t xml:space="preserve"> Dannielle Dunn</t>
  </si>
  <si>
    <t xml:space="preserve"> Northallerton</t>
  </si>
  <si>
    <t>13&amp;14</t>
  </si>
  <si>
    <t xml:space="preserve"> Kate Fraser</t>
  </si>
  <si>
    <t>Medley Relay</t>
  </si>
  <si>
    <t xml:space="preserve"> Saltburn &amp; Marske</t>
  </si>
  <si>
    <t>Freestyle Relay</t>
  </si>
  <si>
    <t xml:space="preserve"> Ben Mendoza</t>
  </si>
  <si>
    <t>25m Backstroke</t>
  </si>
  <si>
    <t xml:space="preserve"> Stokesley</t>
  </si>
  <si>
    <t>50m Freestyle</t>
  </si>
  <si>
    <t>Stokesley</t>
  </si>
  <si>
    <t>9&amp;10</t>
  </si>
  <si>
    <t>25m Breaststroke</t>
  </si>
  <si>
    <t xml:space="preserve"> Ellie Berryman-Athey</t>
  </si>
  <si>
    <t xml:space="preserve"> Ben Wilbor</t>
  </si>
  <si>
    <t>25m Butterfly</t>
  </si>
  <si>
    <t>Chloe Oliver</t>
  </si>
  <si>
    <t>Mixed</t>
  </si>
  <si>
    <t>10x1</t>
  </si>
  <si>
    <t>Cannon Relay</t>
  </si>
  <si>
    <t>Simon Littlefair-Dryden</t>
  </si>
  <si>
    <t>James Wyllie</t>
  </si>
  <si>
    <t>Katie Thompson</t>
  </si>
  <si>
    <t>Changes to Teams</t>
  </si>
  <si>
    <t>Team</t>
  </si>
  <si>
    <t>Event</t>
  </si>
  <si>
    <t>Swimmer</t>
  </si>
  <si>
    <t>Elijah Stannard</t>
  </si>
  <si>
    <t>Simon Dryden</t>
  </si>
  <si>
    <t>Ethan Stannard</t>
  </si>
  <si>
    <t>Girls 13 &amp; 14 years 4x2  Medley Relay</t>
  </si>
  <si>
    <t>Boys 13 &amp; 14 years 4x2  Medley Relay</t>
  </si>
  <si>
    <t>Girls 15&amp;16 years  4x2 Medley Relay</t>
  </si>
  <si>
    <t>Boys 15&amp;16 years  4x2 Medley Relay</t>
  </si>
  <si>
    <t>Boys 11 &amp; 12 years 4x2 Medley Relay</t>
  </si>
  <si>
    <t>Girls 11 &amp; 12 years 4x2 Medley Relay</t>
  </si>
  <si>
    <t>Boys Open 4x2 Freestyle Relay</t>
  </si>
  <si>
    <t>Girls Open 4x2 Freestyle Relay</t>
  </si>
  <si>
    <t>Girls 13 &amp; 14 years 4x2 Freestyle Relay</t>
  </si>
  <si>
    <t>Boys 13 &amp; 14 years 4x2 Freestyle Relay</t>
  </si>
  <si>
    <t>Boys 15 &amp; 16 years 4x2 Freestyle Relay</t>
  </si>
  <si>
    <t>Girls 15 &amp; 16 years 4x2 Freestyle Relay</t>
  </si>
  <si>
    <t>Mixed Canon         10x2 Freestyle Relay</t>
  </si>
  <si>
    <t>Girls Open               4x2 Medley Relay</t>
  </si>
  <si>
    <t>Boys Open               4x2 Medley Relay</t>
  </si>
  <si>
    <t>Girls 11 &amp; 12 years 4x2 Freestyle Relay</t>
  </si>
  <si>
    <t>Boys 11 &amp; 12 years 4x2 Freestyle Relay</t>
  </si>
  <si>
    <t>Ethan Buchanan</t>
  </si>
  <si>
    <t>Ryan Woodcock</t>
  </si>
  <si>
    <t>Sam Leyland</t>
  </si>
  <si>
    <t>Louie Lynch</t>
  </si>
  <si>
    <t>Finlay Buchanan</t>
  </si>
  <si>
    <t>Samuel Hill</t>
  </si>
  <si>
    <t>Nathan Forster</t>
  </si>
  <si>
    <t>2.05.25</t>
  </si>
  <si>
    <t>2.05.77</t>
  </si>
  <si>
    <t>Swimmer 1</t>
  </si>
  <si>
    <t>Swimmer 2</t>
  </si>
  <si>
    <t>Swimmer 3</t>
  </si>
  <si>
    <t>Swimmer 4</t>
  </si>
  <si>
    <t>Free</t>
  </si>
  <si>
    <t>Club</t>
  </si>
  <si>
    <t>4 x 25m</t>
  </si>
  <si>
    <t>4 x 50m</t>
  </si>
  <si>
    <t>10x2</t>
  </si>
  <si>
    <t>Relay</t>
  </si>
  <si>
    <t>2.14.38</t>
  </si>
  <si>
    <t>1.41.74</t>
  </si>
  <si>
    <t>1.52.81</t>
  </si>
  <si>
    <t>50m Relay Teams</t>
  </si>
  <si>
    <t>Hannah Takacs</t>
  </si>
  <si>
    <t>Tiana Welikela</t>
  </si>
  <si>
    <t>Luke Richardson</t>
  </si>
  <si>
    <t>Scarlett Capaldi</t>
  </si>
  <si>
    <t>Olivia Felgate</t>
  </si>
  <si>
    <t>Olivia Wildridge</t>
  </si>
  <si>
    <t>Sophie Cree</t>
  </si>
  <si>
    <t>Emily Schofield</t>
  </si>
  <si>
    <t>Sefi Ormston</t>
  </si>
  <si>
    <t>Millie Cree</t>
  </si>
  <si>
    <t>Elija Stannard</t>
  </si>
  <si>
    <t>Charlie Schofield</t>
  </si>
  <si>
    <t>6.4.1</t>
  </si>
  <si>
    <t>6.4.2</t>
  </si>
  <si>
    <t>6.4.3</t>
  </si>
  <si>
    <t>5.3.1</t>
  </si>
  <si>
    <t>5.3.2</t>
  </si>
  <si>
    <t>7.1.1</t>
  </si>
  <si>
    <t>7.1.2</t>
  </si>
  <si>
    <t>7.2.1</t>
  </si>
  <si>
    <t>7.2.2</t>
  </si>
  <si>
    <t>7.2.3</t>
  </si>
  <si>
    <t>7.3.1</t>
  </si>
  <si>
    <t>7.3.2</t>
  </si>
  <si>
    <t>7.3.3</t>
  </si>
  <si>
    <t>7.4.1</t>
  </si>
  <si>
    <t>7.4.2</t>
  </si>
  <si>
    <t>7.5.1</t>
  </si>
  <si>
    <t>7.5.2</t>
  </si>
  <si>
    <t>8.2.1</t>
  </si>
  <si>
    <t>8.2.2</t>
  </si>
  <si>
    <t>8.3.1</t>
  </si>
  <si>
    <t>8.3.2</t>
  </si>
  <si>
    <t>8.5.1</t>
  </si>
  <si>
    <t>8.5.2</t>
  </si>
  <si>
    <t>DQ RULE</t>
  </si>
  <si>
    <t>DQ Wording</t>
  </si>
  <si>
    <t>Details</t>
  </si>
  <si>
    <t>Seb Emmerson</t>
  </si>
  <si>
    <t>Emma Gettings</t>
  </si>
  <si>
    <t>Isobelle Martin</t>
  </si>
  <si>
    <t>Elja Stannard</t>
  </si>
  <si>
    <t>George Gittins</t>
  </si>
  <si>
    <t>Ava McGurk</t>
  </si>
  <si>
    <t>Beatrix Allcock</t>
  </si>
  <si>
    <t>Christian Cornell</t>
  </si>
  <si>
    <t>2.07.33</t>
  </si>
  <si>
    <t>10.5.1</t>
  </si>
  <si>
    <t>10.5.2</t>
  </si>
  <si>
    <t>8.5.3</t>
  </si>
  <si>
    <t>Eston</t>
  </si>
  <si>
    <t>Lane 5</t>
  </si>
  <si>
    <t>Bonus Team</t>
  </si>
  <si>
    <t>2.07.57</t>
  </si>
  <si>
    <t>5.21.30</t>
  </si>
  <si>
    <t>George Hazard</t>
  </si>
  <si>
    <t>Borocuda</t>
  </si>
  <si>
    <r>
      <rPr>
        <b/>
        <sz val="7.5"/>
        <color rgb="FFFFFFFF"/>
        <rFont val="Arial"/>
        <family val="2"/>
      </rPr>
      <t>THE START</t>
    </r>
  </si>
  <si>
    <r>
      <rPr>
        <sz val="7.5"/>
        <rFont val="Arial"/>
        <family val="2"/>
      </rPr>
      <t>Initiating a start before the signal</t>
    </r>
  </si>
  <si>
    <r>
      <rPr>
        <b/>
        <sz val="7.5"/>
        <color rgb="FFFFFFFF"/>
        <rFont val="Arial"/>
        <family val="2"/>
      </rPr>
      <t>FREESTYLE</t>
    </r>
  </si>
  <si>
    <r>
      <rPr>
        <sz val="7.5"/>
        <rFont val="Arial"/>
        <family val="2"/>
      </rPr>
      <t>Did not touch the wall at the turn or finish</t>
    </r>
  </si>
  <si>
    <r>
      <rPr>
        <sz val="7.5"/>
        <rFont val="Arial"/>
        <family val="2"/>
      </rPr>
      <t>Head did not break the surface of the water at or before the 15m mark following the start or turn</t>
    </r>
  </si>
  <si>
    <r>
      <rPr>
        <sz val="7.5"/>
        <rFont val="Arial"/>
        <family val="2"/>
      </rPr>
      <t>Completely submerged during stroke</t>
    </r>
  </si>
  <si>
    <r>
      <rPr>
        <b/>
        <sz val="7.5"/>
        <color rgb="FFFFFFFF"/>
        <rFont val="Arial"/>
        <family val="2"/>
      </rPr>
      <t>BACKSTROKE</t>
    </r>
  </si>
  <si>
    <r>
      <rPr>
        <sz val="7.5"/>
        <rFont val="Arial"/>
        <family val="2"/>
      </rPr>
      <t>Left position on the back except when executing a turn</t>
    </r>
  </si>
  <si>
    <r>
      <rPr>
        <sz val="7.5"/>
        <rFont val="Arial"/>
        <family val="2"/>
      </rPr>
      <t>Completely submerged during stroke, other than within 5m of the finish</t>
    </r>
  </si>
  <si>
    <r>
      <rPr>
        <sz val="7.5"/>
        <rFont val="Arial"/>
        <family val="2"/>
      </rPr>
      <t>Did not start executing the turn immediately after turning onto the breast</t>
    </r>
  </si>
  <si>
    <r>
      <rPr>
        <sz val="7.5"/>
        <rFont val="Arial"/>
        <family val="2"/>
      </rPr>
      <t>Turn not initiated at completion of the arm pull after leaving position on the back</t>
    </r>
  </si>
  <si>
    <r>
      <rPr>
        <sz val="7.5"/>
        <rFont val="Arial"/>
        <family val="2"/>
      </rPr>
      <t>Did not touch the wall during the turn</t>
    </r>
  </si>
  <si>
    <r>
      <rPr>
        <sz val="7.5"/>
        <rFont val="Arial"/>
        <family val="2"/>
      </rPr>
      <t>Not on the back upon leaving the wall after the turn</t>
    </r>
  </si>
  <si>
    <r>
      <rPr>
        <sz val="7.5"/>
        <rFont val="Arial"/>
        <family val="2"/>
      </rPr>
      <t>Did not finish the race while on the back</t>
    </r>
  </si>
  <si>
    <r>
      <rPr>
        <b/>
        <sz val="7.5"/>
        <color rgb="FFFFFFFF"/>
        <rFont val="Arial"/>
        <family val="2"/>
      </rPr>
      <t>BREASTSTROKE</t>
    </r>
  </si>
  <si>
    <r>
      <rPr>
        <sz val="7.5"/>
        <rFont val="Arial"/>
        <family val="2"/>
      </rPr>
      <t>More than one butterfly kick prior to first breaststroke kick after the start or turn</t>
    </r>
  </si>
  <si>
    <r>
      <rPr>
        <sz val="7.5"/>
        <rFont val="Arial"/>
        <family val="2"/>
      </rPr>
      <t>Head did not break the surface before the hands turned inward at the widest part of the second stroke after the start or turn</t>
    </r>
  </si>
  <si>
    <r>
      <rPr>
        <sz val="7.5"/>
        <rFont val="Arial"/>
        <family val="2"/>
      </rPr>
      <t>Body not on the breast during stroke</t>
    </r>
  </si>
  <si>
    <r>
      <rPr>
        <sz val="7.5"/>
        <rFont val="Arial"/>
        <family val="2"/>
      </rPr>
      <t>Stroke cycle not 1 arm stroke to 1 leg kick in that order</t>
    </r>
  </si>
  <si>
    <r>
      <rPr>
        <sz val="7.5"/>
        <rFont val="Arial"/>
        <family val="2"/>
      </rPr>
      <t>Arm movements not simultaneous</t>
    </r>
  </si>
  <si>
    <r>
      <rPr>
        <sz val="7.5"/>
        <rFont val="Arial"/>
        <family val="2"/>
      </rPr>
      <t>Hands not pushed forward together from the breast</t>
    </r>
  </si>
  <si>
    <r>
      <rPr>
        <sz val="7.5"/>
        <rFont val="Arial"/>
        <family val="2"/>
      </rPr>
      <t>Elbows not under the water during stroke</t>
    </r>
  </si>
  <si>
    <r>
      <rPr>
        <sz val="7.5"/>
        <rFont val="Arial"/>
        <family val="2"/>
      </rPr>
      <t>Hands brought back beyond the hip line during stroke</t>
    </r>
  </si>
  <si>
    <r>
      <rPr>
        <sz val="7.5"/>
        <rFont val="Arial"/>
        <family val="2"/>
      </rPr>
      <t>Head did not break the surface during each stroke cycle</t>
    </r>
  </si>
  <si>
    <r>
      <rPr>
        <sz val="7.5"/>
        <rFont val="Arial"/>
        <family val="2"/>
      </rPr>
      <t>Leg movements not simultaneous</t>
    </r>
  </si>
  <si>
    <r>
      <rPr>
        <sz val="7.5"/>
        <rFont val="Arial"/>
        <family val="2"/>
      </rPr>
      <t>Feet not turned out during propulsive part of the kick</t>
    </r>
  </si>
  <si>
    <r>
      <rPr>
        <sz val="7.5"/>
        <rFont val="Arial"/>
        <family val="2"/>
      </rPr>
      <t>Executed a downward butterfly kick during stroke</t>
    </r>
  </si>
  <si>
    <r>
      <rPr>
        <sz val="7.5"/>
        <rFont val="Arial"/>
        <family val="2"/>
      </rPr>
      <t>Did not touch at the turn or finish with both hands; separated; simultaneously</t>
    </r>
  </si>
  <si>
    <r>
      <rPr>
        <b/>
        <sz val="7.5"/>
        <color rgb="FFFFFFFF"/>
        <rFont val="Arial"/>
        <family val="2"/>
      </rPr>
      <t>BUTTERFLY</t>
    </r>
  </si>
  <si>
    <r>
      <rPr>
        <sz val="7.5"/>
        <rFont val="Arial"/>
        <family val="2"/>
      </rPr>
      <t>Arms not brought forward simultaneously over the water</t>
    </r>
  </si>
  <si>
    <r>
      <rPr>
        <sz val="7.5"/>
        <rFont val="Arial"/>
        <family val="2"/>
      </rPr>
      <t>Arms not brought backward simultaneously under the water</t>
    </r>
  </si>
  <si>
    <r>
      <rPr>
        <sz val="7.5"/>
        <rFont val="Arial"/>
        <family val="2"/>
      </rPr>
      <t>Alternating movement of legs or feet</t>
    </r>
  </si>
  <si>
    <r>
      <rPr>
        <sz val="7.5"/>
        <rFont val="Arial"/>
        <family val="2"/>
      </rPr>
      <t>Breaststroke kicking movement</t>
    </r>
  </si>
  <si>
    <r>
      <rPr>
        <sz val="7.5"/>
        <rFont val="Arial"/>
        <family val="2"/>
      </rPr>
      <t>More than one arm pull under water following the start or turn</t>
    </r>
  </si>
  <si>
    <r>
      <rPr>
        <sz val="7.5"/>
        <rFont val="Arial"/>
        <family val="2"/>
      </rPr>
      <t>Completely submerged during the stroke</t>
    </r>
  </si>
  <si>
    <r>
      <rPr>
        <b/>
        <sz val="7.5"/>
        <color rgb="FFFFFFFF"/>
        <rFont val="Arial"/>
        <family val="2"/>
      </rPr>
      <t>MEDLEY</t>
    </r>
  </si>
  <si>
    <r>
      <rPr>
        <sz val="7.5"/>
        <rFont val="Arial"/>
        <family val="2"/>
      </rPr>
      <t>Backstroke, breaststroke or butterfly swum in the freestyle section</t>
    </r>
  </si>
  <si>
    <r>
      <rPr>
        <sz val="7.5"/>
        <rFont val="Arial"/>
        <family val="2"/>
      </rPr>
      <t>Incorrect individual medley stroke order</t>
    </r>
  </si>
  <si>
    <r>
      <rPr>
        <sz val="7.5"/>
        <rFont val="Arial"/>
        <family val="2"/>
      </rPr>
      <t>In the freestyle section, did not return to the breast before any kick or stroke</t>
    </r>
  </si>
  <si>
    <r>
      <rPr>
        <sz val="7.5"/>
        <rFont val="Arial"/>
        <family val="2"/>
      </rPr>
      <t>Incorrect medley relay stroke order</t>
    </r>
  </si>
  <si>
    <r>
      <rPr>
        <sz val="7.5"/>
        <rFont val="Arial"/>
        <family val="2"/>
      </rPr>
      <t xml:space="preserve">Finish of section not in accordance with rule of the stroke concerned </t>
    </r>
    <r>
      <rPr>
        <i/>
        <sz val="7.5"/>
        <rFont val="Arial"/>
        <family val="2"/>
      </rPr>
      <t>(complete with stroke infraction above)</t>
    </r>
  </si>
  <si>
    <r>
      <rPr>
        <b/>
        <sz val="7.5"/>
        <color rgb="FFFFFFFF"/>
        <rFont val="Arial"/>
        <family val="2"/>
      </rPr>
      <t>THE RACE</t>
    </r>
  </si>
  <si>
    <r>
      <rPr>
        <sz val="7.5"/>
        <rFont val="Arial"/>
        <family val="2"/>
      </rPr>
      <t>Did not complete the whole distance</t>
    </r>
  </si>
  <si>
    <r>
      <rPr>
        <sz val="7.5"/>
        <rFont val="Arial"/>
        <family val="2"/>
      </rPr>
      <t>Did not remain in the same lane in which they started</t>
    </r>
  </si>
  <si>
    <r>
      <rPr>
        <sz val="7.5"/>
        <rFont val="Arial"/>
        <family val="2"/>
      </rPr>
      <t>When turning did not make contact with the end of the pool</t>
    </r>
  </si>
  <si>
    <r>
      <rPr>
        <sz val="7.5"/>
        <rFont val="Arial"/>
        <family val="2"/>
      </rPr>
      <t>Took a stride or step from the bottom of the pool</t>
    </r>
  </si>
  <si>
    <r>
      <rPr>
        <sz val="7.5"/>
        <rFont val="Arial"/>
        <family val="2"/>
      </rPr>
      <t>Stood on the bottom of the pool (except in freestyle)</t>
    </r>
  </si>
  <si>
    <r>
      <rPr>
        <sz val="7.5"/>
        <rFont val="Arial"/>
        <family val="2"/>
      </rPr>
      <t>Pulled on the lane rope</t>
    </r>
  </si>
  <si>
    <r>
      <rPr>
        <sz val="7.5"/>
        <rFont val="Arial"/>
        <family val="2"/>
      </rPr>
      <t>Obstructing another swimmer</t>
    </r>
  </si>
  <si>
    <r>
      <rPr>
        <sz val="7.5"/>
        <rFont val="Arial"/>
        <family val="2"/>
      </rPr>
      <t>Entered the water during a race not entered in</t>
    </r>
  </si>
  <si>
    <r>
      <rPr>
        <sz val="7.5"/>
        <rFont val="Arial"/>
        <family val="2"/>
      </rPr>
      <t>Relay exchange did not commence from the starting platform</t>
    </r>
  </si>
  <si>
    <r>
      <rPr>
        <sz val="7.5"/>
        <rFont val="Arial"/>
        <family val="2"/>
      </rPr>
      <t>Feet lost touch with the starting platform before the preceding team-mate touched the wall</t>
    </r>
  </si>
  <si>
    <r>
      <rPr>
        <sz val="7.5"/>
        <rFont val="Arial"/>
        <family val="2"/>
      </rPr>
      <t>Relay team member re-entered the water before all teams finished the race</t>
    </r>
  </si>
  <si>
    <r>
      <rPr>
        <sz val="7.5"/>
        <rFont val="Arial"/>
        <family val="2"/>
      </rPr>
      <t>Relay team did not swim in the order listed</t>
    </r>
  </si>
  <si>
    <r>
      <rPr>
        <sz val="7.5"/>
        <rFont val="Arial"/>
        <family val="2"/>
      </rPr>
      <t>Failed to leave the pool as soon as possible at the end of the race or section in a relay</t>
    </r>
  </si>
  <si>
    <r>
      <rPr>
        <sz val="7.5"/>
        <rFont val="Arial"/>
        <family val="2"/>
      </rPr>
      <t>Device or plan used for pace-making</t>
    </r>
  </si>
  <si>
    <r>
      <rPr>
        <b/>
        <sz val="7.5"/>
        <color rgb="FFFFFFFF"/>
        <rFont val="Arial"/>
        <family val="2"/>
      </rPr>
      <t>SWIMWEAR AND WEARABLES</t>
    </r>
  </si>
  <si>
    <r>
      <rPr>
        <sz val="7.5"/>
        <rFont val="Arial"/>
        <family val="2"/>
      </rPr>
      <t>Use of non-approved device, swimsuit, adhesive substance or body tape</t>
    </r>
  </si>
  <si>
    <t>6.3.1</t>
  </si>
  <si>
    <t>6.3.2</t>
  </si>
  <si>
    <t>6.4.4</t>
  </si>
  <si>
    <t>11/12yrs</t>
  </si>
  <si>
    <t>Female</t>
  </si>
  <si>
    <t>Male/Open</t>
  </si>
  <si>
    <t>15/16yrs</t>
  </si>
  <si>
    <t>13/14yrs</t>
  </si>
  <si>
    <t>9/10yrs</t>
  </si>
  <si>
    <t>Backstroke</t>
  </si>
  <si>
    <t>Butterfly</t>
  </si>
  <si>
    <t>Breaststroke</t>
  </si>
  <si>
    <t>Freestyle</t>
  </si>
  <si>
    <t>50m</t>
  </si>
  <si>
    <t>4x50m</t>
  </si>
  <si>
    <t>4x25m</t>
  </si>
  <si>
    <t>Freestyle Cannon</t>
  </si>
  <si>
    <t>BC</t>
  </si>
  <si>
    <t>FL</t>
  </si>
  <si>
    <t>BR</t>
  </si>
  <si>
    <t>FS</t>
  </si>
  <si>
    <t>TOTAL</t>
  </si>
  <si>
    <t>START RULES</t>
  </si>
  <si>
    <t>FREESTYLE RULES</t>
  </si>
  <si>
    <t>BACKSTROKE RULES</t>
  </si>
  <si>
    <t>BREASTSTROKE RULES</t>
  </si>
  <si>
    <t>BUTTERFLY RULES</t>
  </si>
  <si>
    <t>MEDLEY RULES</t>
  </si>
  <si>
    <t>RACE RULES</t>
  </si>
  <si>
    <t>SWIMWEAR RULES</t>
  </si>
  <si>
    <t>Surname</t>
  </si>
  <si>
    <t>Forename</t>
  </si>
  <si>
    <t>EV</t>
  </si>
  <si>
    <t>Category</t>
  </si>
  <si>
    <t>Age</t>
  </si>
  <si>
    <t>Distance</t>
  </si>
  <si>
    <t>Stroke</t>
  </si>
  <si>
    <t>SEX</t>
  </si>
  <si>
    <t>Family Name</t>
  </si>
  <si>
    <t>Given Name</t>
  </si>
  <si>
    <t>DOB</t>
  </si>
  <si>
    <t>Time</t>
  </si>
  <si>
    <t>Event Code</t>
  </si>
  <si>
    <t>Round</t>
  </si>
  <si>
    <t>Swim England Results File Data</t>
  </si>
  <si>
    <t>H</t>
  </si>
  <si>
    <t>SE Number</t>
  </si>
  <si>
    <t>Emily</t>
  </si>
  <si>
    <t>Schofield</t>
  </si>
  <si>
    <t>Scarlett</t>
  </si>
  <si>
    <t>Capaldi</t>
  </si>
  <si>
    <t>Guy</t>
  </si>
  <si>
    <t>Wilkinson</t>
  </si>
  <si>
    <t>Finn</t>
  </si>
  <si>
    <t>Emilia</t>
  </si>
  <si>
    <t>Kitson</t>
  </si>
  <si>
    <t>Clarke</t>
  </si>
  <si>
    <t>DOB STRING</t>
  </si>
  <si>
    <t>GENDER</t>
  </si>
  <si>
    <t>DISTANCE</t>
  </si>
  <si>
    <t>STROKE</t>
  </si>
  <si>
    <t>CONCAT</t>
  </si>
  <si>
    <t>EVENT NO</t>
  </si>
  <si>
    <t>MRF STRING</t>
  </si>
  <si>
    <t>002811</t>
  </si>
  <si>
    <t>003295</t>
  </si>
  <si>
    <t>003549</t>
  </si>
  <si>
    <t>003078</t>
  </si>
  <si>
    <t>001487</t>
  </si>
  <si>
    <t>001484</t>
  </si>
  <si>
    <t>001125</t>
  </si>
  <si>
    <t>005175</t>
  </si>
  <si>
    <t>015271</t>
  </si>
  <si>
    <t>000596</t>
  </si>
  <si>
    <t>021438</t>
  </si>
  <si>
    <t>005882</t>
  </si>
  <si>
    <t>003388</t>
  </si>
  <si>
    <t>001751</t>
  </si>
  <si>
    <t>001765</t>
  </si>
  <si>
    <t>002767</t>
  </si>
  <si>
    <t>002973</t>
  </si>
  <si>
    <t>003052</t>
  </si>
  <si>
    <t>001459</t>
  </si>
  <si>
    <t>000593</t>
  </si>
  <si>
    <t>001748</t>
  </si>
  <si>
    <t>005685</t>
  </si>
  <si>
    <t>002675</t>
  </si>
  <si>
    <t>003462</t>
  </si>
  <si>
    <t>002722</t>
  </si>
  <si>
    <t>002038</t>
  </si>
  <si>
    <t>001981</t>
  </si>
  <si>
    <t>002978</t>
  </si>
  <si>
    <t>005437</t>
  </si>
  <si>
    <t>004656</t>
  </si>
  <si>
    <t>014174</t>
  </si>
  <si>
    <t>001725</t>
  </si>
  <si>
    <t>001833</t>
  </si>
  <si>
    <t>002615</t>
  </si>
  <si>
    <t>001644</t>
  </si>
  <si>
    <t>001621</t>
  </si>
  <si>
    <t>003095</t>
  </si>
  <si>
    <t>002914</t>
  </si>
  <si>
    <t>003889</t>
  </si>
  <si>
    <t>003554</t>
  </si>
  <si>
    <t>005623</t>
  </si>
  <si>
    <t>005152</t>
  </si>
  <si>
    <t>012060</t>
  </si>
  <si>
    <t>011745</t>
  </si>
  <si>
    <t>005397</t>
  </si>
  <si>
    <t>000504</t>
  </si>
  <si>
    <t>015281</t>
  </si>
  <si>
    <t>022012</t>
  </si>
  <si>
    <t>052130</t>
  </si>
  <si>
    <t>HISTORIC RECORDS</t>
  </si>
  <si>
    <t>MRF DATA</t>
  </si>
  <si>
    <t>X CHECK</t>
  </si>
  <si>
    <t>DQ CHECK</t>
  </si>
  <si>
    <t>DNS CHECK</t>
  </si>
  <si>
    <t>Stannard</t>
  </si>
  <si>
    <t>Green</t>
  </si>
  <si>
    <t>Gettings</t>
  </si>
  <si>
    <t>003189</t>
  </si>
  <si>
    <t>021995</t>
  </si>
  <si>
    <t>2.19.95</t>
  </si>
  <si>
    <t>002390</t>
  </si>
  <si>
    <t>Elijah</t>
  </si>
  <si>
    <t>Lane 6</t>
  </si>
  <si>
    <t>Bonus</t>
  </si>
  <si>
    <t>Girls 10 years        50m Freestyle</t>
  </si>
  <si>
    <t>Boys 10 years        50m Freestyle</t>
  </si>
  <si>
    <t>Girls 10 years         50m Backstroke</t>
  </si>
  <si>
    <t>Boys 10 years        50m Backstroke</t>
  </si>
  <si>
    <t>Girls 10 years         50m Breaststroke</t>
  </si>
  <si>
    <t>Boys 10 years         50m Breaststroke</t>
  </si>
  <si>
    <t>Girls 10 years         50m Butterfly</t>
  </si>
  <si>
    <t>Boys 10 years         50m Butterfly</t>
  </si>
  <si>
    <t>Hannah Bettinson</t>
  </si>
  <si>
    <t>021444</t>
  </si>
  <si>
    <t>003007</t>
  </si>
  <si>
    <t>002863</t>
  </si>
  <si>
    <t>1.51.98</t>
  </si>
  <si>
    <t>2.14.44</t>
  </si>
  <si>
    <t>Megan Hall</t>
  </si>
  <si>
    <t>Darcey Allcock</t>
  </si>
  <si>
    <t>Thornaby</t>
  </si>
  <si>
    <t>003040</t>
  </si>
  <si>
    <t>003229</t>
  </si>
  <si>
    <t>003601</t>
  </si>
  <si>
    <t>Rosa Hillerby</t>
  </si>
  <si>
    <t>William Moore</t>
  </si>
  <si>
    <t>020984</t>
  </si>
  <si>
    <t>020497</t>
  </si>
  <si>
    <t>Emma Gettins</t>
  </si>
  <si>
    <t>003350</t>
  </si>
  <si>
    <t>Summer Nicholson</t>
  </si>
  <si>
    <t>015799</t>
  </si>
  <si>
    <t>023658</t>
  </si>
  <si>
    <t>022641</t>
  </si>
  <si>
    <t>Oliver Foden</t>
  </si>
  <si>
    <t>2x1 + 8x2</t>
  </si>
  <si>
    <t>005204</t>
  </si>
  <si>
    <t>2.09.84</t>
  </si>
  <si>
    <t>2.04.97</t>
  </si>
  <si>
    <t>Sam Clarke</t>
  </si>
  <si>
    <t>Stephen Gettins</t>
  </si>
  <si>
    <t>George Gettins</t>
  </si>
  <si>
    <t>1.57.99</t>
  </si>
  <si>
    <t>Megan Hull</t>
  </si>
  <si>
    <t>2.36.58</t>
  </si>
  <si>
    <t>Jessica Sellers</t>
  </si>
  <si>
    <t>Charis Green</t>
  </si>
  <si>
    <t>2.26.41</t>
  </si>
  <si>
    <t>Stephen Gittins</t>
  </si>
  <si>
    <t>Mixed Canon        2x1 + 8x2 Freestyle Relay</t>
  </si>
  <si>
    <t xml:space="preserve">Charis    </t>
  </si>
  <si>
    <t xml:space="preserve">Emma    </t>
  </si>
  <si>
    <t xml:space="preserve">Sam    </t>
  </si>
  <si>
    <t xml:space="preserve">Charlie    </t>
  </si>
  <si>
    <t>4.31.40</t>
  </si>
  <si>
    <t>003129</t>
  </si>
  <si>
    <t>Edie Slatter</t>
  </si>
  <si>
    <t>003390</t>
  </si>
  <si>
    <t>004709</t>
  </si>
  <si>
    <t>2.15.87</t>
  </si>
  <si>
    <t>003071</t>
  </si>
  <si>
    <t>020525</t>
  </si>
  <si>
    <t>010491</t>
  </si>
  <si>
    <t>020592</t>
  </si>
  <si>
    <t>Girls 9 &amp;10 years  4x1 Freestyle Relay</t>
  </si>
  <si>
    <t>Boys 9 &amp;10 years  4x1 Freestyle Relay</t>
  </si>
  <si>
    <t>Girls 9 &amp;10 years  4x1 Medley Relay</t>
  </si>
  <si>
    <t>Boys 9 &amp;10 years  4x1 Medley Relay</t>
  </si>
  <si>
    <t>1.04.91</t>
  </si>
  <si>
    <t>1.20.60</t>
  </si>
  <si>
    <t>1.17.45</t>
  </si>
  <si>
    <t>1.07.48</t>
  </si>
  <si>
    <t>010748</t>
  </si>
  <si>
    <t>Kelsey Newsome</t>
  </si>
  <si>
    <t>Jessica Lynch</t>
  </si>
  <si>
    <t>Amelia Rigg</t>
  </si>
  <si>
    <t>Isobelle Troop</t>
  </si>
  <si>
    <t>Dougie Jennings</t>
  </si>
  <si>
    <t>Euan Buchanan</t>
  </si>
  <si>
    <t>Ewen Carmeron</t>
  </si>
  <si>
    <t>Daniel Reacroft</t>
  </si>
  <si>
    <t>Thirsk WH</t>
  </si>
  <si>
    <t>Swimmer Name</t>
  </si>
  <si>
    <t>Randall, Max</t>
  </si>
  <si>
    <t>Arnold, Emma</t>
  </si>
  <si>
    <t>Callander, Florence</t>
  </si>
  <si>
    <t>Burns, Olivia</t>
  </si>
  <si>
    <t>Gauche, Davian</t>
  </si>
  <si>
    <t>Zampini, Mariairene</t>
  </si>
  <si>
    <t>Price, Matthew</t>
  </si>
  <si>
    <t>Todd, Maisie</t>
  </si>
  <si>
    <t>Peebles, Evie</t>
  </si>
  <si>
    <t>Hutchinson, Evaleigh</t>
  </si>
  <si>
    <t>Titley, Oliver</t>
  </si>
  <si>
    <t>Wright, Zander</t>
  </si>
  <si>
    <t>Gaur, Jayati</t>
  </si>
  <si>
    <t>Chung, Audrey</t>
  </si>
  <si>
    <t>Randall, Maggie</t>
  </si>
  <si>
    <t>Schofield, Emily</t>
  </si>
  <si>
    <t>Gittins, George</t>
  </si>
  <si>
    <t>Gittins, Stephen</t>
  </si>
  <si>
    <t>Felgate, Georgia</t>
  </si>
  <si>
    <t>Schofield, Finn</t>
  </si>
  <si>
    <t>Green, Charis</t>
  </si>
  <si>
    <t>Schofield, Charlie</t>
  </si>
  <si>
    <t>Dearlove, Sydney</t>
  </si>
  <si>
    <t>Richardson, Luke</t>
  </si>
  <si>
    <t>Cornell, Christian</t>
  </si>
  <si>
    <t>Wilkinson, Guy</t>
  </si>
  <si>
    <t>Green, Faith</t>
  </si>
  <si>
    <t>Porter, Tilly</t>
  </si>
  <si>
    <t>Pearson, William</t>
  </si>
  <si>
    <t>Habibulloyev, Ibrohim</t>
  </si>
  <si>
    <t>Pearson, Euan</t>
  </si>
  <si>
    <t>Bonner, Frederick</t>
  </si>
  <si>
    <t>Wood-woolley, Isla</t>
  </si>
  <si>
    <t>Allcock, Beatrix</t>
  </si>
  <si>
    <t>Hall, Henry</t>
  </si>
  <si>
    <t>Pearson, Emily</t>
  </si>
  <si>
    <t>Smith, Hannah</t>
  </si>
  <si>
    <t>Strange, Orla</t>
  </si>
  <si>
    <t>Carter, Huw</t>
  </si>
  <si>
    <t>Pearson, Callum</t>
  </si>
  <si>
    <t>Cree, Sophie</t>
  </si>
  <si>
    <t>Loughran, Ava</t>
  </si>
  <si>
    <t>Peter Stephenson-Mangan</t>
  </si>
  <si>
    <t>Benjamin Thomas</t>
  </si>
  <si>
    <t>Jennifer Dodds</t>
  </si>
  <si>
    <t>2.19.01</t>
  </si>
  <si>
    <t>2.13.73</t>
  </si>
  <si>
    <t>2.05.35</t>
  </si>
  <si>
    <t>4.30.81</t>
  </si>
  <si>
    <t>Jennison, Jessica</t>
  </si>
  <si>
    <t>Wilkin, James</t>
  </si>
  <si>
    <t>Roberts, Evan</t>
  </si>
  <si>
    <t>Lewis, Jessica</t>
  </si>
  <si>
    <t>Ryder, Toby</t>
  </si>
  <si>
    <t>Mason, Penelope</t>
  </si>
  <si>
    <t>Tongue, Rafferty</t>
  </si>
  <si>
    <t>Tarplee, Tess</t>
  </si>
  <si>
    <t>Jiang, Edward</t>
  </si>
  <si>
    <t>Summers, Lucy</t>
  </si>
  <si>
    <t>Isaacson, Antonia</t>
  </si>
  <si>
    <t>Mayger, Oliver</t>
  </si>
  <si>
    <t>Walker, Max</t>
  </si>
  <si>
    <t>Barker, Francesca</t>
  </si>
  <si>
    <t>Summers, Brett</t>
  </si>
  <si>
    <t>Lewis, Thomas</t>
  </si>
  <si>
    <t>Price, Hermione</t>
  </si>
  <si>
    <t>Ayling, Finley</t>
  </si>
  <si>
    <t>Binks, Harriet</t>
  </si>
  <si>
    <t>Ives, Alfie</t>
  </si>
  <si>
    <t>Price, Matilda</t>
  </si>
  <si>
    <t>Ayling, Georgie</t>
  </si>
  <si>
    <t>Binks, Charlie</t>
  </si>
  <si>
    <t>Mackay, Will</t>
  </si>
  <si>
    <t>Teasdale, James</t>
  </si>
  <si>
    <t>Fletcher, Millie</t>
  </si>
  <si>
    <t>Taylor, William</t>
  </si>
  <si>
    <t>Binks, Matilda</t>
  </si>
  <si>
    <t>1.52.71</t>
  </si>
  <si>
    <t>043081</t>
  </si>
  <si>
    <t>003680</t>
  </si>
  <si>
    <t>004809</t>
  </si>
  <si>
    <t>021373</t>
  </si>
  <si>
    <t>003406</t>
  </si>
  <si>
    <t>Bedale Leisure Centre (Host Thirsk WH)</t>
  </si>
  <si>
    <t>24th January 26</t>
  </si>
  <si>
    <t/>
  </si>
  <si>
    <t>Carter, Daisy</t>
  </si>
  <si>
    <t>Codd, Cameron</t>
  </si>
  <si>
    <t>Johnson, Skye</t>
  </si>
  <si>
    <t>Mcneill, Ella</t>
  </si>
  <si>
    <t>Haycroft, Matthew</t>
  </si>
  <si>
    <t>Mclean, Eleanor</t>
  </si>
  <si>
    <t>Sellers, Jessica</t>
  </si>
  <si>
    <t>Gray, Matthew</t>
  </si>
  <si>
    <t>Kingsbury, Heidi</t>
  </si>
  <si>
    <t>Shouri, Nikhil</t>
  </si>
  <si>
    <t>Price, George</t>
  </si>
  <si>
    <t>Cook, Emily</t>
  </si>
  <si>
    <t>Rowland, Myles</t>
  </si>
  <si>
    <t>Colvin, Haleem</t>
  </si>
  <si>
    <t>Sleight, Zara</t>
  </si>
  <si>
    <t>Rixon, Austin</t>
  </si>
  <si>
    <t>Honeyman, Eliza</t>
  </si>
  <si>
    <t xml:space="preserve">Price, Oliver </t>
  </si>
  <si>
    <t>Stenson, Jessica</t>
  </si>
  <si>
    <t xml:space="preserve">Williamson, Ben </t>
  </si>
  <si>
    <t>Kennedy , Isla</t>
  </si>
  <si>
    <t>Brook, Oscar</t>
  </si>
  <si>
    <t xml:space="preserve">Cooke, Noah </t>
  </si>
  <si>
    <t>Bower, Amelie</t>
  </si>
  <si>
    <t>Williamson, Holly</t>
  </si>
  <si>
    <t xml:space="preserve">Sleight, Zara </t>
  </si>
  <si>
    <t>Andrews, Thomas</t>
  </si>
  <si>
    <t xml:space="preserve">Piggins, Ben </t>
  </si>
  <si>
    <t xml:space="preserve">Jordan, Angeline </t>
  </si>
  <si>
    <t xml:space="preserve">Peckham, Faith </t>
  </si>
  <si>
    <t xml:space="preserve">Burchell, Alice </t>
  </si>
  <si>
    <t xml:space="preserve">Lundqvist, Jace </t>
  </si>
  <si>
    <t xml:space="preserve">Price, Henry </t>
  </si>
  <si>
    <t xml:space="preserve">Stenson, Wilf </t>
  </si>
  <si>
    <t>Sleight, James</t>
  </si>
  <si>
    <t>Price, Poppy</t>
  </si>
  <si>
    <t>Mansbridge, Evan</t>
  </si>
  <si>
    <t xml:space="preserve">Mansbridge, Ella </t>
  </si>
  <si>
    <t>Walker, Rosie</t>
  </si>
  <si>
    <t>McKenna, Jake</t>
  </si>
  <si>
    <t>First 2 legs are 25m
All other legs aer 50m
Girls then boys
Age Group acccending</t>
  </si>
  <si>
    <t>Midgley, Jack</t>
  </si>
  <si>
    <t>Bamber, Holly</t>
  </si>
  <si>
    <t>Duke, Olivia</t>
  </si>
  <si>
    <t>Granger, Ethan</t>
  </si>
  <si>
    <t>Ryder, Abbie</t>
  </si>
  <si>
    <t>Thompson, Imogen</t>
  </si>
  <si>
    <t>Sydney Dearlove</t>
  </si>
  <si>
    <t>003089</t>
  </si>
  <si>
    <t>Charlie Scofield</t>
  </si>
  <si>
    <t>Thirsk</t>
  </si>
  <si>
    <t>002907</t>
  </si>
  <si>
    <t>Edward Jiang</t>
  </si>
  <si>
    <t>020057</t>
  </si>
  <si>
    <t>2.00.57</t>
  </si>
  <si>
    <t>020304</t>
  </si>
  <si>
    <t>2.03.04</t>
  </si>
  <si>
    <t>Honeyman, Chloe</t>
  </si>
  <si>
    <t>004022</t>
  </si>
  <si>
    <t>L5</t>
  </si>
  <si>
    <t>2.13.52</t>
  </si>
  <si>
    <t>T2</t>
  </si>
  <si>
    <t>1.16.67</t>
  </si>
  <si>
    <t>T3</t>
  </si>
  <si>
    <t>3.29.06</t>
  </si>
  <si>
    <t>1.35.66</t>
  </si>
  <si>
    <t>1.53.00</t>
  </si>
  <si>
    <t>2.52.67</t>
  </si>
  <si>
    <t>T1</t>
  </si>
  <si>
    <t>2.37.09</t>
  </si>
  <si>
    <t>2.29.57</t>
  </si>
  <si>
    <t>Record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</si>
</sst>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:mm"/>
    <numFmt numFmtId="165" formatCode="mm:ss.00"/>
    <numFmt numFmtId="166" formatCode="00"/>
    <numFmt numFmtId="167" formatCode="0.0"/>
  </numFmts>
  <fonts count="6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5"/>
      <name val="Arial"/>
      <family val="2"/>
    </font>
    <font>
      <sz val="9"/>
      <color indexed="9"/>
      <name val="Arial"/>
      <family val="2"/>
    </font>
    <font>
      <sz val="22"/>
      <name val="Arial"/>
      <family val="2"/>
    </font>
    <font>
      <sz val="16"/>
      <name val="Arial"/>
      <family val="2"/>
    </font>
    <font>
      <sz val="9"/>
      <color indexed="8"/>
      <name val="Arial"/>
      <family val="2"/>
    </font>
    <font>
      <sz val="11"/>
      <color indexed="52"/>
      <name val="Calibri"/>
      <family val="2"/>
    </font>
    <font>
      <b/>
      <sz val="10"/>
      <name val="Arial"/>
      <family val="2"/>
    </font>
    <font>
      <sz val="2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22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9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2"/>
      <color rgb="FFFA7D0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11"/>
      <color rgb="FF1F497D"/>
      <name val="Calibri"/>
      <family val="2"/>
    </font>
    <font>
      <sz val="9"/>
      <color rgb="FF000000"/>
      <name val="Arial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b/>
      <sz val="8"/>
      <color rgb="FFFF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7.5"/>
      <name val="Arial"/>
      <family val="2"/>
    </font>
    <font>
      <b/>
      <sz val="7.5"/>
      <color rgb="FFFFFFFF"/>
      <name val="Arial"/>
      <family val="2"/>
    </font>
    <font>
      <sz val="7.5"/>
      <color rgb="FF000000"/>
      <name val="Arial"/>
      <family val="2"/>
    </font>
    <font>
      <sz val="7.5"/>
      <name val="Arial"/>
      <family val="2"/>
    </font>
    <font>
      <i/>
      <sz val="7.5"/>
      <name val="Arial"/>
      <family val="2"/>
    </font>
    <font>
      <b/>
      <sz val="16"/>
      <name val="Arial"/>
      <family val="2"/>
    </font>
    <font>
      <sz val="14"/>
      <color rgb="FFFF0000"/>
      <name val="Arial"/>
      <family val="2"/>
    </font>
    <font>
      <b/>
      <sz val="8"/>
      <name val="Arial"/>
      <family val="2"/>
    </font>
    <font>
      <u/>
      <sz val="26"/>
      <name val="Arial"/>
      <family val="2"/>
    </font>
    <font>
      <b/>
      <u/>
      <sz val="26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</font>
    <font>
      <sz val="12"/>
      <name val="Arial"/>
      <family val="2"/>
    </font>
    <font>
      <i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AFE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21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125">
    <xf numFmtId="0" fontId="0" fillId="0" borderId="0"/>
    <xf numFmtId="0" fontId="24" fillId="0" borderId="1" applyNumberFormat="0" applyFill="0" applyAlignment="0" applyProtection="0"/>
    <xf numFmtId="0" fontId="35" fillId="0" borderId="38" applyNumberFormat="0" applyFill="0" applyAlignment="0" applyProtection="0"/>
    <xf numFmtId="0" fontId="35" fillId="0" borderId="38" applyNumberFormat="0" applyFill="0" applyAlignment="0" applyProtection="0"/>
    <xf numFmtId="0" fontId="36" fillId="0" borderId="0"/>
    <xf numFmtId="0" fontId="31" fillId="0" borderId="0"/>
    <xf numFmtId="0" fontId="36" fillId="0" borderId="0"/>
    <xf numFmtId="0" fontId="33" fillId="0" borderId="0" applyNumberFormat="0" applyFill="0" applyBorder="0" applyProtection="0"/>
    <xf numFmtId="0" fontId="27" fillId="0" borderId="0"/>
    <xf numFmtId="0" fontId="37" fillId="0" borderId="0"/>
    <xf numFmtId="0" fontId="12" fillId="0" borderId="0"/>
    <xf numFmtId="0" fontId="12" fillId="0" borderId="0"/>
    <xf numFmtId="0" fontId="34" fillId="0" borderId="0"/>
    <xf numFmtId="0" fontId="34" fillId="0" borderId="0"/>
    <xf numFmtId="0" fontId="34" fillId="0" borderId="0"/>
    <xf numFmtId="0" fontId="38" fillId="0" borderId="0"/>
    <xf numFmtId="0" fontId="38" fillId="0" borderId="0"/>
    <xf numFmtId="0" fontId="34" fillId="0" borderId="0"/>
    <xf numFmtId="0" fontId="39" fillId="0" borderId="0"/>
    <xf numFmtId="0" fontId="12" fillId="0" borderId="0" applyNumberFormat="0" applyFill="0" applyBorder="0" applyProtection="0"/>
    <xf numFmtId="0" fontId="47" fillId="0" borderId="0"/>
    <xf numFmtId="0" fontId="11" fillId="0" borderId="0"/>
    <xf numFmtId="0" fontId="48" fillId="0" borderId="0" applyNumberFormat="0" applyFill="0" applyBorder="0" applyProtection="0"/>
    <xf numFmtId="0" fontId="49" fillId="0" borderId="0"/>
    <xf numFmtId="0" fontId="10" fillId="0" borderId="0"/>
    <xf numFmtId="0" fontId="30" fillId="0" borderId="0"/>
    <xf numFmtId="0" fontId="12" fillId="0" borderId="0" applyNumberFormat="0" applyFill="0" applyBorder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36" fillId="0" borderId="0"/>
    <xf numFmtId="0" fontId="9" fillId="0" borderId="0"/>
    <xf numFmtId="0" fontId="12" fillId="0" borderId="0" applyNumberFormat="0" applyFill="0" applyBorder="0" applyProtection="0"/>
    <xf numFmtId="0" fontId="30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1" fillId="0" borderId="0"/>
    <xf numFmtId="0" fontId="2" fillId="0" borderId="0"/>
    <xf numFmtId="0" fontId="62" fillId="0" borderId="0" applyNumberFormat="0" applyFill="0" applyBorder="0" applyProtection="0"/>
    <xf numFmtId="0" fontId="6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12">
    <xf numFmtId="0" fontId="0" fillId="0" borderId="0" xfId="0"/>
    <xf numFmtId="0" fontId="13" fillId="0" borderId="0" xfId="0" applyFont="1"/>
    <xf numFmtId="0" fontId="13" fillId="0" borderId="0" xfId="0" applyFont="1" applyAlignment="1">
      <alignment wrapText="1"/>
    </xf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wrapText="1"/>
    </xf>
    <xf numFmtId="0" fontId="17" fillId="0" borderId="0" xfId="0" applyFont="1" applyProtection="1">
      <protection locked="0"/>
    </xf>
    <xf numFmtId="15" fontId="13" fillId="0" borderId="0" xfId="0" applyNumberFormat="1" applyFont="1"/>
    <xf numFmtId="0" fontId="17" fillId="0" borderId="0" xfId="0" applyFont="1"/>
    <xf numFmtId="0" fontId="17" fillId="0" borderId="4" xfId="0" applyFont="1" applyBorder="1"/>
    <xf numFmtId="0" fontId="17" fillId="0" borderId="5" xfId="0" applyFont="1" applyBorder="1" applyAlignment="1">
      <alignment wrapText="1"/>
    </xf>
    <xf numFmtId="164" fontId="18" fillId="0" borderId="6" xfId="0" applyNumberFormat="1" applyFont="1" applyBorder="1" applyAlignment="1">
      <alignment horizontal="center"/>
    </xf>
    <xf numFmtId="0" fontId="18" fillId="0" borderId="8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165" fontId="0" fillId="0" borderId="0" xfId="0" applyNumberFormat="1"/>
    <xf numFmtId="0" fontId="16" fillId="0" borderId="0" xfId="0" applyFont="1"/>
    <xf numFmtId="165" fontId="16" fillId="0" borderId="0" xfId="0" applyNumberFormat="1" applyFont="1" applyProtection="1">
      <protection locked="0"/>
    </xf>
    <xf numFmtId="1" fontId="16" fillId="0" borderId="0" xfId="0" applyNumberFormat="1" applyFont="1"/>
    <xf numFmtId="165" fontId="13" fillId="0" borderId="0" xfId="0" applyNumberFormat="1" applyFont="1"/>
    <xf numFmtId="2" fontId="15" fillId="0" borderId="0" xfId="0" applyNumberFormat="1" applyFont="1"/>
    <xf numFmtId="1" fontId="13" fillId="0" borderId="0" xfId="0" applyNumberFormat="1" applyFont="1"/>
    <xf numFmtId="0" fontId="13" fillId="0" borderId="0" xfId="0" applyFont="1" applyAlignment="1">
      <alignment horizontal="center"/>
    </xf>
    <xf numFmtId="0" fontId="21" fillId="0" borderId="0" xfId="0" applyFont="1"/>
    <xf numFmtId="0" fontId="28" fillId="0" borderId="0" xfId="0" applyFont="1"/>
    <xf numFmtId="0" fontId="25" fillId="0" borderId="0" xfId="0" applyFont="1"/>
    <xf numFmtId="0" fontId="25" fillId="0" borderId="0" xfId="0" applyFont="1" applyAlignment="1">
      <alignment horizontal="center"/>
    </xf>
    <xf numFmtId="2" fontId="13" fillId="0" borderId="25" xfId="0" applyNumberFormat="1" applyFont="1" applyBorder="1" applyAlignment="1" applyProtection="1">
      <alignment horizontal="center"/>
      <protection locked="0"/>
    </xf>
    <xf numFmtId="0" fontId="42" fillId="0" borderId="0" xfId="0" applyFont="1" applyAlignment="1">
      <alignment vertical="center"/>
    </xf>
    <xf numFmtId="0" fontId="13" fillId="0" borderId="25" xfId="0" applyFont="1" applyBorder="1"/>
    <xf numFmtId="0" fontId="42" fillId="0" borderId="0" xfId="0" applyFont="1" applyAlignment="1">
      <alignment horizontal="center" vertical="center"/>
    </xf>
    <xf numFmtId="0" fontId="23" fillId="0" borderId="25" xfId="0" applyFont="1" applyBorder="1"/>
    <xf numFmtId="0" fontId="41" fillId="0" borderId="0" xfId="0" applyFont="1" applyAlignment="1">
      <alignment wrapText="1"/>
    </xf>
    <xf numFmtId="0" fontId="23" fillId="0" borderId="25" xfId="12" applyFont="1" applyBorder="1" applyAlignment="1" applyProtection="1">
      <alignment horizontal="center"/>
      <protection locked="0"/>
    </xf>
    <xf numFmtId="0" fontId="13" fillId="0" borderId="25" xfId="12" applyFont="1" applyBorder="1" applyAlignment="1">
      <alignment horizontal="center"/>
    </xf>
    <xf numFmtId="0" fontId="22" fillId="0" borderId="0" xfId="0" applyFont="1" applyAlignment="1">
      <alignment horizontal="center"/>
    </xf>
    <xf numFmtId="0" fontId="13" fillId="0" borderId="25" xfId="0" applyFont="1" applyBorder="1" applyAlignment="1">
      <alignment horizontal="center"/>
    </xf>
    <xf numFmtId="166" fontId="13" fillId="0" borderId="25" xfId="0" applyNumberFormat="1" applyFont="1" applyBorder="1" applyAlignment="1">
      <alignment horizontal="center"/>
    </xf>
    <xf numFmtId="0" fontId="23" fillId="0" borderId="25" xfId="0" applyFont="1" applyBorder="1" applyAlignment="1">
      <alignment horizontal="center"/>
    </xf>
    <xf numFmtId="2" fontId="14" fillId="0" borderId="0" xfId="0" applyNumberFormat="1" applyFont="1" applyAlignment="1" applyProtection="1">
      <alignment horizontal="center" vertical="center"/>
      <protection locked="0"/>
    </xf>
    <xf numFmtId="2" fontId="14" fillId="0" borderId="25" xfId="0" applyNumberFormat="1" applyFont="1" applyBorder="1" applyAlignment="1" applyProtection="1">
      <alignment horizontal="center" vertical="center"/>
      <protection locked="0"/>
    </xf>
    <xf numFmtId="0" fontId="44" fillId="0" borderId="0" xfId="0" applyFont="1" applyAlignment="1">
      <alignment wrapText="1"/>
    </xf>
    <xf numFmtId="0" fontId="13" fillId="0" borderId="25" xfId="12" applyFont="1" applyBorder="1" applyAlignment="1" applyProtection="1">
      <alignment horizontal="center"/>
      <protection locked="0"/>
    </xf>
    <xf numFmtId="0" fontId="30" fillId="0" borderId="0" xfId="0" applyFont="1"/>
    <xf numFmtId="0" fontId="13" fillId="0" borderId="6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2" fontId="25" fillId="0" borderId="0" xfId="0" applyNumberFormat="1" applyFont="1"/>
    <xf numFmtId="0" fontId="17" fillId="0" borderId="5" xfId="0" applyFont="1" applyBorder="1" applyAlignment="1">
      <alignment horizont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textRotation="90"/>
    </xf>
    <xf numFmtId="0" fontId="18" fillId="0" borderId="5" xfId="0" applyFont="1" applyBorder="1" applyAlignment="1">
      <alignment horizontal="center" vertical="center" textRotation="90"/>
    </xf>
    <xf numFmtId="0" fontId="15" fillId="0" borderId="25" xfId="0" applyFont="1" applyBorder="1" applyAlignment="1">
      <alignment horizontal="center" vertical="center"/>
    </xf>
    <xf numFmtId="14" fontId="13" fillId="0" borderId="25" xfId="0" applyNumberFormat="1" applyFont="1" applyBorder="1" applyAlignment="1">
      <alignment horizontal="center" vertical="center" wrapText="1"/>
    </xf>
    <xf numFmtId="2" fontId="14" fillId="0" borderId="40" xfId="0" applyNumberFormat="1" applyFont="1" applyBorder="1" applyAlignment="1" applyProtection="1">
      <alignment horizontal="center" vertical="center"/>
      <protection locked="0"/>
    </xf>
    <xf numFmtId="2" fontId="14" fillId="0" borderId="41" xfId="0" applyNumberFormat="1" applyFont="1" applyBorder="1" applyAlignment="1" applyProtection="1">
      <alignment horizontal="center" vertical="center"/>
      <protection locked="0"/>
    </xf>
    <xf numFmtId="0" fontId="43" fillId="0" borderId="25" xfId="6" applyFont="1" applyBorder="1" applyAlignment="1">
      <alignment horizontal="center"/>
    </xf>
    <xf numFmtId="0" fontId="13" fillId="0" borderId="25" xfId="6" applyFont="1" applyBorder="1" applyAlignment="1">
      <alignment horizontal="center"/>
    </xf>
    <xf numFmtId="0" fontId="13" fillId="0" borderId="42" xfId="0" applyFont="1" applyBorder="1" applyAlignment="1">
      <alignment horizontal="center"/>
    </xf>
    <xf numFmtId="2" fontId="14" fillId="0" borderId="41" xfId="0" applyNumberFormat="1" applyFont="1" applyBorder="1" applyAlignment="1" applyProtection="1">
      <alignment horizontal="center" vertical="center" wrapText="1"/>
      <protection locked="0"/>
    </xf>
    <xf numFmtId="0" fontId="36" fillId="0" borderId="39" xfId="12" applyFont="1" applyBorder="1" applyAlignment="1">
      <alignment horizontal="center"/>
    </xf>
    <xf numFmtId="0" fontId="13" fillId="0" borderId="25" xfId="0" applyFont="1" applyBorder="1" applyAlignment="1" applyProtection="1">
      <alignment horizontal="center"/>
      <protection locked="0"/>
    </xf>
    <xf numFmtId="0" fontId="23" fillId="0" borderId="25" xfId="0" applyFont="1" applyBorder="1" applyAlignment="1" applyProtection="1">
      <alignment horizontal="center"/>
      <protection locked="0"/>
    </xf>
    <xf numFmtId="0" fontId="13" fillId="0" borderId="0" xfId="0" applyFont="1" applyAlignment="1">
      <alignment horizontal="center" wrapText="1"/>
    </xf>
    <xf numFmtId="2" fontId="15" fillId="0" borderId="0" xfId="0" applyNumberFormat="1" applyFont="1" applyAlignment="1" applyProtection="1">
      <alignment horizontal="center"/>
      <protection locked="0"/>
    </xf>
    <xf numFmtId="0" fontId="36" fillId="0" borderId="0" xfId="12" applyFont="1"/>
    <xf numFmtId="2" fontId="23" fillId="0" borderId="0" xfId="0" applyNumberFormat="1" applyFont="1" applyAlignment="1" applyProtection="1">
      <alignment horizontal="center"/>
      <protection locked="0"/>
    </xf>
    <xf numFmtId="0" fontId="16" fillId="0" borderId="0" xfId="0" applyFont="1" applyAlignment="1" applyProtection="1">
      <alignment horizontal="left"/>
      <protection locked="0"/>
    </xf>
    <xf numFmtId="0" fontId="17" fillId="0" borderId="18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textRotation="90"/>
    </xf>
    <xf numFmtId="0" fontId="23" fillId="0" borderId="25" xfId="12" applyFont="1" applyBorder="1" applyAlignment="1">
      <alignment horizontal="center"/>
    </xf>
    <xf numFmtId="0" fontId="36" fillId="0" borderId="25" xfId="6" applyBorder="1" applyAlignment="1">
      <alignment horizontal="center"/>
    </xf>
    <xf numFmtId="0" fontId="16" fillId="0" borderId="0" xfId="0" applyFont="1" applyAlignment="1">
      <alignment horizontal="center"/>
    </xf>
    <xf numFmtId="0" fontId="51" fillId="2" borderId="41" xfId="0" applyFont="1" applyFill="1" applyBorder="1" applyAlignment="1">
      <alignment horizontal="left" vertical="top" wrapText="1"/>
    </xf>
    <xf numFmtId="167" fontId="53" fillId="0" borderId="41" xfId="0" applyNumberFormat="1" applyFont="1" applyBorder="1" applyAlignment="1">
      <alignment horizontal="center" vertical="top" shrinkToFit="1"/>
    </xf>
    <xf numFmtId="0" fontId="54" fillId="0" borderId="41" xfId="0" applyFont="1" applyBorder="1" applyAlignment="1">
      <alignment horizontal="left" vertical="top" wrapText="1"/>
    </xf>
    <xf numFmtId="0" fontId="0" fillId="0" borderId="43" xfId="0" applyBorder="1" applyAlignment="1">
      <alignment horizontal="left" wrapText="1"/>
    </xf>
    <xf numFmtId="0" fontId="0" fillId="0" borderId="41" xfId="0" applyBorder="1" applyAlignment="1">
      <alignment horizontal="left" vertical="top" wrapText="1"/>
    </xf>
    <xf numFmtId="2" fontId="53" fillId="0" borderId="41" xfId="0" applyNumberFormat="1" applyFont="1" applyBorder="1" applyAlignment="1">
      <alignment horizontal="center" vertical="top" shrinkToFit="1"/>
    </xf>
    <xf numFmtId="0" fontId="0" fillId="0" borderId="41" xfId="0" applyBorder="1" applyAlignment="1">
      <alignment horizontal="left" wrapText="1"/>
    </xf>
    <xf numFmtId="0" fontId="0" fillId="0" borderId="43" xfId="0" applyBorder="1" applyAlignment="1">
      <alignment horizontal="center" wrapText="1"/>
    </xf>
    <xf numFmtId="0" fontId="54" fillId="0" borderId="41" xfId="0" applyFont="1" applyBorder="1" applyAlignment="1">
      <alignment horizontal="center" vertical="top" wrapText="1"/>
    </xf>
    <xf numFmtId="0" fontId="0" fillId="0" borderId="41" xfId="0" applyBorder="1" applyAlignment="1">
      <alignment horizontal="center" wrapText="1"/>
    </xf>
    <xf numFmtId="0" fontId="23" fillId="0" borderId="25" xfId="12" applyFont="1" applyBorder="1" applyAlignment="1" applyProtection="1">
      <alignment horizontal="center" vertical="center"/>
      <protection locked="0"/>
    </xf>
    <xf numFmtId="2" fontId="15" fillId="0" borderId="25" xfId="0" applyNumberFormat="1" applyFont="1" applyBorder="1" applyAlignment="1">
      <alignment horizontal="center" vertical="center"/>
    </xf>
    <xf numFmtId="1" fontId="13" fillId="0" borderId="6" xfId="0" applyNumberFormat="1" applyFont="1" applyBorder="1" applyAlignment="1">
      <alignment horizontal="center" vertical="center"/>
    </xf>
    <xf numFmtId="0" fontId="23" fillId="0" borderId="25" xfId="12" applyFont="1" applyBorder="1" applyAlignment="1">
      <alignment horizontal="center" vertical="center"/>
    </xf>
    <xf numFmtId="2" fontId="15" fillId="0" borderId="23" xfId="0" applyNumberFormat="1" applyFont="1" applyBorder="1" applyAlignment="1">
      <alignment horizontal="center" vertical="center"/>
    </xf>
    <xf numFmtId="0" fontId="13" fillId="0" borderId="25" xfId="12" applyFont="1" applyBorder="1" applyAlignment="1" applyProtection="1">
      <alignment horizontal="center" vertical="center"/>
      <protection locked="0"/>
    </xf>
    <xf numFmtId="0" fontId="13" fillId="0" borderId="25" xfId="12" applyFont="1" applyBorder="1" applyAlignment="1">
      <alignment horizontal="center" vertical="center"/>
    </xf>
    <xf numFmtId="0" fontId="23" fillId="0" borderId="34" xfId="12" applyFont="1" applyBorder="1" applyAlignment="1" applyProtection="1">
      <alignment horizontal="center" vertical="center"/>
      <protection locked="0"/>
    </xf>
    <xf numFmtId="2" fontId="15" fillId="0" borderId="26" xfId="0" applyNumberFormat="1" applyFont="1" applyBorder="1" applyAlignment="1">
      <alignment horizontal="center" vertical="center"/>
    </xf>
    <xf numFmtId="1" fontId="13" fillId="0" borderId="24" xfId="0" applyNumberFormat="1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1" fontId="0" fillId="0" borderId="0" xfId="0" applyNumberFormat="1"/>
    <xf numFmtId="0" fontId="16" fillId="0" borderId="0" xfId="0" applyFont="1" applyAlignment="1" applyProtection="1">
      <alignment horizontal="center"/>
      <protection locked="0"/>
    </xf>
    <xf numFmtId="0" fontId="57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52" fillId="2" borderId="41" xfId="0" applyFont="1" applyFill="1" applyBorder="1" applyAlignment="1">
      <alignment horizontal="center" vertical="top" wrapText="1"/>
    </xf>
    <xf numFmtId="0" fontId="13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 wrapText="1"/>
    </xf>
    <xf numFmtId="0" fontId="58" fillId="0" borderId="0" xfId="0" applyFont="1" applyAlignment="1">
      <alignment horizontal="center"/>
    </xf>
    <xf numFmtId="165" fontId="58" fillId="0" borderId="0" xfId="0" applyNumberFormat="1" applyFont="1" applyAlignment="1">
      <alignment horizontal="center"/>
    </xf>
    <xf numFmtId="2" fontId="58" fillId="0" borderId="0" xfId="0" applyNumberFormat="1" applyFont="1" applyAlignment="1">
      <alignment horizontal="center"/>
    </xf>
    <xf numFmtId="1" fontId="58" fillId="0" borderId="0" xfId="0" applyNumberFormat="1" applyFont="1" applyAlignment="1">
      <alignment horizontal="center"/>
    </xf>
    <xf numFmtId="2" fontId="46" fillId="0" borderId="0" xfId="0" applyNumberFormat="1" applyFont="1" applyAlignment="1">
      <alignment horizontal="center"/>
    </xf>
    <xf numFmtId="0" fontId="46" fillId="0" borderId="0" xfId="0" applyFont="1" applyAlignment="1">
      <alignment horizontal="center"/>
    </xf>
    <xf numFmtId="0" fontId="46" fillId="0" borderId="0" xfId="0" applyFont="1" applyAlignment="1">
      <alignment horizontal="center" wrapText="1"/>
    </xf>
    <xf numFmtId="0" fontId="28" fillId="0" borderId="0" xfId="0" applyFont="1" applyAlignment="1">
      <alignment horizontal="center" vertical="center"/>
    </xf>
    <xf numFmtId="1" fontId="13" fillId="0" borderId="23" xfId="0" applyNumberFormat="1" applyFont="1" applyBorder="1" applyAlignment="1">
      <alignment horizontal="center" vertical="center"/>
    </xf>
    <xf numFmtId="0" fontId="14" fillId="0" borderId="39" xfId="0" applyFont="1" applyBorder="1" applyAlignment="1" applyProtection="1">
      <alignment horizontal="center" vertical="center"/>
      <protection locked="0"/>
    </xf>
    <xf numFmtId="164" fontId="59" fillId="0" borderId="0" xfId="0" applyNumberFormat="1" applyFont="1" applyAlignment="1">
      <alignment horizontal="center"/>
    </xf>
    <xf numFmtId="164" fontId="59" fillId="0" borderId="0" xfId="0" applyNumberFormat="1" applyFont="1" applyAlignment="1">
      <alignment horizontal="center" wrapText="1"/>
    </xf>
    <xf numFmtId="164" fontId="60" fillId="0" borderId="0" xfId="0" applyNumberFormat="1" applyFont="1" applyAlignment="1">
      <alignment horizontal="center"/>
    </xf>
    <xf numFmtId="2" fontId="13" fillId="0" borderId="25" xfId="0" applyNumberFormat="1" applyFont="1" applyBorder="1" applyAlignment="1">
      <alignment horizontal="center"/>
    </xf>
    <xf numFmtId="0" fontId="16" fillId="0" borderId="0" xfId="0" applyFont="1" applyProtection="1">
      <protection locked="0"/>
    </xf>
    <xf numFmtId="165" fontId="16" fillId="0" borderId="0" xfId="0" applyNumberFormat="1" applyFont="1" applyAlignment="1" applyProtection="1">
      <alignment horizontal="center"/>
      <protection locked="0"/>
    </xf>
    <xf numFmtId="0" fontId="0" fillId="0" borderId="56" xfId="0" applyBorder="1" applyAlignment="1">
      <alignment horizontal="center"/>
    </xf>
    <xf numFmtId="0" fontId="0" fillId="0" borderId="6" xfId="0" applyBorder="1" applyAlignment="1">
      <alignment horizontal="center"/>
    </xf>
    <xf numFmtId="164" fontId="59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164" fontId="59" fillId="0" borderId="0" xfId="0" applyNumberFormat="1" applyFont="1" applyAlignment="1">
      <alignment horizontal="center" vertical="center" wrapText="1"/>
    </xf>
    <xf numFmtId="164" fontId="60" fillId="0" borderId="0" xfId="0" applyNumberFormat="1" applyFont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7" fillId="0" borderId="0" xfId="0" applyFont="1" applyAlignment="1" applyProtection="1">
      <alignment vertical="center"/>
      <protection locked="0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15" fontId="13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0" xfId="0" applyAlignment="1">
      <alignment vertical="center"/>
    </xf>
    <xf numFmtId="0" fontId="17" fillId="0" borderId="5" xfId="0" applyFont="1" applyBorder="1" applyAlignment="1">
      <alignment vertical="center" wrapText="1"/>
    </xf>
    <xf numFmtId="164" fontId="18" fillId="0" borderId="4" xfId="0" applyNumberFormat="1" applyFont="1" applyBorder="1" applyAlignment="1">
      <alignment horizontal="center" vertical="center"/>
    </xf>
    <xf numFmtId="164" fontId="18" fillId="0" borderId="6" xfId="0" applyNumberFormat="1" applyFont="1" applyBorder="1" applyAlignment="1">
      <alignment horizontal="center" vertical="center"/>
    </xf>
    <xf numFmtId="164" fontId="18" fillId="0" borderId="5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4" fillId="0" borderId="10" xfId="0" applyFont="1" applyBorder="1" applyAlignment="1">
      <alignment vertical="center"/>
    </xf>
    <xf numFmtId="0" fontId="13" fillId="0" borderId="19" xfId="0" applyFont="1" applyBorder="1" applyAlignment="1">
      <alignment vertical="center"/>
    </xf>
    <xf numFmtId="0" fontId="15" fillId="0" borderId="11" xfId="0" applyFont="1" applyBorder="1" applyAlignment="1">
      <alignment vertical="center"/>
    </xf>
    <xf numFmtId="0" fontId="14" fillId="0" borderId="13" xfId="0" applyFont="1" applyBorder="1" applyAlignment="1">
      <alignment vertical="center"/>
    </xf>
    <xf numFmtId="0" fontId="15" fillId="0" borderId="14" xfId="0" applyFont="1" applyBorder="1" applyAlignment="1">
      <alignment vertical="center"/>
    </xf>
    <xf numFmtId="0" fontId="14" fillId="0" borderId="15" xfId="0" applyFont="1" applyBorder="1" applyAlignment="1">
      <alignment vertical="center"/>
    </xf>
    <xf numFmtId="0" fontId="13" fillId="0" borderId="20" xfId="0" applyFont="1" applyBorder="1" applyAlignment="1">
      <alignment vertical="center"/>
    </xf>
    <xf numFmtId="0" fontId="15" fillId="0" borderId="16" xfId="0" applyFont="1" applyBorder="1" applyAlignment="1">
      <alignment vertical="center"/>
    </xf>
    <xf numFmtId="0" fontId="23" fillId="0" borderId="25" xfId="0" applyFont="1" applyBorder="1" applyProtection="1">
      <protection locked="0"/>
    </xf>
    <xf numFmtId="0" fontId="13" fillId="0" borderId="0" xfId="12" applyFont="1" applyAlignment="1">
      <alignment horizontal="center"/>
    </xf>
    <xf numFmtId="0" fontId="13" fillId="0" borderId="25" xfId="0" applyFont="1" applyBorder="1" applyProtection="1">
      <protection locked="0"/>
    </xf>
    <xf numFmtId="2" fontId="13" fillId="0" borderId="0" xfId="0" applyNumberFormat="1" applyFont="1" applyAlignment="1" applyProtection="1">
      <alignment horizontal="center"/>
      <protection locked="0"/>
    </xf>
    <xf numFmtId="0" fontId="0" fillId="0" borderId="21" xfId="0" applyBorder="1"/>
    <xf numFmtId="0" fontId="0" fillId="0" borderId="22" xfId="0" applyBorder="1"/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18" fillId="0" borderId="62" xfId="0" applyNumberFormat="1" applyFont="1" applyBorder="1" applyAlignment="1">
      <alignment horizontal="center" vertical="center"/>
    </xf>
    <xf numFmtId="164" fontId="18" fillId="0" borderId="63" xfId="0" applyNumberFormat="1" applyFont="1" applyBorder="1" applyAlignment="1">
      <alignment horizontal="center" vertical="center"/>
    </xf>
    <xf numFmtId="0" fontId="13" fillId="0" borderId="64" xfId="0" applyFont="1" applyBorder="1" applyAlignment="1" applyProtection="1">
      <alignment horizontal="center" vertical="center"/>
      <protection locked="0"/>
    </xf>
    <xf numFmtId="0" fontId="15" fillId="0" borderId="63" xfId="0" applyFont="1" applyBorder="1" applyAlignment="1">
      <alignment horizontal="center" vertical="center"/>
    </xf>
    <xf numFmtId="0" fontId="13" fillId="0" borderId="65" xfId="0" applyFont="1" applyBorder="1" applyAlignment="1" applyProtection="1">
      <alignment horizontal="center" vertical="center"/>
      <protection locked="0"/>
    </xf>
    <xf numFmtId="0" fontId="14" fillId="0" borderId="66" xfId="0" applyFont="1" applyBorder="1" applyAlignment="1" applyProtection="1">
      <alignment horizontal="center" vertical="center"/>
      <protection locked="0"/>
    </xf>
    <xf numFmtId="0" fontId="13" fillId="0" borderId="67" xfId="0" applyFont="1" applyBorder="1" applyAlignment="1">
      <alignment horizontal="center" vertical="center"/>
    </xf>
    <xf numFmtId="0" fontId="15" fillId="0" borderId="68" xfId="0" applyFont="1" applyBorder="1" applyAlignment="1">
      <alignment horizontal="center" vertical="center"/>
    </xf>
    <xf numFmtId="0" fontId="0" fillId="0" borderId="74" xfId="0" applyBorder="1" applyAlignment="1">
      <alignment vertical="center"/>
    </xf>
    <xf numFmtId="0" fontId="17" fillId="0" borderId="62" xfId="0" applyFont="1" applyBorder="1" applyAlignment="1">
      <alignment vertical="center"/>
    </xf>
    <xf numFmtId="0" fontId="13" fillId="0" borderId="62" xfId="0" applyFont="1" applyBorder="1" applyAlignment="1">
      <alignment horizontal="center" vertical="center"/>
    </xf>
    <xf numFmtId="0" fontId="13" fillId="0" borderId="75" xfId="0" applyFont="1" applyBorder="1" applyAlignment="1">
      <alignment horizontal="center" vertical="center"/>
    </xf>
    <xf numFmtId="0" fontId="13" fillId="0" borderId="76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83" xfId="0" applyFont="1" applyBorder="1" applyAlignment="1">
      <alignment horizontal="center" vertical="center"/>
    </xf>
    <xf numFmtId="0" fontId="13" fillId="0" borderId="84" xfId="0" applyFont="1" applyBorder="1" applyAlignment="1">
      <alignment horizontal="left" vertical="center" wrapText="1"/>
    </xf>
    <xf numFmtId="0" fontId="13" fillId="0" borderId="85" xfId="0" applyFont="1" applyBorder="1" applyAlignment="1" applyProtection="1">
      <alignment horizontal="center" vertical="center"/>
      <protection locked="0"/>
    </xf>
    <xf numFmtId="0" fontId="13" fillId="0" borderId="5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86" xfId="0" applyFont="1" applyBorder="1" applyAlignment="1">
      <alignment horizontal="center" vertical="center"/>
    </xf>
    <xf numFmtId="0" fontId="18" fillId="0" borderId="87" xfId="0" applyFont="1" applyBorder="1" applyAlignment="1">
      <alignment horizontal="center" vertical="center"/>
    </xf>
    <xf numFmtId="0" fontId="17" fillId="0" borderId="88" xfId="0" applyFont="1" applyBorder="1" applyAlignment="1">
      <alignment horizontal="center" vertical="center" wrapText="1"/>
    </xf>
    <xf numFmtId="0" fontId="17" fillId="0" borderId="67" xfId="0" applyFont="1" applyBorder="1" applyAlignment="1">
      <alignment horizontal="center" vertical="center" textRotation="90"/>
    </xf>
    <xf numFmtId="0" fontId="18" fillId="0" borderId="68" xfId="0" applyFont="1" applyBorder="1" applyAlignment="1">
      <alignment horizontal="center" vertical="center" textRotation="90"/>
    </xf>
    <xf numFmtId="0" fontId="13" fillId="0" borderId="90" xfId="0" applyFont="1" applyBorder="1" applyAlignment="1" applyProtection="1">
      <alignment horizontal="center" vertical="center"/>
      <protection locked="0"/>
    </xf>
    <xf numFmtId="0" fontId="17" fillId="0" borderId="89" xfId="0" applyFont="1" applyBorder="1" applyAlignment="1">
      <alignment horizontal="center" textRotation="90"/>
    </xf>
    <xf numFmtId="0" fontId="17" fillId="0" borderId="67" xfId="0" applyFont="1" applyBorder="1" applyAlignment="1">
      <alignment horizontal="center" textRotation="90"/>
    </xf>
    <xf numFmtId="0" fontId="18" fillId="0" borderId="76" xfId="0" applyFont="1" applyBorder="1" applyAlignment="1">
      <alignment horizontal="center" textRotation="90"/>
    </xf>
    <xf numFmtId="0" fontId="18" fillId="0" borderId="68" xfId="0" applyFont="1" applyBorder="1" applyAlignment="1">
      <alignment horizontal="center" textRotation="90"/>
    </xf>
    <xf numFmtId="0" fontId="17" fillId="0" borderId="75" xfId="0" applyFont="1" applyBorder="1" applyAlignment="1">
      <alignment horizontal="center" textRotation="90"/>
    </xf>
    <xf numFmtId="0" fontId="0" fillId="0" borderId="83" xfId="0" applyBorder="1" applyAlignment="1">
      <alignment horizontal="center"/>
    </xf>
    <xf numFmtId="0" fontId="0" fillId="0" borderId="86" xfId="0" applyBorder="1" applyAlignment="1">
      <alignment horizontal="center"/>
    </xf>
    <xf numFmtId="0" fontId="15" fillId="0" borderId="25" xfId="0" applyFont="1" applyBorder="1" applyAlignment="1">
      <alignment horizontal="center"/>
    </xf>
    <xf numFmtId="0" fontId="32" fillId="0" borderId="25" xfId="0" applyFont="1" applyBorder="1" applyAlignment="1">
      <alignment horizontal="center"/>
    </xf>
    <xf numFmtId="0" fontId="23" fillId="0" borderId="32" xfId="12" applyFont="1" applyBorder="1" applyAlignment="1" applyProtection="1">
      <alignment horizontal="center" vertical="center"/>
      <protection locked="0"/>
    </xf>
    <xf numFmtId="0" fontId="23" fillId="0" borderId="32" xfId="12" applyFont="1" applyBorder="1" applyAlignment="1">
      <alignment horizontal="center" vertical="center"/>
    </xf>
    <xf numFmtId="0" fontId="13" fillId="0" borderId="32" xfId="12" applyFont="1" applyBorder="1" applyAlignment="1" applyProtection="1">
      <alignment horizontal="center" vertical="center"/>
      <protection locked="0"/>
    </xf>
    <xf numFmtId="0" fontId="13" fillId="0" borderId="32" xfId="12" applyFont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57" fillId="0" borderId="0" xfId="0" applyFont="1"/>
    <xf numFmtId="0" fontId="44" fillId="0" borderId="0" xfId="0" applyFont="1"/>
    <xf numFmtId="2" fontId="41" fillId="0" borderId="0" xfId="0" applyNumberFormat="1" applyFont="1"/>
    <xf numFmtId="0" fontId="41" fillId="0" borderId="0" xfId="0" applyFont="1" applyAlignment="1">
      <alignment horizontal="center"/>
    </xf>
    <xf numFmtId="2" fontId="57" fillId="0" borderId="0" xfId="0" applyNumberFormat="1" applyFont="1"/>
    <xf numFmtId="2" fontId="44" fillId="0" borderId="0" xfId="0" applyNumberFormat="1" applyFont="1"/>
    <xf numFmtId="0" fontId="58" fillId="0" borderId="0" xfId="0" applyFont="1" applyAlignment="1">
      <alignment horizontal="center" vertical="center"/>
    </xf>
    <xf numFmtId="0" fontId="28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>
      <alignment horizontal="center" vertical="center"/>
    </xf>
    <xf numFmtId="165" fontId="0" fillId="0" borderId="0" xfId="0" applyNumberFormat="1" applyAlignment="1">
      <alignment horizontal="center"/>
    </xf>
    <xf numFmtId="165" fontId="13" fillId="0" borderId="0" xfId="0" applyNumberFormat="1" applyFont="1" applyAlignment="1">
      <alignment horizontal="center"/>
    </xf>
    <xf numFmtId="1" fontId="13" fillId="0" borderId="0" xfId="0" applyNumberFormat="1" applyFont="1" applyAlignment="1">
      <alignment horizontal="center"/>
    </xf>
    <xf numFmtId="1" fontId="16" fillId="0" borderId="0" xfId="0" applyNumberFormat="1" applyFont="1" applyAlignment="1" applyProtection="1">
      <alignment horizontal="center"/>
      <protection locked="0"/>
    </xf>
    <xf numFmtId="1" fontId="0" fillId="0" borderId="0" xfId="0" applyNumberFormat="1" applyAlignment="1">
      <alignment horizontal="center"/>
    </xf>
    <xf numFmtId="0" fontId="13" fillId="0" borderId="25" xfId="0" applyFont="1" applyBorder="1" applyAlignment="1">
      <alignment horizontal="left" vertical="center" wrapText="1"/>
    </xf>
    <xf numFmtId="14" fontId="13" fillId="0" borderId="27" xfId="0" applyNumberFormat="1" applyFont="1" applyBorder="1" applyAlignment="1">
      <alignment horizontal="center" vertical="center" wrapText="1"/>
    </xf>
    <xf numFmtId="2" fontId="14" fillId="0" borderId="98" xfId="0" applyNumberFormat="1" applyFont="1" applyBorder="1" applyAlignment="1" applyProtection="1">
      <alignment horizontal="center" vertical="center"/>
      <protection locked="0"/>
    </xf>
    <xf numFmtId="2" fontId="14" fillId="0" borderId="99" xfId="0" applyNumberFormat="1" applyFont="1" applyBorder="1" applyAlignment="1" applyProtection="1">
      <alignment horizontal="center" vertical="center" wrapText="1"/>
      <protection locked="0"/>
    </xf>
    <xf numFmtId="0" fontId="23" fillId="0" borderId="27" xfId="12" applyFont="1" applyBorder="1" applyAlignment="1" applyProtection="1">
      <alignment horizontal="center"/>
      <protection locked="0"/>
    </xf>
    <xf numFmtId="0" fontId="13" fillId="0" borderId="27" xfId="12" applyFont="1" applyBorder="1" applyAlignment="1">
      <alignment horizontal="center"/>
    </xf>
    <xf numFmtId="0" fontId="13" fillId="0" borderId="27" xfId="12" applyFont="1" applyBorder="1" applyAlignment="1" applyProtection="1">
      <alignment horizontal="center"/>
      <protection locked="0"/>
    </xf>
    <xf numFmtId="2" fontId="14" fillId="0" borderId="32" xfId="0" applyNumberFormat="1" applyFont="1" applyBorder="1" applyAlignment="1" applyProtection="1">
      <alignment horizontal="center" vertical="center" wrapText="1"/>
      <protection locked="0"/>
    </xf>
    <xf numFmtId="14" fontId="13" fillId="0" borderId="0" xfId="0" applyNumberFormat="1" applyFont="1" applyAlignment="1">
      <alignment horizontal="center" vertical="center" wrapText="1"/>
    </xf>
    <xf numFmtId="2" fontId="14" fillId="0" borderId="0" xfId="0" applyNumberFormat="1" applyFont="1" applyAlignment="1" applyProtection="1">
      <alignment horizontal="center" vertical="center" wrapText="1"/>
      <protection locked="0"/>
    </xf>
    <xf numFmtId="0" fontId="23" fillId="0" borderId="102" xfId="12" applyFont="1" applyBorder="1" applyAlignment="1" applyProtection="1">
      <alignment horizontal="center" vertical="center"/>
      <protection locked="0"/>
    </xf>
    <xf numFmtId="0" fontId="23" fillId="0" borderId="103" xfId="12" applyFont="1" applyBorder="1" applyAlignment="1" applyProtection="1">
      <alignment horizontal="center" vertical="center"/>
      <protection locked="0"/>
    </xf>
    <xf numFmtId="0" fontId="13" fillId="0" borderId="102" xfId="12" applyFont="1" applyBorder="1" applyAlignment="1" applyProtection="1">
      <alignment horizontal="center"/>
      <protection locked="0"/>
    </xf>
    <xf numFmtId="0" fontId="23" fillId="0" borderId="103" xfId="12" applyFont="1" applyBorder="1" applyAlignment="1" applyProtection="1">
      <alignment horizontal="center"/>
      <protection locked="0"/>
    </xf>
    <xf numFmtId="0" fontId="23" fillId="0" borderId="95" xfId="12" applyFont="1" applyBorder="1" applyAlignment="1" applyProtection="1">
      <alignment horizontal="center" vertical="center"/>
      <protection locked="0"/>
    </xf>
    <xf numFmtId="0" fontId="23" fillId="0" borderId="104" xfId="12" applyFont="1" applyBorder="1" applyAlignment="1" applyProtection="1">
      <alignment horizontal="center" vertical="center"/>
      <protection locked="0"/>
    </xf>
    <xf numFmtId="0" fontId="13" fillId="0" borderId="95" xfId="12" applyFont="1" applyBorder="1" applyAlignment="1" applyProtection="1">
      <alignment horizontal="center"/>
      <protection locked="0"/>
    </xf>
    <xf numFmtId="0" fontId="23" fillId="0" borderId="104" xfId="12" applyFont="1" applyBorder="1" applyAlignment="1" applyProtection="1">
      <alignment horizontal="center"/>
      <protection locked="0"/>
    </xf>
    <xf numFmtId="0" fontId="23" fillId="0" borderId="105" xfId="12" applyFont="1" applyBorder="1" applyAlignment="1" applyProtection="1">
      <alignment horizontal="center" vertical="center"/>
      <protection locked="0"/>
    </xf>
    <xf numFmtId="0" fontId="23" fillId="0" borderId="106" xfId="12" applyFont="1" applyBorder="1" applyAlignment="1" applyProtection="1">
      <alignment horizontal="center" vertical="center"/>
      <protection locked="0"/>
    </xf>
    <xf numFmtId="0" fontId="13" fillId="0" borderId="105" xfId="12" applyFont="1" applyBorder="1" applyAlignment="1" applyProtection="1">
      <alignment horizontal="center"/>
      <protection locked="0"/>
    </xf>
    <xf numFmtId="0" fontId="23" fillId="0" borderId="106" xfId="12" applyFont="1" applyBorder="1" applyAlignment="1" applyProtection="1">
      <alignment horizontal="center"/>
      <protection locked="0"/>
    </xf>
    <xf numFmtId="0" fontId="23" fillId="0" borderId="0" xfId="0" applyFont="1" applyProtection="1">
      <protection locked="0"/>
    </xf>
    <xf numFmtId="0" fontId="13" fillId="0" borderId="0" xfId="12" applyFont="1" applyAlignment="1" applyProtection="1">
      <alignment horizontal="center"/>
      <protection locked="0"/>
    </xf>
    <xf numFmtId="0" fontId="23" fillId="0" borderId="0" xfId="12" applyFont="1" applyAlignment="1" applyProtection="1">
      <alignment horizontal="center"/>
      <protection locked="0"/>
    </xf>
    <xf numFmtId="49" fontId="0" fillId="0" borderId="0" xfId="0" applyNumberFormat="1"/>
    <xf numFmtId="49" fontId="16" fillId="0" borderId="0" xfId="0" applyNumberFormat="1" applyFont="1"/>
    <xf numFmtId="49" fontId="58" fillId="0" borderId="0" xfId="0" applyNumberFormat="1" applyFont="1" applyAlignment="1">
      <alignment horizontal="center"/>
    </xf>
    <xf numFmtId="49" fontId="13" fillId="0" borderId="0" xfId="0" applyNumberFormat="1" applyFont="1"/>
    <xf numFmtId="49" fontId="16" fillId="0" borderId="0" xfId="0" applyNumberFormat="1" applyFont="1" applyAlignment="1" applyProtection="1">
      <alignment horizontal="center"/>
      <protection locked="0"/>
    </xf>
    <xf numFmtId="49" fontId="13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58" fillId="0" borderId="0" xfId="0" applyNumberFormat="1" applyFont="1" applyAlignment="1">
      <alignment horizontal="center" vertical="center"/>
    </xf>
    <xf numFmtId="0" fontId="16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>
      <alignment horizontal="center" vertical="center"/>
    </xf>
    <xf numFmtId="165" fontId="16" fillId="0" borderId="0" xfId="0" applyNumberFormat="1" applyFont="1" applyAlignment="1" applyProtection="1">
      <alignment horizontal="center" vertical="center"/>
      <protection locked="0"/>
    </xf>
    <xf numFmtId="2" fontId="15" fillId="0" borderId="108" xfId="0" applyNumberFormat="1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165" fontId="0" fillId="0" borderId="0" xfId="0" applyNumberFormat="1" applyAlignment="1">
      <alignment vertical="center"/>
    </xf>
    <xf numFmtId="165" fontId="58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165" fontId="13" fillId="0" borderId="0" xfId="0" applyNumberFormat="1" applyFont="1" applyAlignment="1">
      <alignment vertical="center"/>
    </xf>
    <xf numFmtId="1" fontId="23" fillId="4" borderId="109" xfId="49" applyNumberFormat="1" applyFont="1" applyFill="1" applyBorder="1" applyAlignment="1" applyProtection="1">
      <alignment horizontal="center" vertical="center"/>
      <protection locked="0"/>
    </xf>
    <xf numFmtId="165" fontId="13" fillId="0" borderId="109" xfId="0" applyNumberFormat="1" applyFont="1" applyBorder="1" applyAlignment="1" applyProtection="1">
      <alignment horizontal="center" vertical="center"/>
      <protection locked="0"/>
    </xf>
    <xf numFmtId="0" fontId="13" fillId="0" borderId="109" xfId="73" applyFont="1" applyBorder="1" applyAlignment="1" applyProtection="1">
      <alignment horizontal="center" vertical="center"/>
      <protection locked="0"/>
    </xf>
    <xf numFmtId="0" fontId="23" fillId="0" borderId="109" xfId="73" applyFont="1" applyBorder="1" applyAlignment="1">
      <alignment horizontal="center" vertical="center"/>
    </xf>
    <xf numFmtId="0" fontId="13" fillId="0" borderId="109" xfId="73" applyFont="1" applyBorder="1" applyAlignment="1">
      <alignment horizontal="center" vertical="center"/>
    </xf>
    <xf numFmtId="0" fontId="13" fillId="0" borderId="107" xfId="73" applyFont="1" applyBorder="1" applyAlignment="1">
      <alignment horizontal="center" vertical="center"/>
    </xf>
    <xf numFmtId="0" fontId="15" fillId="0" borderId="109" xfId="0" applyFont="1" applyBorder="1" applyAlignment="1">
      <alignment horizontal="center"/>
    </xf>
    <xf numFmtId="0" fontId="13" fillId="0" borderId="109" xfId="0" applyFont="1" applyBorder="1"/>
    <xf numFmtId="0" fontId="13" fillId="0" borderId="109" xfId="0" applyFont="1" applyBorder="1" applyAlignment="1">
      <alignment horizontal="center"/>
    </xf>
    <xf numFmtId="0" fontId="32" fillId="0" borderId="109" xfId="0" applyFont="1" applyBorder="1" applyAlignment="1">
      <alignment horizontal="center"/>
    </xf>
    <xf numFmtId="0" fontId="23" fillId="0" borderId="109" xfId="0" applyFont="1" applyBorder="1"/>
    <xf numFmtId="0" fontId="23" fillId="0" borderId="109" xfId="0" applyFont="1" applyBorder="1" applyAlignment="1">
      <alignment horizontal="center"/>
    </xf>
    <xf numFmtId="166" fontId="13" fillId="0" borderId="109" xfId="0" applyNumberFormat="1" applyFont="1" applyBorder="1" applyAlignment="1">
      <alignment horizontal="center"/>
    </xf>
    <xf numFmtId="166" fontId="13" fillId="0" borderId="110" xfId="0" applyNumberFormat="1" applyFont="1" applyBorder="1" applyAlignment="1">
      <alignment horizontal="center"/>
    </xf>
    <xf numFmtId="0" fontId="13" fillId="0" borderId="109" xfId="0" applyFont="1" applyBorder="1" applyAlignment="1">
      <alignment horizontal="center" wrapText="1"/>
    </xf>
    <xf numFmtId="0" fontId="13" fillId="0" borderId="110" xfId="0" applyFont="1" applyBorder="1" applyAlignment="1">
      <alignment horizontal="center"/>
    </xf>
    <xf numFmtId="0" fontId="13" fillId="0" borderId="111" xfId="0" applyFont="1" applyBorder="1" applyAlignment="1">
      <alignment horizontal="center"/>
    </xf>
    <xf numFmtId="2" fontId="14" fillId="0" borderId="111" xfId="0" applyNumberFormat="1" applyFont="1" applyBorder="1" applyAlignment="1" applyProtection="1">
      <alignment horizontal="center" vertical="center"/>
      <protection locked="0"/>
    </xf>
    <xf numFmtId="0" fontId="13" fillId="0" borderId="111" xfId="0" applyFont="1" applyBorder="1" applyAlignment="1">
      <alignment horizontal="center" wrapText="1"/>
    </xf>
    <xf numFmtId="2" fontId="13" fillId="0" borderId="109" xfId="0" applyNumberFormat="1" applyFont="1" applyBorder="1" applyAlignment="1">
      <alignment horizontal="center"/>
    </xf>
    <xf numFmtId="2" fontId="13" fillId="0" borderId="109" xfId="0" quotePrefix="1" applyNumberFormat="1" applyFont="1" applyBorder="1" applyAlignment="1">
      <alignment horizontal="center"/>
    </xf>
    <xf numFmtId="0" fontId="13" fillId="0" borderId="112" xfId="0" applyFont="1" applyBorder="1" applyAlignment="1">
      <alignment horizontal="center"/>
    </xf>
    <xf numFmtId="2" fontId="13" fillId="0" borderId="110" xfId="0" quotePrefix="1" applyNumberFormat="1" applyFont="1" applyBorder="1" applyAlignment="1">
      <alignment horizontal="center"/>
    </xf>
    <xf numFmtId="0" fontId="23" fillId="3" borderId="109" xfId="12" applyFont="1" applyFill="1" applyBorder="1" applyAlignment="1" applyProtection="1">
      <alignment horizontal="center" vertical="center"/>
      <protection locked="0"/>
    </xf>
    <xf numFmtId="2" fontId="13" fillId="0" borderId="44" xfId="1" applyNumberFormat="1" applyFont="1" applyFill="1" applyBorder="1" applyAlignment="1" applyProtection="1">
      <alignment horizontal="center" vertical="center"/>
    </xf>
    <xf numFmtId="2" fontId="13" fillId="0" borderId="0" xfId="1" applyNumberFormat="1" applyFont="1" applyFill="1" applyBorder="1" applyAlignment="1" applyProtection="1">
      <alignment horizontal="center" vertical="center"/>
    </xf>
    <xf numFmtId="2" fontId="13" fillId="0" borderId="28" xfId="1" applyNumberFormat="1" applyFont="1" applyFill="1" applyBorder="1" applyAlignment="1" applyProtection="1">
      <alignment horizontal="center" vertical="center"/>
    </xf>
    <xf numFmtId="2" fontId="13" fillId="0" borderId="46" xfId="1" applyNumberFormat="1" applyFont="1" applyFill="1" applyBorder="1" applyAlignment="1" applyProtection="1">
      <alignment horizontal="center" vertical="center"/>
    </xf>
    <xf numFmtId="0" fontId="13" fillId="0" borderId="109" xfId="12" applyFont="1" applyBorder="1" applyAlignment="1" applyProtection="1">
      <alignment horizontal="center" vertical="center"/>
      <protection locked="0"/>
    </xf>
    <xf numFmtId="0" fontId="23" fillId="0" borderId="109" xfId="12" applyFont="1" applyBorder="1" applyAlignment="1">
      <alignment horizontal="center" vertical="center"/>
    </xf>
    <xf numFmtId="0" fontId="13" fillId="0" borderId="109" xfId="12" applyFont="1" applyBorder="1" applyAlignment="1">
      <alignment horizontal="center" vertical="center"/>
    </xf>
    <xf numFmtId="0" fontId="13" fillId="0" borderId="107" xfId="12" applyFont="1" applyBorder="1" applyAlignment="1">
      <alignment horizontal="center" vertical="center"/>
    </xf>
    <xf numFmtId="0" fontId="23" fillId="3" borderId="109" xfId="82" applyFont="1" applyFill="1" applyBorder="1" applyAlignment="1" applyProtection="1">
      <alignment horizontal="center" vertical="center"/>
      <protection locked="0"/>
    </xf>
    <xf numFmtId="1" fontId="23" fillId="4" borderId="109" xfId="107" applyNumberFormat="1" applyFont="1" applyFill="1" applyBorder="1" applyAlignment="1" applyProtection="1">
      <alignment horizontal="center" vertical="center"/>
      <protection locked="0"/>
    </xf>
    <xf numFmtId="0" fontId="15" fillId="0" borderId="109" xfId="0" applyFont="1" applyBorder="1" applyAlignment="1">
      <alignment horizontal="center" vertical="center"/>
    </xf>
    <xf numFmtId="0" fontId="13" fillId="0" borderId="109" xfId="0" applyFont="1" applyBorder="1" applyAlignment="1">
      <alignment horizontal="center" vertical="center"/>
    </xf>
    <xf numFmtId="0" fontId="50" fillId="0" borderId="109" xfId="0" applyFont="1" applyBorder="1" applyAlignment="1">
      <alignment horizontal="center" vertical="center" wrapText="1"/>
    </xf>
    <xf numFmtId="16" fontId="13" fillId="0" borderId="109" xfId="0" applyNumberFormat="1" applyFont="1" applyBorder="1" applyAlignment="1">
      <alignment horizontal="center" vertical="center"/>
    </xf>
    <xf numFmtId="0" fontId="13" fillId="0" borderId="109" xfId="82" applyFont="1" applyBorder="1" applyAlignment="1" applyProtection="1">
      <alignment horizontal="center" vertical="center"/>
      <protection locked="0"/>
    </xf>
    <xf numFmtId="0" fontId="23" fillId="0" borderId="109" xfId="82" applyFont="1" applyBorder="1" applyAlignment="1">
      <alignment horizontal="center" vertical="center"/>
    </xf>
    <xf numFmtId="0" fontId="13" fillId="0" borderId="109" xfId="82" applyFont="1" applyBorder="1" applyAlignment="1">
      <alignment horizontal="center" vertical="center"/>
    </xf>
    <xf numFmtId="0" fontId="13" fillId="0" borderId="107" xfId="82" applyFont="1" applyBorder="1" applyAlignment="1">
      <alignment horizontal="center" vertical="center"/>
    </xf>
    <xf numFmtId="0" fontId="13" fillId="0" borderId="109" xfId="0" quotePrefix="1" applyFont="1" applyBorder="1" applyAlignment="1">
      <alignment horizontal="center"/>
    </xf>
    <xf numFmtId="166" fontId="13" fillId="0" borderId="49" xfId="0" applyNumberFormat="1" applyFont="1" applyBorder="1" applyAlignment="1">
      <alignment horizontal="center"/>
    </xf>
    <xf numFmtId="0" fontId="13" fillId="0" borderId="49" xfId="0" applyFont="1" applyBorder="1" applyAlignment="1">
      <alignment horizontal="center"/>
    </xf>
    <xf numFmtId="2" fontId="13" fillId="0" borderId="49" xfId="0" applyNumberFormat="1" applyFont="1" applyBorder="1" applyAlignment="1">
      <alignment horizontal="center"/>
    </xf>
    <xf numFmtId="0" fontId="13" fillId="0" borderId="120" xfId="0" applyFont="1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6" xfId="0" applyBorder="1"/>
    <xf numFmtId="0" fontId="0" fillId="0" borderId="46" xfId="0" applyBorder="1" applyAlignment="1">
      <alignment horizontal="right"/>
    </xf>
    <xf numFmtId="14" fontId="25" fillId="0" borderId="46" xfId="0" applyNumberFormat="1" applyFont="1" applyBorder="1" applyAlignment="1">
      <alignment horizontal="center"/>
    </xf>
    <xf numFmtId="14" fontId="0" fillId="0" borderId="0" xfId="0" applyNumberFormat="1"/>
    <xf numFmtId="0" fontId="19" fillId="0" borderId="75" xfId="0" applyFont="1" applyBorder="1" applyAlignment="1">
      <alignment horizontal="center" vertical="center" wrapText="1"/>
    </xf>
    <xf numFmtId="0" fontId="19" fillId="0" borderId="68" xfId="0" applyFont="1" applyBorder="1" applyAlignment="1">
      <alignment horizontal="center" vertical="center" wrapText="1"/>
    </xf>
    <xf numFmtId="1" fontId="19" fillId="0" borderId="81" xfId="0" applyNumberFormat="1" applyFont="1" applyBorder="1" applyAlignment="1">
      <alignment horizontal="center" vertical="center"/>
    </xf>
    <xf numFmtId="1" fontId="19" fillId="0" borderId="67" xfId="0" applyNumberFormat="1" applyFont="1" applyBorder="1" applyAlignment="1">
      <alignment horizontal="center" vertical="center"/>
    </xf>
    <xf numFmtId="1" fontId="19" fillId="0" borderId="76" xfId="0" applyNumberFormat="1" applyFont="1" applyBorder="1" applyAlignment="1">
      <alignment horizontal="center" vertical="center"/>
    </xf>
    <xf numFmtId="1" fontId="19" fillId="0" borderId="75" xfId="0" applyNumberFormat="1" applyFont="1" applyBorder="1" applyAlignment="1">
      <alignment horizontal="center" vertical="center"/>
    </xf>
    <xf numFmtId="1" fontId="19" fillId="0" borderId="68" xfId="0" applyNumberFormat="1" applyFont="1" applyBorder="1" applyAlignment="1">
      <alignment horizontal="center" vertical="center"/>
    </xf>
    <xf numFmtId="164" fontId="20" fillId="0" borderId="0" xfId="0" applyNumberFormat="1" applyFont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5" xfId="0" applyNumberFormat="1" applyBorder="1" applyAlignment="1">
      <alignment horizontal="center" vertical="center"/>
    </xf>
    <xf numFmtId="164" fontId="0" fillId="0" borderId="61" xfId="0" applyNumberFormat="1" applyBorder="1" applyAlignment="1">
      <alignment horizontal="center" vertical="center"/>
    </xf>
    <xf numFmtId="164" fontId="59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69" xfId="0" applyFont="1" applyBorder="1" applyAlignment="1">
      <alignment horizontal="center" vertical="center"/>
    </xf>
    <xf numFmtId="0" fontId="17" fillId="0" borderId="70" xfId="0" applyFont="1" applyBorder="1" applyAlignment="1">
      <alignment horizontal="center" vertical="center"/>
    </xf>
    <xf numFmtId="0" fontId="17" fillId="0" borderId="71" xfId="0" applyFont="1" applyBorder="1" applyAlignment="1" applyProtection="1">
      <alignment horizontal="center" vertical="center"/>
      <protection locked="0"/>
    </xf>
    <xf numFmtId="0" fontId="17" fillId="0" borderId="72" xfId="0" applyFont="1" applyBorder="1" applyAlignment="1" applyProtection="1">
      <alignment horizontal="center" vertical="center"/>
      <protection locked="0"/>
    </xf>
    <xf numFmtId="0" fontId="17" fillId="0" borderId="73" xfId="0" applyFont="1" applyBorder="1" applyAlignment="1" applyProtection="1">
      <alignment horizontal="center" vertical="center"/>
      <protection locked="0"/>
    </xf>
    <xf numFmtId="0" fontId="17" fillId="0" borderId="58" xfId="0" applyFont="1" applyBorder="1" applyAlignment="1" applyProtection="1">
      <alignment horizontal="center" vertical="center"/>
      <protection locked="0"/>
    </xf>
    <xf numFmtId="0" fontId="17" fillId="0" borderId="59" xfId="0" applyFont="1" applyBorder="1" applyAlignment="1" applyProtection="1">
      <alignment horizontal="center" vertical="center"/>
      <protection locked="0"/>
    </xf>
    <xf numFmtId="0" fontId="17" fillId="0" borderId="57" xfId="0" applyFont="1" applyBorder="1" applyAlignment="1" applyProtection="1">
      <alignment horizontal="center" vertical="center"/>
      <protection locked="0"/>
    </xf>
    <xf numFmtId="164" fontId="0" fillId="0" borderId="60" xfId="0" applyNumberFormat="1" applyBorder="1" applyAlignment="1">
      <alignment horizontal="center" vertical="center"/>
    </xf>
    <xf numFmtId="0" fontId="19" fillId="0" borderId="77" xfId="0" applyFont="1" applyBorder="1" applyAlignment="1">
      <alignment horizontal="center" vertical="center" wrapText="1"/>
    </xf>
    <xf numFmtId="0" fontId="19" fillId="0" borderId="79" xfId="0" applyFont="1" applyBorder="1" applyAlignment="1">
      <alignment horizontal="center" vertical="center" wrapText="1"/>
    </xf>
    <xf numFmtId="1" fontId="19" fillId="0" borderId="80" xfId="0" applyNumberFormat="1" applyFont="1" applyBorder="1" applyAlignment="1">
      <alignment horizontal="center" vertical="center"/>
    </xf>
    <xf numFmtId="1" fontId="19" fillId="0" borderId="78" xfId="0" applyNumberFormat="1" applyFont="1" applyBorder="1" applyAlignment="1">
      <alignment horizontal="center" vertical="center"/>
    </xf>
    <xf numFmtId="1" fontId="19" fillId="0" borderId="82" xfId="0" applyNumberFormat="1" applyFont="1" applyBorder="1" applyAlignment="1">
      <alignment horizontal="center" vertical="center"/>
    </xf>
    <xf numFmtId="1" fontId="19" fillId="0" borderId="77" xfId="0" applyNumberFormat="1" applyFont="1" applyBorder="1" applyAlignment="1">
      <alignment horizontal="center" vertical="center"/>
    </xf>
    <xf numFmtId="1" fontId="19" fillId="0" borderId="79" xfId="0" applyNumberFormat="1" applyFont="1" applyBorder="1" applyAlignment="1">
      <alignment horizontal="center" vertical="center"/>
    </xf>
    <xf numFmtId="164" fontId="59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36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1" fontId="19" fillId="0" borderId="6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164" fontId="0" fillId="0" borderId="37" xfId="0" applyNumberFormat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2" fontId="40" fillId="0" borderId="52" xfId="0" applyNumberFormat="1" applyFont="1" applyBorder="1" applyAlignment="1">
      <alignment horizontal="center" vertical="center"/>
    </xf>
    <xf numFmtId="2" fontId="40" fillId="0" borderId="9" xfId="0" applyNumberFormat="1" applyFont="1" applyBorder="1" applyAlignment="1">
      <alignment horizontal="center" vertical="center"/>
    </xf>
    <xf numFmtId="0" fontId="29" fillId="0" borderId="0" xfId="0" applyFont="1" applyAlignment="1">
      <alignment horizontal="center"/>
    </xf>
    <xf numFmtId="1" fontId="56" fillId="0" borderId="29" xfId="0" applyNumberFormat="1" applyFont="1" applyBorder="1" applyAlignment="1">
      <alignment horizontal="center" vertical="center"/>
    </xf>
    <xf numFmtId="1" fontId="56" fillId="0" borderId="30" xfId="0" applyNumberFormat="1" applyFont="1" applyBorder="1" applyAlignment="1">
      <alignment horizontal="center" vertical="center"/>
    </xf>
    <xf numFmtId="1" fontId="56" fillId="0" borderId="31" xfId="0" applyNumberFormat="1" applyFont="1" applyBorder="1" applyAlignment="1">
      <alignment horizontal="center" vertical="center"/>
    </xf>
    <xf numFmtId="0" fontId="13" fillId="0" borderId="113" xfId="0" applyFont="1" applyBorder="1" applyAlignment="1">
      <alignment horizontal="center" vertical="center"/>
    </xf>
    <xf numFmtId="0" fontId="13" fillId="0" borderId="115" xfId="0" applyFont="1" applyBorder="1" applyAlignment="1">
      <alignment horizontal="center" vertical="center"/>
    </xf>
    <xf numFmtId="0" fontId="16" fillId="0" borderId="0" xfId="0" applyFont="1" applyAlignment="1" applyProtection="1">
      <alignment horizontal="center"/>
      <protection locked="0"/>
    </xf>
    <xf numFmtId="0" fontId="0" fillId="0" borderId="4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2" fontId="15" fillId="0" borderId="50" xfId="0" applyNumberFormat="1" applyFont="1" applyBorder="1" applyAlignment="1">
      <alignment horizontal="center" vertical="center"/>
    </xf>
    <xf numFmtId="2" fontId="15" fillId="0" borderId="33" xfId="0" applyNumberFormat="1" applyFont="1" applyBorder="1" applyAlignment="1">
      <alignment horizontal="center" vertical="center"/>
    </xf>
    <xf numFmtId="2" fontId="15" fillId="0" borderId="44" xfId="0" applyNumberFormat="1" applyFont="1" applyBorder="1" applyAlignment="1">
      <alignment horizontal="center" vertical="center"/>
    </xf>
    <xf numFmtId="2" fontId="15" fillId="0" borderId="0" xfId="0" applyNumberFormat="1" applyFont="1" applyAlignment="1">
      <alignment horizontal="center" vertical="center"/>
    </xf>
    <xf numFmtId="2" fontId="15" fillId="0" borderId="51" xfId="0" applyNumberFormat="1" applyFont="1" applyBorder="1" applyAlignment="1">
      <alignment horizontal="center" vertical="center"/>
    </xf>
    <xf numFmtId="2" fontId="15" fillId="0" borderId="18" xfId="0" applyNumberFormat="1" applyFont="1" applyBorder="1" applyAlignment="1">
      <alignment horizontal="center" vertical="center"/>
    </xf>
    <xf numFmtId="0" fontId="15" fillId="0" borderId="113" xfId="0" applyFont="1" applyBorder="1" applyAlignment="1">
      <alignment horizontal="center" vertical="center"/>
    </xf>
    <xf numFmtId="0" fontId="15" fillId="0" borderId="114" xfId="0" applyFont="1" applyBorder="1" applyAlignment="1">
      <alignment horizontal="center" vertical="center"/>
    </xf>
    <xf numFmtId="0" fontId="15" fillId="0" borderId="115" xfId="0" applyFont="1" applyBorder="1" applyAlignment="1">
      <alignment horizontal="center" vertical="center"/>
    </xf>
    <xf numFmtId="0" fontId="64" fillId="0" borderId="116" xfId="0" applyFont="1" applyBorder="1" applyAlignment="1">
      <alignment horizontal="center" vertical="center" wrapText="1"/>
    </xf>
    <xf numFmtId="0" fontId="64" fillId="0" borderId="117" xfId="0" applyFont="1" applyBorder="1" applyAlignment="1">
      <alignment horizontal="center" vertical="center"/>
    </xf>
    <xf numFmtId="0" fontId="64" fillId="0" borderId="118" xfId="0" applyFont="1" applyBorder="1" applyAlignment="1">
      <alignment horizontal="center" vertical="center"/>
    </xf>
    <xf numFmtId="0" fontId="64" fillId="0" borderId="44" xfId="0" applyFont="1" applyBorder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64" fillId="0" borderId="45" xfId="0" applyFont="1" applyBorder="1" applyAlignment="1">
      <alignment horizontal="center" vertical="center"/>
    </xf>
    <xf numFmtId="0" fontId="64" fillId="0" borderId="28" xfId="0" applyFont="1" applyBorder="1" applyAlignment="1">
      <alignment horizontal="center" vertical="center"/>
    </xf>
    <xf numFmtId="0" fontId="64" fillId="0" borderId="46" xfId="0" applyFont="1" applyBorder="1" applyAlignment="1">
      <alignment horizontal="center" vertical="center"/>
    </xf>
    <xf numFmtId="0" fontId="64" fillId="0" borderId="47" xfId="0" applyFont="1" applyBorder="1" applyAlignment="1">
      <alignment horizontal="center" vertical="center"/>
    </xf>
    <xf numFmtId="0" fontId="28" fillId="0" borderId="0" xfId="0" applyFont="1" applyAlignment="1" applyProtection="1">
      <alignment horizontal="center"/>
      <protection locked="0"/>
    </xf>
    <xf numFmtId="1" fontId="22" fillId="0" borderId="29" xfId="0" applyNumberFormat="1" applyFont="1" applyBorder="1" applyAlignment="1">
      <alignment horizontal="center" vertical="center"/>
    </xf>
    <xf numFmtId="1" fontId="22" fillId="0" borderId="3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165" fontId="16" fillId="0" borderId="0" xfId="0" applyNumberFormat="1" applyFont="1" applyAlignment="1" applyProtection="1">
      <alignment horizontal="center" vertical="center"/>
      <protection locked="0"/>
    </xf>
    <xf numFmtId="2" fontId="13" fillId="0" borderId="44" xfId="1" applyNumberFormat="1" applyFont="1" applyFill="1" applyBorder="1" applyAlignment="1" applyProtection="1">
      <alignment horizontal="center" vertical="center"/>
    </xf>
    <xf numFmtId="2" fontId="13" fillId="0" borderId="0" xfId="1" applyNumberFormat="1" applyFont="1" applyFill="1" applyBorder="1" applyAlignment="1" applyProtection="1">
      <alignment horizontal="center" vertical="center"/>
    </xf>
    <xf numFmtId="2" fontId="13" fillId="0" borderId="28" xfId="1" applyNumberFormat="1" applyFont="1" applyFill="1" applyBorder="1" applyAlignment="1" applyProtection="1">
      <alignment horizontal="center" vertical="center"/>
    </xf>
    <xf numFmtId="2" fontId="13" fillId="0" borderId="46" xfId="1" applyNumberFormat="1" applyFont="1" applyFill="1" applyBorder="1" applyAlignment="1" applyProtection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22" fillId="0" borderId="0" xfId="0" applyFont="1" applyAlignment="1">
      <alignment vertical="center"/>
    </xf>
    <xf numFmtId="165" fontId="16" fillId="0" borderId="0" xfId="0" applyNumberFormat="1" applyFont="1" applyAlignment="1" applyProtection="1">
      <alignment vertical="center"/>
      <protection locked="0"/>
    </xf>
    <xf numFmtId="1" fontId="56" fillId="0" borderId="97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26" fillId="0" borderId="91" xfId="0" applyFont="1" applyBorder="1" applyAlignment="1">
      <alignment horizontal="center"/>
    </xf>
    <xf numFmtId="0" fontId="26" fillId="0" borderId="72" xfId="0" applyFont="1" applyBorder="1" applyAlignment="1">
      <alignment horizontal="center"/>
    </xf>
    <xf numFmtId="0" fontId="26" fillId="0" borderId="92" xfId="0" applyFont="1" applyBorder="1" applyAlignment="1">
      <alignment horizontal="center"/>
    </xf>
    <xf numFmtId="0" fontId="16" fillId="0" borderId="0" xfId="0" applyFont="1" applyAlignment="1" applyProtection="1">
      <alignment horizontal="left"/>
      <protection locked="0"/>
    </xf>
    <xf numFmtId="0" fontId="28" fillId="0" borderId="93" xfId="0" applyFont="1" applyBorder="1" applyAlignment="1">
      <alignment horizontal="center"/>
    </xf>
    <xf numFmtId="0" fontId="28" fillId="0" borderId="55" xfId="0" applyFont="1" applyBorder="1" applyAlignment="1">
      <alignment horizontal="center"/>
    </xf>
    <xf numFmtId="0" fontId="0" fillId="0" borderId="119" xfId="0" applyBorder="1" applyAlignment="1">
      <alignment horizontal="center"/>
    </xf>
    <xf numFmtId="0" fontId="0" fillId="0" borderId="115" xfId="0" applyBorder="1" applyAlignment="1">
      <alignment horizontal="center"/>
    </xf>
    <xf numFmtId="0" fontId="28" fillId="0" borderId="54" xfId="0" applyFont="1" applyBorder="1" applyAlignment="1">
      <alignment horizontal="center"/>
    </xf>
    <xf numFmtId="0" fontId="28" fillId="0" borderId="53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5" xfId="0" applyBorder="1" applyAlignment="1">
      <alignment horizontal="center"/>
    </xf>
    <xf numFmtId="0" fontId="28" fillId="0" borderId="94" xfId="0" applyFont="1" applyBorder="1" applyAlignment="1">
      <alignment horizontal="center"/>
    </xf>
    <xf numFmtId="0" fontId="0" fillId="0" borderId="96" xfId="0" applyBorder="1" applyAlignment="1">
      <alignment horizontal="center"/>
    </xf>
    <xf numFmtId="0" fontId="23" fillId="0" borderId="29" xfId="12" applyFont="1" applyBorder="1" applyAlignment="1" applyProtection="1">
      <alignment horizontal="center"/>
      <protection locked="0"/>
    </xf>
    <xf numFmtId="0" fontId="23" fillId="0" borderId="100" xfId="12" applyFont="1" applyBorder="1" applyAlignment="1" applyProtection="1">
      <alignment horizontal="center"/>
      <protection locked="0"/>
    </xf>
    <xf numFmtId="0" fontId="13" fillId="0" borderId="101" xfId="12" applyFont="1" applyBorder="1" applyAlignment="1" applyProtection="1">
      <alignment horizontal="center"/>
      <protection locked="0"/>
    </xf>
    <xf numFmtId="0" fontId="13" fillId="0" borderId="31" xfId="12" applyFont="1" applyBorder="1" applyAlignment="1" applyProtection="1">
      <alignment horizontal="center"/>
      <protection locked="0"/>
    </xf>
    <xf numFmtId="0" fontId="30" fillId="0" borderId="0" xfId="0" applyFont="1" applyAlignment="1">
      <alignment horizontal="center"/>
    </xf>
  </cellXfs>
  <cellStyles count="125">
    <cellStyle name="Excel_BuiltIn_Linked Cell" xfId="1" xr:uid="{00000000-0005-0000-0000-000000000000}"/>
    <cellStyle name="Linked Cell 2" xfId="2" xr:uid="{00000000-0005-0000-0000-000001000000}"/>
    <cellStyle name="Linked Cell 3" xfId="3" xr:uid="{00000000-0005-0000-0000-000002000000}"/>
    <cellStyle name="Normal" xfId="0" builtinId="0"/>
    <cellStyle name="Normal 10" xfId="4" xr:uid="{00000000-0005-0000-0000-000004000000}"/>
    <cellStyle name="Normal 11" xfId="5" xr:uid="{00000000-0005-0000-0000-000005000000}"/>
    <cellStyle name="Normal 11 2" xfId="25" xr:uid="{6D4F94EA-9E78-4172-91B2-D1BFF1E272F0}"/>
    <cellStyle name="Normal 12" xfId="6" xr:uid="{00000000-0005-0000-0000-000006000000}"/>
    <cellStyle name="Normal 13" xfId="7" xr:uid="{00000000-0005-0000-0000-000007000000}"/>
    <cellStyle name="Normal 13 2" xfId="26" xr:uid="{E76C4B53-BEA9-469C-949F-F05FF00EE440}"/>
    <cellStyle name="Normal 14" xfId="19" xr:uid="{5B4F8C32-4DDF-4648-9A23-B96EABE00D34}"/>
    <cellStyle name="Normal 15" xfId="20" xr:uid="{9C5356D2-0949-4E6C-ABA5-B6E6A55C049C}"/>
    <cellStyle name="Normal 15 2" xfId="31" xr:uid="{C88D42A9-6B22-41D2-AD18-822BD3AB8CCC}"/>
    <cellStyle name="Normal 15 3" xfId="77" xr:uid="{F38CBD8D-8E28-4518-B2B0-BBBA91A2522D}"/>
    <cellStyle name="Normal 16" xfId="21" xr:uid="{DF0F9C52-A5BC-4899-A024-8108C1283527}"/>
    <cellStyle name="Normal 16 2" xfId="32" xr:uid="{29F7CAA5-5DD0-4FCF-B4F8-3A63C93383E3}"/>
    <cellStyle name="Normal 16 2 2" xfId="46" xr:uid="{368F56D3-8549-47D6-B4F2-1CF126CBC486}"/>
    <cellStyle name="Normal 16 2 2 2" xfId="104" xr:uid="{AB91F5B9-0906-4406-983F-8497389580F8}"/>
    <cellStyle name="Normal 16 2 3" xfId="92" xr:uid="{FB762628-E51D-4301-A0D9-ACF67ACE9B83}"/>
    <cellStyle name="Normal 16 3" xfId="40" xr:uid="{588507FB-3B94-4FBE-B032-1BC7C13B0160}"/>
    <cellStyle name="Normal 16 3 2" xfId="98" xr:uid="{0D3EF5CD-7A39-4540-9326-ACEC884FDCA5}"/>
    <cellStyle name="Normal 16 4" xfId="52" xr:uid="{C62CB3D3-0BFE-47E5-952F-A0B7E003DA9D}"/>
    <cellStyle name="Normal 16 4 2" xfId="110" xr:uid="{FD520A8C-E1F9-4550-9C82-495340B3C102}"/>
    <cellStyle name="Normal 16 5" xfId="59" xr:uid="{B667C8A6-D740-4A2B-946D-244BC091C383}"/>
    <cellStyle name="Normal 16 5 2" xfId="117" xr:uid="{54B069CB-397B-4A04-9A7A-447547D5A67F}"/>
    <cellStyle name="Normal 16 6" xfId="65" xr:uid="{E0D35CAD-BEC7-45B5-9ECE-817FD9B1FBD9}"/>
    <cellStyle name="Normal 16 6 2" xfId="123" xr:uid="{DCB2847D-7F05-475F-832A-BF360CEA5C62}"/>
    <cellStyle name="Normal 16 7" xfId="71" xr:uid="{FB422045-54D0-47FD-8B13-B3E065244D71}"/>
    <cellStyle name="Normal 16 8" xfId="78" xr:uid="{6D4D42BB-2A5B-42BA-9391-CFA2EE6EC1EF}"/>
    <cellStyle name="Normal 16 9" xfId="86" xr:uid="{6D065F3A-144C-4CA3-B582-3415121F4449}"/>
    <cellStyle name="Normal 17" xfId="22" xr:uid="{D47C95EC-5EE0-41A8-930D-04010E39B2F8}"/>
    <cellStyle name="Normal 17 2" xfId="33" xr:uid="{68EB4E08-1F89-47F4-A9B1-75660913C6C4}"/>
    <cellStyle name="Normal 17 3" xfId="79" xr:uid="{5058BDD4-E64C-4A50-B7FB-5B6EB2AA0F13}"/>
    <cellStyle name="Normal 18" xfId="23" xr:uid="{54E09E81-0AC1-4A48-BA29-C8D4F30CCBEA}"/>
    <cellStyle name="Normal 18 2" xfId="34" xr:uid="{B5AF44AC-6745-46CA-B2CE-BA9C53A9CCAA}"/>
    <cellStyle name="Normal 18 3" xfId="80" xr:uid="{4FAC32E0-955C-4A4B-851D-245CA376271B}"/>
    <cellStyle name="Normal 19" xfId="24" xr:uid="{8F920002-FCA5-4701-95D3-1A7654986883}"/>
    <cellStyle name="Normal 19 2" xfId="35" xr:uid="{99335C59-8751-4A02-A088-36F624DF13C0}"/>
    <cellStyle name="Normal 19 2 2" xfId="47" xr:uid="{BECE3104-BF59-4335-9A69-BEFB6A121E67}"/>
    <cellStyle name="Normal 19 2 2 2" xfId="105" xr:uid="{5746E8D9-F073-4DA1-8D88-D21FFA91ACA8}"/>
    <cellStyle name="Normal 19 2 3" xfId="93" xr:uid="{CDE26E25-C23D-4CCF-B6FE-D7B7D5D91B6B}"/>
    <cellStyle name="Normal 19 3" xfId="41" xr:uid="{0BA92F16-BC6D-49B0-B517-95E30469839C}"/>
    <cellStyle name="Normal 19 3 2" xfId="99" xr:uid="{81EC99A2-598D-4C5B-A530-564BEAC5D98B}"/>
    <cellStyle name="Normal 19 4" xfId="53" xr:uid="{5D81F5DB-F7AD-4790-BA9F-8B5FC21F74E4}"/>
    <cellStyle name="Normal 19 4 2" xfId="111" xr:uid="{4420FE0D-0654-4443-BDD5-F0E2DF72F43E}"/>
    <cellStyle name="Normal 19 5" xfId="60" xr:uid="{EA1B2ADA-5F76-4737-859C-D6199A403062}"/>
    <cellStyle name="Normal 19 5 2" xfId="118" xr:uid="{164D59B2-38DF-416A-9E4F-2D7B54FE78F6}"/>
    <cellStyle name="Normal 19 6" xfId="66" xr:uid="{FB6A1232-18BE-43C8-AF6D-D6FD3EDF0ABE}"/>
    <cellStyle name="Normal 19 6 2" xfId="124" xr:uid="{5472C59A-333F-4690-A1D6-49DD12FDFB31}"/>
    <cellStyle name="Normal 19 7" xfId="72" xr:uid="{59214281-642D-42F2-BE35-F43C55A873E7}"/>
    <cellStyle name="Normal 19 8" xfId="81" xr:uid="{6A4DF1C4-A51C-403D-895C-3486241BAA1D}"/>
    <cellStyle name="Normal 19 9" xfId="87" xr:uid="{60F9A7CB-DD4C-44A4-895D-F0647D876043}"/>
    <cellStyle name="Normal 2" xfId="8" xr:uid="{00000000-0005-0000-0000-000008000000}"/>
    <cellStyle name="Normal 2 2" xfId="9" xr:uid="{00000000-0005-0000-0000-000009000000}"/>
    <cellStyle name="Normal 20" xfId="54" xr:uid="{77BF0399-F18D-421C-BD55-5C93125BA6F9}"/>
    <cellStyle name="Normal 20 2" xfId="112" xr:uid="{C27BAE31-B416-48A8-967C-87E5C334AD05}"/>
    <cellStyle name="Normal 3" xfId="10" xr:uid="{00000000-0005-0000-0000-00000A000000}"/>
    <cellStyle name="Normal 4" xfId="11" xr:uid="{00000000-0005-0000-0000-00000B000000}"/>
    <cellStyle name="Normal 5" xfId="12" xr:uid="{00000000-0005-0000-0000-00000C000000}"/>
    <cellStyle name="Normal 5 10" xfId="73" xr:uid="{084EB75C-8DAD-48F1-BFEE-3D55BAA27122}"/>
    <cellStyle name="Normal 5 11" xfId="82" xr:uid="{0C0CA42D-2C74-4C26-848B-40DF682E1BA8}"/>
    <cellStyle name="Normal 5 2" xfId="13" xr:uid="{00000000-0005-0000-0000-00000D000000}"/>
    <cellStyle name="Normal 5 2 2" xfId="28" xr:uid="{FDA84E53-62D0-428B-94E0-476A6984CC5E}"/>
    <cellStyle name="Normal 5 2 2 2" xfId="43" xr:uid="{4FD670B1-302F-4CEA-A07D-7EEE38508CB7}"/>
    <cellStyle name="Normal 5 2 2 2 2" xfId="101" xr:uid="{A418E09D-1E2C-498A-9A2E-3BB7B541634C}"/>
    <cellStyle name="Normal 5 2 2 3" xfId="89" xr:uid="{21344685-944C-4118-9794-6E25A69F8322}"/>
    <cellStyle name="Normal 5 2 3" xfId="37" xr:uid="{02EE68C3-DEF9-49AB-9078-C4C66BE4720A}"/>
    <cellStyle name="Normal 5 2 3 2" xfId="95" xr:uid="{E34107ED-F999-471B-B1C2-7785ABBF8F68}"/>
    <cellStyle name="Normal 5 2 4" xfId="49" xr:uid="{A8F11E39-410D-4F50-819F-0D70EDD308A5}"/>
    <cellStyle name="Normal 5 2 4 2" xfId="107" xr:uid="{F4931681-9218-4CC3-9341-88BBA3D840F5}"/>
    <cellStyle name="Normal 5 2 5" xfId="56" xr:uid="{CA4BF427-D0F5-4007-948A-CC543C4067D2}"/>
    <cellStyle name="Normal 5 2 5 2" xfId="114" xr:uid="{70E174C7-0C82-49EC-BF60-042FFB38406B}"/>
    <cellStyle name="Normal 5 2 6" xfId="62" xr:uid="{E725D657-1DFE-4F3F-9704-BAAC1E945141}"/>
    <cellStyle name="Normal 5 2 6 2" xfId="120" xr:uid="{7A4E5A76-502F-479A-823C-B65E96800FD3}"/>
    <cellStyle name="Normal 5 2 7" xfId="68" xr:uid="{519D336C-718B-4628-A408-147A97D8937F}"/>
    <cellStyle name="Normal 5 2 8" xfId="74" xr:uid="{D915D989-A73A-4393-9A42-F9EFFF27962A}"/>
    <cellStyle name="Normal 5 2 9" xfId="83" xr:uid="{E0D52741-7430-47A5-9F94-CE0973EC8BC0}"/>
    <cellStyle name="Normal 5 3" xfId="14" xr:uid="{00000000-0005-0000-0000-00000E000000}"/>
    <cellStyle name="Normal 5 3 2" xfId="29" xr:uid="{BE272572-691D-4974-AB78-8004DE10064F}"/>
    <cellStyle name="Normal 5 3 2 2" xfId="44" xr:uid="{DB765CC7-B341-460B-85A2-C5BFD05BAC47}"/>
    <cellStyle name="Normal 5 3 2 2 2" xfId="102" xr:uid="{E08F1549-BE5C-4DB4-8D8F-09572BB9E8A7}"/>
    <cellStyle name="Normal 5 3 2 3" xfId="90" xr:uid="{91F95058-73C5-4F46-846E-0B5740686230}"/>
    <cellStyle name="Normal 5 3 3" xfId="38" xr:uid="{07B5D44D-48C5-4E0C-8418-FBB8999F3CAC}"/>
    <cellStyle name="Normal 5 3 3 2" xfId="96" xr:uid="{4A8B2C58-71B2-404C-ADAA-6FFF6A08E8AC}"/>
    <cellStyle name="Normal 5 3 4" xfId="50" xr:uid="{ED5FCBFB-6D73-4865-B377-10E69A02BB9D}"/>
    <cellStyle name="Normal 5 3 4 2" xfId="108" xr:uid="{6239B5E2-5407-4524-8B92-81691CF6A506}"/>
    <cellStyle name="Normal 5 3 5" xfId="57" xr:uid="{6359DEA9-0599-4F3D-A148-20C5430D1122}"/>
    <cellStyle name="Normal 5 3 5 2" xfId="115" xr:uid="{1914A096-AC08-4F53-9FD2-A93D6F9C5DD3}"/>
    <cellStyle name="Normal 5 3 6" xfId="63" xr:uid="{EBA69BB3-9371-456E-9437-F17EC8A19485}"/>
    <cellStyle name="Normal 5 3 6 2" xfId="121" xr:uid="{04D29E5B-2725-4E65-9A9D-8CAA18031AED}"/>
    <cellStyle name="Normal 5 3 7" xfId="69" xr:uid="{39B1ED41-4A43-4FF6-9EF5-F042B2C7F860}"/>
    <cellStyle name="Normal 5 3 8" xfId="75" xr:uid="{B5F9B827-68DE-4100-8C8B-F07771FA4BD0}"/>
    <cellStyle name="Normal 5 3 9" xfId="84" xr:uid="{13AC2560-3864-45FA-BFF3-753314C9B300}"/>
    <cellStyle name="Normal 5 4" xfId="27" xr:uid="{33E2A5D1-18D2-4807-A800-769066B18EB0}"/>
    <cellStyle name="Normal 5 4 2" xfId="42" xr:uid="{1A312BE9-A982-4F72-B2DC-BC770B200E08}"/>
    <cellStyle name="Normal 5 4 2 2" xfId="100" xr:uid="{50A1DB90-5A99-4FBF-820E-042B3A7F3B21}"/>
    <cellStyle name="Normal 5 4 3" xfId="88" xr:uid="{6CF1DEA9-6A90-4ACC-A072-E47A1EA1193E}"/>
    <cellStyle name="Normal 5 5" xfId="36" xr:uid="{BBB92DC6-795F-4E7F-8393-4634DED4F9E8}"/>
    <cellStyle name="Normal 5 5 2" xfId="94" xr:uid="{AA57C219-7768-4F4A-A60B-CCDED26EF845}"/>
    <cellStyle name="Normal 5 6" xfId="48" xr:uid="{F27986D3-A768-4AF7-9D2F-61735F41F518}"/>
    <cellStyle name="Normal 5 6 2" xfId="106" xr:uid="{3F125A59-2254-4579-89CC-71208D24A9CB}"/>
    <cellStyle name="Normal 5 7" xfId="55" xr:uid="{1355B572-9B9A-4F73-83D3-D1A69530FE77}"/>
    <cellStyle name="Normal 5 7 2" xfId="113" xr:uid="{E8E06480-7340-4DA1-9696-BE0E6AFBAD30}"/>
    <cellStyle name="Normal 5 8" xfId="61" xr:uid="{118AD14A-5FA7-4618-8EC7-74FA56701831}"/>
    <cellStyle name="Normal 5 8 2" xfId="119" xr:uid="{AB4E5CF3-89F3-4A63-860D-DF6459E6CDC2}"/>
    <cellStyle name="Normal 5 9" xfId="67" xr:uid="{35ECEE4B-AB86-46A9-B45E-45653E3614AA}"/>
    <cellStyle name="Normal 6" xfId="15" xr:uid="{00000000-0005-0000-0000-00000F000000}"/>
    <cellStyle name="Normal 7" xfId="16" xr:uid="{00000000-0005-0000-0000-000010000000}"/>
    <cellStyle name="Normal 8" xfId="17" xr:uid="{00000000-0005-0000-0000-000011000000}"/>
    <cellStyle name="Normal 8 2" xfId="30" xr:uid="{E83DCD15-9A2F-490C-B849-A2CF9A956B7E}"/>
    <cellStyle name="Normal 8 2 2" xfId="45" xr:uid="{F5CF3393-7D36-40E6-8525-B743EF5B2E80}"/>
    <cellStyle name="Normal 8 2 2 2" xfId="103" xr:uid="{1994668F-FC2C-426A-88BC-F6317501BBB1}"/>
    <cellStyle name="Normal 8 2 3" xfId="91" xr:uid="{1CBEB9CB-63FC-4DD6-A69E-C8C970AA4179}"/>
    <cellStyle name="Normal 8 3" xfId="39" xr:uid="{05680E42-555C-4B99-A1F8-D7354A9C0794}"/>
    <cellStyle name="Normal 8 3 2" xfId="97" xr:uid="{F09F37A5-1877-4B50-B3EA-86A6EC026DFE}"/>
    <cellStyle name="Normal 8 4" xfId="51" xr:uid="{E1E9A8AB-2E65-4DFA-85C6-AD66B4A4023B}"/>
    <cellStyle name="Normal 8 4 2" xfId="109" xr:uid="{174A1581-390C-4F04-BB33-0DDF56E8093A}"/>
    <cellStyle name="Normal 8 5" xfId="58" xr:uid="{CE8B8244-2BD5-4085-8433-6A1733578966}"/>
    <cellStyle name="Normal 8 5 2" xfId="116" xr:uid="{5A2F1D2D-5122-4CF7-83BF-769B1FF90763}"/>
    <cellStyle name="Normal 8 6" xfId="64" xr:uid="{C5BD4205-D382-471C-9451-DCC013EE9AE3}"/>
    <cellStyle name="Normal 8 6 2" xfId="122" xr:uid="{7CC0EDAE-E5EB-48B0-A822-BF3B69FEB398}"/>
    <cellStyle name="Normal 8 7" xfId="70" xr:uid="{E499FFA4-6D72-44D3-AFCF-8F781F3CABB9}"/>
    <cellStyle name="Normal 8 8" xfId="76" xr:uid="{D309A028-D578-4669-8E08-07BBCED4E81F}"/>
    <cellStyle name="Normal 8 9" xfId="85" xr:uid="{2CFCC6AC-60AE-4E6D-9647-03539660834D}"/>
    <cellStyle name="Normal 9" xfId="18" xr:uid="{00000000-0005-0000-0000-00001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7030A0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0F0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Moors League Results  </a:t>
            </a:r>
          </a:p>
        </c:rich>
      </c:tx>
      <c:layout>
        <c:manualLayout>
          <c:xMode val="edge"/>
          <c:yMode val="edge"/>
          <c:x val="0.82674548424809735"/>
          <c:y val="1.380669770811801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00"/>
      <c:rotY val="20"/>
      <c:depthPercent val="100"/>
      <c:rAngAx val="0"/>
    </c:view3D>
    <c:floor>
      <c:thickness val="0"/>
      <c:spPr>
        <a:solidFill>
          <a:schemeClr val="accent3">
            <a:lumMod val="40000"/>
            <a:lumOff val="60000"/>
          </a:schemeClr>
        </a:solidFill>
        <a:ln w="3175">
          <a:solidFill>
            <a:srgbClr val="808080"/>
          </a:solidFill>
          <a:prstDash val="solid"/>
        </a:ln>
      </c:spPr>
    </c:floor>
    <c:sideWall>
      <c:thickness val="0"/>
      <c:spPr>
        <a:solidFill>
          <a:schemeClr val="bg1">
            <a:lumMod val="85000"/>
          </a:schemeClr>
        </a:solidFill>
        <a:ln w="25400">
          <a:noFill/>
        </a:ln>
      </c:spPr>
    </c:sideWall>
    <c:backWall>
      <c:thickness val="0"/>
      <c:spPr>
        <a:solidFill>
          <a:schemeClr val="bg1">
            <a:lumMod val="85000"/>
          </a:schemeClr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501627296587926E-2"/>
          <c:y val="1.1340713669248716E-2"/>
          <c:w val="0.83797128837156221"/>
          <c:h val="0.95243654083158413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'Moors League'!$U$86</c:f>
              <c:strCache>
                <c:ptCount val="1"/>
                <c:pt idx="0">
                  <c:v>Thirsk WH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25400">
              <a:noFill/>
            </a:ln>
          </c:spPr>
          <c:invertIfNegative val="0"/>
          <c:cat>
            <c:strRef>
              <c:f>'Moors League'!$T$87:$T$93</c:f>
              <c:strCache>
                <c:ptCount val="7"/>
                <c:pt idx="0">
                  <c:v>1st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DSQ</c:v>
                </c:pt>
                <c:pt idx="5">
                  <c:v>T/O</c:v>
                </c:pt>
                <c:pt idx="6">
                  <c:v>DNS</c:v>
                </c:pt>
              </c:strCache>
            </c:strRef>
          </c:cat>
          <c:val>
            <c:numRef>
              <c:f>'Moors League'!$U$87:$U$93</c:f>
              <c:numCache>
                <c:formatCode>General</c:formatCode>
                <c:ptCount val="7"/>
                <c:pt idx="0">
                  <c:v>24</c:v>
                </c:pt>
                <c:pt idx="1">
                  <c:v>28</c:v>
                </c:pt>
                <c:pt idx="2">
                  <c:v>5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99-4E1B-8A00-B7FE12B91B83}"/>
            </c:ext>
          </c:extLst>
        </c:ser>
        <c:ser>
          <c:idx val="1"/>
          <c:order val="1"/>
          <c:tx>
            <c:strRef>
              <c:f>'Moors League'!$V$86</c:f>
              <c:strCache>
                <c:ptCount val="1"/>
                <c:pt idx="0">
                  <c:v>Stokesley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strRef>
              <c:f>'Moors League'!$T$87:$T$93</c:f>
              <c:strCache>
                <c:ptCount val="7"/>
                <c:pt idx="0">
                  <c:v>1st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DSQ</c:v>
                </c:pt>
                <c:pt idx="5">
                  <c:v>T/O</c:v>
                </c:pt>
                <c:pt idx="6">
                  <c:v>DNS</c:v>
                </c:pt>
              </c:strCache>
            </c:strRef>
          </c:cat>
          <c:val>
            <c:numRef>
              <c:f>'Moors League'!$V$87:$V$93</c:f>
              <c:numCache>
                <c:formatCode>General</c:formatCode>
                <c:ptCount val="7"/>
                <c:pt idx="0">
                  <c:v>33</c:v>
                </c:pt>
                <c:pt idx="1">
                  <c:v>22</c:v>
                </c:pt>
                <c:pt idx="2">
                  <c:v>3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99-4E1B-8A00-B7FE12B91B83}"/>
            </c:ext>
          </c:extLst>
        </c:ser>
        <c:ser>
          <c:idx val="2"/>
          <c:order val="2"/>
          <c:tx>
            <c:strRef>
              <c:f>'Moors League'!$W$86</c:f>
              <c:strCache>
                <c:ptCount val="1"/>
                <c:pt idx="0">
                  <c:v>Thornaby</c:v>
                </c:pt>
              </c:strCache>
            </c:strRef>
          </c:tx>
          <c:spPr>
            <a:solidFill>
              <a:srgbClr val="00B050"/>
            </a:solidFill>
            <a:ln w="25400">
              <a:noFill/>
            </a:ln>
          </c:spPr>
          <c:invertIfNegative val="0"/>
          <c:cat>
            <c:strRef>
              <c:f>'Moors League'!$T$87:$T$93</c:f>
              <c:strCache>
                <c:ptCount val="7"/>
                <c:pt idx="0">
                  <c:v>1st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DSQ</c:v>
                </c:pt>
                <c:pt idx="5">
                  <c:v>T/O</c:v>
                </c:pt>
                <c:pt idx="6">
                  <c:v>DNS</c:v>
                </c:pt>
              </c:strCache>
            </c:strRef>
          </c:cat>
          <c:val>
            <c:numRef>
              <c:f>'Moors League'!$W$87:$W$93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11</c:v>
                </c:pt>
                <c:pt idx="3">
                  <c:v>21</c:v>
                </c:pt>
                <c:pt idx="4">
                  <c:v>4</c:v>
                </c:pt>
                <c:pt idx="5">
                  <c:v>0</c:v>
                </c:pt>
                <c:pt idx="6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99-4E1B-8A00-B7FE12B91B83}"/>
            </c:ext>
          </c:extLst>
        </c:ser>
        <c:ser>
          <c:idx val="3"/>
          <c:order val="3"/>
          <c:tx>
            <c:strRef>
              <c:f>'Moors League'!$X$86</c:f>
              <c:strCache>
                <c:ptCount val="1"/>
                <c:pt idx="0">
                  <c:v>Saltburn &amp; Marske</c:v>
                </c:pt>
              </c:strCache>
            </c:strRef>
          </c:tx>
          <c:spPr>
            <a:solidFill>
              <a:srgbClr val="00B0F0"/>
            </a:solidFill>
            <a:ln w="25400">
              <a:noFill/>
            </a:ln>
          </c:spPr>
          <c:invertIfNegative val="0"/>
          <c:cat>
            <c:strRef>
              <c:f>'Moors League'!$T$87:$T$93</c:f>
              <c:strCache>
                <c:ptCount val="7"/>
                <c:pt idx="0">
                  <c:v>1st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DSQ</c:v>
                </c:pt>
                <c:pt idx="5">
                  <c:v>T/O</c:v>
                </c:pt>
                <c:pt idx="6">
                  <c:v>DNS</c:v>
                </c:pt>
              </c:strCache>
            </c:strRef>
          </c:cat>
          <c:val>
            <c:numRef>
              <c:f>'Moors League'!$X$87:$X$93</c:f>
              <c:numCache>
                <c:formatCode>General</c:formatCode>
                <c:ptCount val="7"/>
                <c:pt idx="0">
                  <c:v>3</c:v>
                </c:pt>
                <c:pt idx="1">
                  <c:v>9</c:v>
                </c:pt>
                <c:pt idx="2">
                  <c:v>37</c:v>
                </c:pt>
                <c:pt idx="3">
                  <c:v>8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99-4E1B-8A00-B7FE12B91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83373151"/>
        <c:axId val="1"/>
        <c:axId val="2"/>
      </c:bar3DChart>
      <c:catAx>
        <c:axId val="10833731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Place</a:t>
                </a:r>
              </a:p>
            </c:rich>
          </c:tx>
          <c:layout>
            <c:manualLayout>
              <c:xMode val="edge"/>
              <c:yMode val="edge"/>
              <c:x val="0.42695669678458337"/>
              <c:y val="0.818542046249631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1400"/>
                  <a:t>No of Swim Results</a:t>
                </a:r>
              </a:p>
            </c:rich>
          </c:tx>
          <c:layout>
            <c:manualLayout>
              <c:xMode val="edge"/>
              <c:yMode val="edge"/>
              <c:x val="0.12956526451892628"/>
              <c:y val="0.3905334228350008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83373151"/>
        <c:crossesAt val="1"/>
        <c:crossBetween val="between"/>
      </c:valAx>
      <c:serAx>
        <c:axId val="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At val="0"/>
        <c:tickLblSkip val="1"/>
        <c:tickMarkSkip val="1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3997112086652881"/>
          <c:y val="0.21650893773596297"/>
          <c:w val="0.13200597712896509"/>
          <c:h val="0.3283718154987054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1180555555555551" footer="0.51180555555555551"/>
    <c:pageSetup paperSize="9" firstPageNumber="0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133350</xdr:rowOff>
    </xdr:from>
    <xdr:to>
      <xdr:col>21</xdr:col>
      <xdr:colOff>514350</xdr:colOff>
      <xdr:row>57</xdr:row>
      <xdr:rowOff>47625</xdr:rowOff>
    </xdr:to>
    <xdr:graphicFrame macro="">
      <xdr:nvGraphicFramePr>
        <xdr:cNvPr id="1057951" name="Chart 1">
          <a:extLst>
            <a:ext uri="{FF2B5EF4-FFF2-40B4-BE49-F238E27FC236}">
              <a16:creationId xmlns:a16="http://schemas.microsoft.com/office/drawing/2014/main" id="{78EFBA56-A17E-C2D4-93E6-32B97DDF8C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ient\AppData\Local\Microsoft\Olk\Attachments\ooa-46ec6fc0-4c95-4bc3-8dbe-7333452547d0\79e91e1d37e790949f817dbf20d35d4ae5fe9bec6374ab6f86c0319e402efc3d\Moors-League-Team-Sheet-Template%2024-1.xlsx" TargetMode="External"/><Relationship Id="rId1" Type="http://schemas.openxmlformats.org/officeDocument/2006/relationships/externalLinkPath" Target="file:///C:\Users\gient\AppData\Local\Microsoft\Olk\Attachments\ooa-46ec6fc0-4c95-4bc3-8dbe-7333452547d0\79e91e1d37e790949f817dbf20d35d4ae5fe9bec6374ab6f86c0319e402efc3d\Moors-League-Team-Sheet-Template%2024-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anna\OneDrive\Desktop\Moors%202026\2-Moors%20League%2024%20Jan%2026%20Host%20Thirsk\Saltburn%20V3%20%20Moors-League-Team-Sheet-Template-2026-v3.xlsx" TargetMode="External"/><Relationship Id="rId1" Type="http://schemas.openxmlformats.org/officeDocument/2006/relationships/externalLinkPath" Target="Saltburn%20V3%20%20Moors-League-Team-Sheet-Template-2026-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MS"/>
      <sheetName val="Team Sheet"/>
      <sheetName val="DQ Lookup"/>
      <sheetName val="Team Changes after event"/>
      <sheetName val="Swim England Lookup"/>
    </sheetNames>
    <sheetDataSet>
      <sheetData sheetId="0" refreshError="1">
        <row r="10">
          <cell r="O10" t="str">
            <v>Richardson, Luke</v>
          </cell>
          <cell r="P10">
            <v>50628</v>
          </cell>
        </row>
        <row r="11">
          <cell r="O11" t="str">
            <v>Clancy, Hannah</v>
          </cell>
          <cell r="P11">
            <v>55699</v>
          </cell>
        </row>
        <row r="12">
          <cell r="O12" t="str">
            <v>Haycroft, Matthew</v>
          </cell>
          <cell r="P12">
            <v>306936</v>
          </cell>
        </row>
        <row r="13">
          <cell r="O13" t="str">
            <v>Lowes, Timothy</v>
          </cell>
          <cell r="P13">
            <v>351896</v>
          </cell>
        </row>
        <row r="14">
          <cell r="O14" t="str">
            <v>Bainbridge, Abigail</v>
          </cell>
          <cell r="P14">
            <v>364694</v>
          </cell>
        </row>
        <row r="15">
          <cell r="O15" t="str">
            <v>Stannard, Adam</v>
          </cell>
          <cell r="P15">
            <v>570173</v>
          </cell>
        </row>
        <row r="16">
          <cell r="O16" t="str">
            <v>Stannard, Elijah</v>
          </cell>
          <cell r="P16">
            <v>760905</v>
          </cell>
        </row>
        <row r="17">
          <cell r="O17" t="str">
            <v>Rogers, Jacqueline</v>
          </cell>
          <cell r="P17">
            <v>788856</v>
          </cell>
        </row>
        <row r="18">
          <cell r="O18" t="str">
            <v>Gettings, Emma</v>
          </cell>
          <cell r="P18">
            <v>876720</v>
          </cell>
        </row>
        <row r="19">
          <cell r="O19" t="str">
            <v>Stannard, Ethan</v>
          </cell>
          <cell r="P19">
            <v>894157</v>
          </cell>
        </row>
        <row r="20">
          <cell r="O20" t="str">
            <v>Hill, Kathryn</v>
          </cell>
          <cell r="P20">
            <v>969502</v>
          </cell>
        </row>
        <row r="21">
          <cell r="O21" t="str">
            <v>Mcneill, Ella</v>
          </cell>
          <cell r="P21">
            <v>969505</v>
          </cell>
        </row>
        <row r="22">
          <cell r="O22" t="str">
            <v>Schofield, Emily</v>
          </cell>
          <cell r="P22">
            <v>1260915</v>
          </cell>
        </row>
        <row r="23">
          <cell r="O23" t="str">
            <v>Potter, Amelia</v>
          </cell>
          <cell r="P23">
            <v>1281057</v>
          </cell>
        </row>
        <row r="24">
          <cell r="O24" t="str">
            <v>Bettinson, Hannah</v>
          </cell>
          <cell r="P24">
            <v>1305056</v>
          </cell>
        </row>
        <row r="25">
          <cell r="O25" t="str">
            <v>Horn, Cole</v>
          </cell>
          <cell r="P25">
            <v>1305062</v>
          </cell>
        </row>
        <row r="26">
          <cell r="O26" t="str">
            <v>Schofield, Sarah</v>
          </cell>
          <cell r="P26">
            <v>1326167</v>
          </cell>
        </row>
        <row r="27">
          <cell r="O27" t="str">
            <v>Capaldi, Scarlett</v>
          </cell>
          <cell r="P27">
            <v>1366544</v>
          </cell>
        </row>
        <row r="28">
          <cell r="O28" t="str">
            <v>Hill, Eleanor</v>
          </cell>
          <cell r="P28">
            <v>1366550</v>
          </cell>
        </row>
        <row r="29">
          <cell r="O29" t="str">
            <v>Dearlove, Sydney</v>
          </cell>
          <cell r="P29">
            <v>1371014</v>
          </cell>
        </row>
        <row r="30">
          <cell r="O30" t="str">
            <v>Hull, Sally</v>
          </cell>
          <cell r="P30">
            <v>1371991</v>
          </cell>
        </row>
        <row r="31">
          <cell r="O31" t="str">
            <v>Mcgurk, Isla</v>
          </cell>
          <cell r="P31">
            <v>1388222</v>
          </cell>
        </row>
        <row r="32">
          <cell r="O32" t="str">
            <v>Cree, Amelia</v>
          </cell>
          <cell r="P32">
            <v>1388224</v>
          </cell>
        </row>
        <row r="33">
          <cell r="O33" t="str">
            <v>Wilkinson, Guy</v>
          </cell>
          <cell r="P33">
            <v>1388225</v>
          </cell>
        </row>
        <row r="34">
          <cell r="O34" t="str">
            <v>Schofield, Charlie</v>
          </cell>
          <cell r="P34">
            <v>1398877</v>
          </cell>
        </row>
        <row r="35">
          <cell r="O35" t="str">
            <v>Shakesheff, Martha</v>
          </cell>
          <cell r="P35">
            <v>1408864</v>
          </cell>
        </row>
        <row r="36">
          <cell r="O36" t="str">
            <v>Cree, Sophie</v>
          </cell>
          <cell r="P36">
            <v>1408866</v>
          </cell>
        </row>
        <row r="37">
          <cell r="O37" t="str">
            <v>Hull, Megan</v>
          </cell>
          <cell r="P37">
            <v>1415753</v>
          </cell>
        </row>
        <row r="38">
          <cell r="O38" t="str">
            <v>Hall, Amanda</v>
          </cell>
          <cell r="P38">
            <v>1416009</v>
          </cell>
        </row>
        <row r="39">
          <cell r="O39" t="str">
            <v>Leigh, Charlotte</v>
          </cell>
          <cell r="P39">
            <v>1435617</v>
          </cell>
        </row>
        <row r="40">
          <cell r="O40" t="str">
            <v>Horner, Joe</v>
          </cell>
          <cell r="P40">
            <v>1442066</v>
          </cell>
        </row>
        <row r="41">
          <cell r="O41" t="str">
            <v>Mcgurk, Ava</v>
          </cell>
          <cell r="P41">
            <v>1444230</v>
          </cell>
        </row>
        <row r="42">
          <cell r="O42" t="str">
            <v>Bettinson, William Gary</v>
          </cell>
          <cell r="P42">
            <v>1456835</v>
          </cell>
        </row>
        <row r="43">
          <cell r="O43" t="str">
            <v>Bettinson, Ester</v>
          </cell>
          <cell r="P43">
            <v>1456836</v>
          </cell>
        </row>
        <row r="44">
          <cell r="O44" t="str">
            <v>Cornell, Christian</v>
          </cell>
          <cell r="P44">
            <v>1456867</v>
          </cell>
        </row>
        <row r="45">
          <cell r="O45" t="str">
            <v>Horn, Rachael</v>
          </cell>
          <cell r="P45">
            <v>1462029</v>
          </cell>
        </row>
        <row r="46">
          <cell r="O46" t="str">
            <v>Cree, Nicola</v>
          </cell>
          <cell r="P46">
            <v>1462030</v>
          </cell>
        </row>
        <row r="47">
          <cell r="O47" t="str">
            <v>Wilkinson, Alison</v>
          </cell>
          <cell r="P47">
            <v>1462033</v>
          </cell>
        </row>
        <row r="48">
          <cell r="O48" t="str">
            <v>Stephenson-Mangan, Peter</v>
          </cell>
          <cell r="P48">
            <v>1480052</v>
          </cell>
        </row>
        <row r="49">
          <cell r="O49" t="str">
            <v>Allcock, Beatrix</v>
          </cell>
          <cell r="P49">
            <v>1488958</v>
          </cell>
        </row>
        <row r="50">
          <cell r="O50" t="str">
            <v>Allcock, Darcey</v>
          </cell>
          <cell r="P50">
            <v>1488959</v>
          </cell>
        </row>
        <row r="51">
          <cell r="O51" t="str">
            <v>Williamson, Sean</v>
          </cell>
          <cell r="P51">
            <v>1493936</v>
          </cell>
        </row>
        <row r="52">
          <cell r="O52" t="str">
            <v>Codd, Cameron</v>
          </cell>
          <cell r="P52">
            <v>1497252</v>
          </cell>
        </row>
        <row r="53">
          <cell r="O53" t="str">
            <v>Green, Claire</v>
          </cell>
          <cell r="P53">
            <v>1505719</v>
          </cell>
        </row>
        <row r="54">
          <cell r="O54" t="str">
            <v>Felgate, Olivia</v>
          </cell>
          <cell r="P54">
            <v>1505720</v>
          </cell>
        </row>
        <row r="55">
          <cell r="O55" t="str">
            <v>Green, Charis</v>
          </cell>
          <cell r="P55">
            <v>1505722</v>
          </cell>
        </row>
        <row r="56">
          <cell r="O56" t="str">
            <v>Bryant, Douglas</v>
          </cell>
          <cell r="P56">
            <v>1505723</v>
          </cell>
        </row>
        <row r="57">
          <cell r="O57" t="str">
            <v>Hartley, Richard</v>
          </cell>
          <cell r="P57">
            <v>1517565</v>
          </cell>
        </row>
        <row r="58">
          <cell r="O58" t="str">
            <v>Ferguson, Abigail</v>
          </cell>
          <cell r="P58">
            <v>1518552</v>
          </cell>
        </row>
        <row r="59">
          <cell r="O59" t="str">
            <v>Kellerman, Sarah</v>
          </cell>
          <cell r="P59">
            <v>1518675</v>
          </cell>
        </row>
        <row r="60">
          <cell r="O60" t="str">
            <v>Loughran, Ava</v>
          </cell>
          <cell r="P60">
            <v>1523515</v>
          </cell>
        </row>
        <row r="61">
          <cell r="O61" t="str">
            <v>Bonner, Dora</v>
          </cell>
          <cell r="P61">
            <v>1577675</v>
          </cell>
        </row>
        <row r="62">
          <cell r="O62" t="str">
            <v>Wood-woolley, Isla</v>
          </cell>
          <cell r="P62">
            <v>1579766</v>
          </cell>
        </row>
        <row r="63">
          <cell r="O63" t="str">
            <v>Gence, Romy</v>
          </cell>
          <cell r="P63">
            <v>1579768</v>
          </cell>
        </row>
        <row r="64">
          <cell r="O64" t="str">
            <v>Wilkinson, David</v>
          </cell>
          <cell r="P64">
            <v>1579769</v>
          </cell>
        </row>
        <row r="65">
          <cell r="O65" t="str">
            <v>Leigh, Samuel</v>
          </cell>
          <cell r="P65">
            <v>1582085</v>
          </cell>
        </row>
        <row r="66">
          <cell r="O66" t="str">
            <v>Gittins, George</v>
          </cell>
          <cell r="P66">
            <v>1603093</v>
          </cell>
        </row>
        <row r="67">
          <cell r="O67" t="str">
            <v>Gittins, Stephen</v>
          </cell>
          <cell r="P67">
            <v>1603094</v>
          </cell>
        </row>
        <row r="68">
          <cell r="O68" t="str">
            <v>Schofield, Finn</v>
          </cell>
          <cell r="P68">
            <v>1615944</v>
          </cell>
        </row>
        <row r="69">
          <cell r="O69" t="str">
            <v>Odubiyi, Tani</v>
          </cell>
          <cell r="P69">
            <v>1636133</v>
          </cell>
        </row>
        <row r="70">
          <cell r="O70" t="str">
            <v>Mclean, Joseph</v>
          </cell>
          <cell r="P70">
            <v>1636243</v>
          </cell>
        </row>
        <row r="71">
          <cell r="O71" t="str">
            <v>Mclean, Eleanor</v>
          </cell>
          <cell r="P71">
            <v>1636244</v>
          </cell>
        </row>
        <row r="72">
          <cell r="O72" t="str">
            <v>Sellers, Jessica</v>
          </cell>
          <cell r="P72">
            <v>1636309</v>
          </cell>
        </row>
        <row r="73">
          <cell r="O73" t="str">
            <v>Loughran, Isla</v>
          </cell>
          <cell r="P73">
            <v>1636311</v>
          </cell>
        </row>
        <row r="74">
          <cell r="O74" t="str">
            <v>Green, Faith</v>
          </cell>
          <cell r="P74">
            <v>1636316</v>
          </cell>
        </row>
        <row r="75">
          <cell r="O75" t="str">
            <v>Nunnery, Flynn</v>
          </cell>
          <cell r="P75">
            <v>1638069</v>
          </cell>
        </row>
        <row r="76">
          <cell r="O76" t="str">
            <v>Simmons, Freya</v>
          </cell>
          <cell r="P76">
            <v>1638483</v>
          </cell>
        </row>
        <row r="77">
          <cell r="O77" t="str">
            <v>Bowes, Elsa</v>
          </cell>
          <cell r="P77">
            <v>1642479</v>
          </cell>
        </row>
        <row r="78">
          <cell r="O78" t="str">
            <v>Flethcher, Poppy</v>
          </cell>
          <cell r="P78">
            <v>1662121</v>
          </cell>
        </row>
        <row r="79">
          <cell r="O79" t="str">
            <v>Kitson, Emilia</v>
          </cell>
          <cell r="P79">
            <v>1662124</v>
          </cell>
        </row>
        <row r="80">
          <cell r="O80" t="str">
            <v>Anscombe, Miriam</v>
          </cell>
          <cell r="P80">
            <v>1668347</v>
          </cell>
        </row>
        <row r="81">
          <cell r="O81" t="str">
            <v>Felgate, Lucy</v>
          </cell>
          <cell r="P81">
            <v>1668896</v>
          </cell>
        </row>
        <row r="82">
          <cell r="O82" t="str">
            <v>Pearson, William</v>
          </cell>
          <cell r="P82">
            <v>1678196</v>
          </cell>
        </row>
        <row r="83">
          <cell r="O83" t="str">
            <v>Kent, Rosalie</v>
          </cell>
          <cell r="P83">
            <v>1679711</v>
          </cell>
        </row>
        <row r="84">
          <cell r="O84" t="str">
            <v>Gittins, Stephen</v>
          </cell>
          <cell r="P84">
            <v>1687488</v>
          </cell>
        </row>
        <row r="85">
          <cell r="O85" t="str">
            <v>Wojcik, Noah</v>
          </cell>
          <cell r="P85">
            <v>1689519</v>
          </cell>
        </row>
        <row r="86">
          <cell r="O86" t="str">
            <v>Moore, William</v>
          </cell>
          <cell r="P86">
            <v>1689520</v>
          </cell>
        </row>
        <row r="87">
          <cell r="O87" t="str">
            <v>Lall, Vihaan</v>
          </cell>
          <cell r="P87">
            <v>1689933</v>
          </cell>
        </row>
        <row r="88">
          <cell r="O88" t="str">
            <v>Clarke, Sam</v>
          </cell>
          <cell r="P88">
            <v>1689934</v>
          </cell>
        </row>
        <row r="89">
          <cell r="O89" t="str">
            <v>Gray, Matthew</v>
          </cell>
          <cell r="P89">
            <v>1689936</v>
          </cell>
        </row>
        <row r="90">
          <cell r="O90" t="str">
            <v>Linacre, Charles</v>
          </cell>
          <cell r="P90">
            <v>1689937</v>
          </cell>
        </row>
        <row r="91">
          <cell r="O91" t="str">
            <v>Codd, Annabelle</v>
          </cell>
          <cell r="P91">
            <v>1695043</v>
          </cell>
        </row>
        <row r="92">
          <cell r="O92" t="str">
            <v>Strange, Orla</v>
          </cell>
          <cell r="P92">
            <v>1699573</v>
          </cell>
        </row>
        <row r="93">
          <cell r="O93" t="str">
            <v>Hall, Henry</v>
          </cell>
          <cell r="P93">
            <v>1700336</v>
          </cell>
        </row>
        <row r="94">
          <cell r="O94" t="str">
            <v>Leeming, Stevie</v>
          </cell>
          <cell r="P94">
            <v>1700592</v>
          </cell>
        </row>
        <row r="95">
          <cell r="O95" t="str">
            <v>Smith, Abigail</v>
          </cell>
          <cell r="P95">
            <v>1700886</v>
          </cell>
        </row>
        <row r="96">
          <cell r="O96" t="str">
            <v>Allen, Susan</v>
          </cell>
          <cell r="P96">
            <v>1703264</v>
          </cell>
        </row>
        <row r="97">
          <cell r="O97" t="str">
            <v>Bates, Noah</v>
          </cell>
          <cell r="P97">
            <v>1714037</v>
          </cell>
        </row>
        <row r="98">
          <cell r="O98" t="str">
            <v>Johnson, Skye</v>
          </cell>
          <cell r="P98">
            <v>1724911</v>
          </cell>
        </row>
        <row r="99">
          <cell r="O99" t="str">
            <v>Bonner, Frederick</v>
          </cell>
          <cell r="P99">
            <v>1732832</v>
          </cell>
        </row>
        <row r="100">
          <cell r="O100" t="str">
            <v>Felgate, Georgia</v>
          </cell>
          <cell r="P100">
            <v>1745017</v>
          </cell>
        </row>
        <row r="101">
          <cell r="O101" t="str">
            <v>Smart, Rebecca</v>
          </cell>
          <cell r="P101">
            <v>1745018</v>
          </cell>
        </row>
        <row r="102">
          <cell r="O102" t="str">
            <v>Porter, Tilly</v>
          </cell>
          <cell r="P102">
            <v>1745020</v>
          </cell>
        </row>
        <row r="103">
          <cell r="O103" t="str">
            <v>Carter, Daisy</v>
          </cell>
          <cell r="P103">
            <v>1745021</v>
          </cell>
        </row>
        <row r="104">
          <cell r="O104" t="str">
            <v>Richards, Chloe</v>
          </cell>
          <cell r="P104">
            <v>1745023</v>
          </cell>
        </row>
        <row r="105">
          <cell r="O105" t="str">
            <v>Carter, Huw</v>
          </cell>
          <cell r="P105">
            <v>1745024</v>
          </cell>
        </row>
        <row r="106">
          <cell r="O106" t="str">
            <v>Mcdonald, Connie</v>
          </cell>
          <cell r="P106">
            <v>1745025</v>
          </cell>
        </row>
        <row r="107">
          <cell r="O107" t="str">
            <v>Pearson, Emily</v>
          </cell>
          <cell r="P107">
            <v>1745026</v>
          </cell>
        </row>
        <row r="108">
          <cell r="O108" t="str">
            <v>Smith, Hannah</v>
          </cell>
          <cell r="P108">
            <v>1745027</v>
          </cell>
        </row>
        <row r="109">
          <cell r="O109" t="str">
            <v>Capaldi, Felicity</v>
          </cell>
          <cell r="P109">
            <v>1746215</v>
          </cell>
        </row>
        <row r="110">
          <cell r="O110" t="str">
            <v>Carter, William</v>
          </cell>
          <cell r="P110">
            <v>1747066</v>
          </cell>
        </row>
        <row r="111">
          <cell r="O111" t="str">
            <v>Wild, Sophia</v>
          </cell>
          <cell r="P111">
            <v>1747067</v>
          </cell>
        </row>
        <row r="112">
          <cell r="O112" t="str">
            <v>Smith, Edward</v>
          </cell>
          <cell r="P112">
            <v>1760233</v>
          </cell>
        </row>
        <row r="113">
          <cell r="O113" t="str">
            <v>Austin, Fraser</v>
          </cell>
          <cell r="P113">
            <v>1765397</v>
          </cell>
        </row>
        <row r="114">
          <cell r="O114" t="str">
            <v>Austin, Finlay</v>
          </cell>
          <cell r="P114">
            <v>1765399</v>
          </cell>
        </row>
        <row r="115">
          <cell r="O115" t="str">
            <v>Hall, Louis</v>
          </cell>
          <cell r="P115">
            <v>1780109</v>
          </cell>
        </row>
        <row r="116">
          <cell r="O116" t="str">
            <v>Habibulloyev, Ibrohim</v>
          </cell>
          <cell r="P116">
            <v>1790389</v>
          </cell>
        </row>
        <row r="117">
          <cell r="O117" t="str">
            <v>Codd, Ben</v>
          </cell>
          <cell r="P117">
            <v>1791930</v>
          </cell>
        </row>
        <row r="118">
          <cell r="O118" t="str">
            <v>Zien Eddine, Heaven</v>
          </cell>
          <cell r="P118">
            <v>1799283</v>
          </cell>
        </row>
        <row r="119">
          <cell r="O119" t="str">
            <v>Mcdonald, Ossian</v>
          </cell>
          <cell r="P119">
            <v>1799285</v>
          </cell>
        </row>
        <row r="120">
          <cell r="O120" t="str">
            <v>Hugill, Sarah</v>
          </cell>
          <cell r="P120">
            <v>1804127</v>
          </cell>
        </row>
        <row r="121">
          <cell r="O121" t="str">
            <v>Cowan-Thompson, Rafferty</v>
          </cell>
          <cell r="P121">
            <v>1804128</v>
          </cell>
        </row>
        <row r="122">
          <cell r="O122" t="str">
            <v>Cowan-Thompson, Arabella</v>
          </cell>
          <cell r="P122">
            <v>1804131</v>
          </cell>
        </row>
        <row r="123">
          <cell r="O123" t="str">
            <v>Kitson, Richard</v>
          </cell>
          <cell r="P123">
            <v>1811391</v>
          </cell>
        </row>
        <row r="124">
          <cell r="O124" t="str">
            <v>Murphy, Mick</v>
          </cell>
          <cell r="P124">
            <v>1813348</v>
          </cell>
        </row>
        <row r="125">
          <cell r="O125" t="str">
            <v>Bailey, Frances</v>
          </cell>
          <cell r="P125">
            <v>1814680</v>
          </cell>
        </row>
        <row r="126">
          <cell r="O126" t="str">
            <v>Hockney-Bainbridge, Harry</v>
          </cell>
          <cell r="P126">
            <v>1815585</v>
          </cell>
        </row>
        <row r="127">
          <cell r="O127" t="str">
            <v>Hockney, Edith</v>
          </cell>
          <cell r="P127">
            <v>1815587</v>
          </cell>
        </row>
        <row r="128">
          <cell r="O128" t="str">
            <v>Simmons, Helen</v>
          </cell>
          <cell r="P128">
            <v>1816171</v>
          </cell>
        </row>
        <row r="129">
          <cell r="O129" t="str">
            <v>Taylor, Rhys</v>
          </cell>
          <cell r="P129">
            <v>1816172</v>
          </cell>
        </row>
        <row r="130">
          <cell r="O130" t="str">
            <v>Pearson, Callum</v>
          </cell>
          <cell r="P130">
            <v>1819347</v>
          </cell>
        </row>
        <row r="131">
          <cell r="O131" t="str">
            <v>Pearson, Jon</v>
          </cell>
          <cell r="P131">
            <v>1819350</v>
          </cell>
        </row>
        <row r="132">
          <cell r="O132" t="str">
            <v>Clarke, Marianne</v>
          </cell>
          <cell r="P132">
            <v>1819353</v>
          </cell>
        </row>
        <row r="133">
          <cell r="O133" t="str">
            <v>Pearson, Euan</v>
          </cell>
          <cell r="P133">
            <v>1819355</v>
          </cell>
        </row>
        <row r="134">
          <cell r="O134" t="str">
            <v>Spencer-Crabb, Jenson</v>
          </cell>
          <cell r="P134">
            <v>1820278</v>
          </cell>
        </row>
        <row r="135">
          <cell r="O135" t="str">
            <v>Banister, Anna</v>
          </cell>
          <cell r="P135">
            <v>1821878</v>
          </cell>
        </row>
        <row r="136">
          <cell r="O136" t="str">
            <v>Simmons, Nicholas</v>
          </cell>
          <cell r="P136">
            <v>1835852</v>
          </cell>
        </row>
        <row r="137">
          <cell r="O137" t="str">
            <v>Mckeown, Millie</v>
          </cell>
          <cell r="P137">
            <v>1843217</v>
          </cell>
        </row>
        <row r="138">
          <cell r="O138" t="str">
            <v/>
          </cell>
          <cell r="P138" t="str">
            <v/>
          </cell>
        </row>
        <row r="139">
          <cell r="O139" t="str">
            <v/>
          </cell>
          <cell r="P139" t="str">
            <v/>
          </cell>
        </row>
        <row r="140">
          <cell r="O140" t="str">
            <v/>
          </cell>
          <cell r="P140" t="str">
            <v/>
          </cell>
        </row>
        <row r="141">
          <cell r="O141" t="str">
            <v/>
          </cell>
          <cell r="P141" t="str">
            <v/>
          </cell>
        </row>
        <row r="142">
          <cell r="O142" t="str">
            <v/>
          </cell>
          <cell r="P142" t="str">
            <v/>
          </cell>
        </row>
        <row r="143">
          <cell r="O143" t="str">
            <v/>
          </cell>
          <cell r="P143" t="str">
            <v/>
          </cell>
        </row>
        <row r="144">
          <cell r="O144" t="str">
            <v/>
          </cell>
          <cell r="P144" t="str">
            <v/>
          </cell>
        </row>
        <row r="145">
          <cell r="O145" t="str">
            <v/>
          </cell>
          <cell r="P145" t="str">
            <v/>
          </cell>
        </row>
        <row r="146">
          <cell r="O146" t="str">
            <v/>
          </cell>
          <cell r="P146" t="str">
            <v/>
          </cell>
        </row>
        <row r="147">
          <cell r="O147" t="str">
            <v/>
          </cell>
          <cell r="P147" t="str">
            <v/>
          </cell>
        </row>
        <row r="148">
          <cell r="O148" t="str">
            <v/>
          </cell>
          <cell r="P148" t="str">
            <v/>
          </cell>
        </row>
        <row r="149">
          <cell r="O149" t="str">
            <v/>
          </cell>
          <cell r="P149" t="str">
            <v/>
          </cell>
        </row>
        <row r="150">
          <cell r="O150" t="str">
            <v/>
          </cell>
          <cell r="P150" t="str">
            <v/>
          </cell>
        </row>
        <row r="151">
          <cell r="O151" t="str">
            <v/>
          </cell>
          <cell r="P151" t="str">
            <v/>
          </cell>
        </row>
        <row r="152">
          <cell r="O152" t="str">
            <v/>
          </cell>
          <cell r="P152" t="str">
            <v/>
          </cell>
        </row>
        <row r="153">
          <cell r="O153" t="str">
            <v/>
          </cell>
          <cell r="P153" t="str">
            <v/>
          </cell>
        </row>
        <row r="154">
          <cell r="O154" t="str">
            <v/>
          </cell>
          <cell r="P154" t="str">
            <v/>
          </cell>
        </row>
        <row r="155">
          <cell r="O155" t="str">
            <v/>
          </cell>
          <cell r="P155" t="str">
            <v/>
          </cell>
        </row>
        <row r="156">
          <cell r="O156" t="str">
            <v/>
          </cell>
          <cell r="P156" t="str">
            <v/>
          </cell>
        </row>
        <row r="157">
          <cell r="O157" t="str">
            <v/>
          </cell>
          <cell r="P157" t="str">
            <v/>
          </cell>
        </row>
        <row r="158">
          <cell r="O158" t="str">
            <v/>
          </cell>
          <cell r="P158" t="str">
            <v/>
          </cell>
        </row>
        <row r="159">
          <cell r="O159" t="str">
            <v/>
          </cell>
          <cell r="P159" t="str">
            <v/>
          </cell>
        </row>
        <row r="160">
          <cell r="O160" t="str">
            <v/>
          </cell>
          <cell r="P160" t="str">
            <v/>
          </cell>
        </row>
        <row r="161">
          <cell r="O161" t="str">
            <v/>
          </cell>
          <cell r="P161" t="str">
            <v/>
          </cell>
        </row>
        <row r="162">
          <cell r="O162" t="str">
            <v/>
          </cell>
          <cell r="P162" t="str">
            <v/>
          </cell>
        </row>
        <row r="163">
          <cell r="O163" t="str">
            <v/>
          </cell>
          <cell r="P163" t="str">
            <v/>
          </cell>
        </row>
        <row r="164">
          <cell r="O164" t="str">
            <v/>
          </cell>
          <cell r="P164" t="str">
            <v/>
          </cell>
        </row>
        <row r="165">
          <cell r="O165" t="str">
            <v/>
          </cell>
          <cell r="P165" t="str">
            <v/>
          </cell>
        </row>
        <row r="166">
          <cell r="O166" t="str">
            <v/>
          </cell>
          <cell r="P166" t="str">
            <v/>
          </cell>
        </row>
        <row r="167">
          <cell r="O167" t="str">
            <v/>
          </cell>
          <cell r="P167" t="str">
            <v/>
          </cell>
        </row>
        <row r="168">
          <cell r="O168" t="str">
            <v/>
          </cell>
          <cell r="P168" t="str">
            <v/>
          </cell>
        </row>
        <row r="169">
          <cell r="O169" t="str">
            <v/>
          </cell>
          <cell r="P169" t="str">
            <v/>
          </cell>
        </row>
        <row r="170">
          <cell r="O170" t="str">
            <v/>
          </cell>
          <cell r="P170" t="str">
            <v/>
          </cell>
        </row>
        <row r="171">
          <cell r="O171" t="str">
            <v/>
          </cell>
          <cell r="P171" t="str">
            <v/>
          </cell>
        </row>
        <row r="172">
          <cell r="O172" t="str">
            <v/>
          </cell>
          <cell r="P172" t="str">
            <v/>
          </cell>
        </row>
        <row r="173">
          <cell r="O173" t="str">
            <v/>
          </cell>
          <cell r="P173" t="str">
            <v/>
          </cell>
        </row>
        <row r="174">
          <cell r="O174" t="str">
            <v/>
          </cell>
          <cell r="P174" t="str">
            <v/>
          </cell>
        </row>
        <row r="175">
          <cell r="O175" t="str">
            <v/>
          </cell>
          <cell r="P175" t="str">
            <v/>
          </cell>
        </row>
        <row r="176">
          <cell r="O176" t="str">
            <v/>
          </cell>
          <cell r="P176" t="str">
            <v/>
          </cell>
        </row>
        <row r="177">
          <cell r="O177" t="str">
            <v/>
          </cell>
          <cell r="P177" t="str">
            <v/>
          </cell>
        </row>
        <row r="178">
          <cell r="O178" t="str">
            <v/>
          </cell>
          <cell r="P178" t="str">
            <v/>
          </cell>
        </row>
        <row r="179">
          <cell r="O179" t="str">
            <v/>
          </cell>
          <cell r="P179" t="str">
            <v/>
          </cell>
        </row>
        <row r="180">
          <cell r="O180" t="str">
            <v/>
          </cell>
          <cell r="P180" t="str">
            <v/>
          </cell>
        </row>
        <row r="181">
          <cell r="O181" t="str">
            <v/>
          </cell>
          <cell r="P181" t="str">
            <v/>
          </cell>
        </row>
        <row r="182">
          <cell r="O182" t="str">
            <v/>
          </cell>
          <cell r="P182" t="str">
            <v/>
          </cell>
        </row>
        <row r="183">
          <cell r="O183" t="str">
            <v/>
          </cell>
          <cell r="P183" t="str">
            <v/>
          </cell>
        </row>
        <row r="184">
          <cell r="O184" t="str">
            <v/>
          </cell>
          <cell r="P184" t="str">
            <v/>
          </cell>
        </row>
        <row r="185">
          <cell r="O185" t="str">
            <v/>
          </cell>
          <cell r="P185" t="str">
            <v/>
          </cell>
        </row>
        <row r="186">
          <cell r="O186" t="str">
            <v/>
          </cell>
          <cell r="P186" t="str">
            <v/>
          </cell>
        </row>
        <row r="187">
          <cell r="O187" t="str">
            <v/>
          </cell>
          <cell r="P187" t="str">
            <v/>
          </cell>
        </row>
        <row r="188">
          <cell r="O188" t="str">
            <v/>
          </cell>
          <cell r="P188" t="str">
            <v/>
          </cell>
        </row>
        <row r="189">
          <cell r="O189" t="str">
            <v/>
          </cell>
          <cell r="P189" t="str">
            <v/>
          </cell>
        </row>
        <row r="190">
          <cell r="O190" t="str">
            <v/>
          </cell>
          <cell r="P190" t="str">
            <v/>
          </cell>
        </row>
        <row r="191">
          <cell r="O191" t="str">
            <v/>
          </cell>
          <cell r="P191" t="str">
            <v/>
          </cell>
        </row>
        <row r="192">
          <cell r="O192" t="str">
            <v/>
          </cell>
          <cell r="P192" t="str">
            <v/>
          </cell>
        </row>
        <row r="193">
          <cell r="O193" t="str">
            <v/>
          </cell>
          <cell r="P193" t="str">
            <v/>
          </cell>
        </row>
        <row r="194">
          <cell r="O194" t="str">
            <v/>
          </cell>
          <cell r="P194" t="str">
            <v/>
          </cell>
        </row>
        <row r="195">
          <cell r="O195" t="str">
            <v/>
          </cell>
          <cell r="P195" t="str">
            <v/>
          </cell>
        </row>
        <row r="196">
          <cell r="O196" t="str">
            <v/>
          </cell>
          <cell r="P196" t="str">
            <v/>
          </cell>
        </row>
        <row r="197">
          <cell r="O197" t="str">
            <v/>
          </cell>
          <cell r="P197" t="str">
            <v/>
          </cell>
        </row>
        <row r="198">
          <cell r="O198" t="str">
            <v/>
          </cell>
          <cell r="P198" t="str">
            <v/>
          </cell>
        </row>
        <row r="199">
          <cell r="O199" t="str">
            <v/>
          </cell>
          <cell r="P199" t="str">
            <v/>
          </cell>
        </row>
        <row r="200">
          <cell r="O200" t="str">
            <v/>
          </cell>
          <cell r="P200" t="str">
            <v/>
          </cell>
        </row>
        <row r="201">
          <cell r="O201" t="str">
            <v/>
          </cell>
          <cell r="P201" t="str">
            <v/>
          </cell>
        </row>
        <row r="202">
          <cell r="O202" t="str">
            <v/>
          </cell>
          <cell r="P202" t="str">
            <v/>
          </cell>
        </row>
        <row r="203">
          <cell r="O203" t="str">
            <v/>
          </cell>
          <cell r="P203" t="str">
            <v/>
          </cell>
        </row>
        <row r="204">
          <cell r="O204" t="str">
            <v/>
          </cell>
          <cell r="P204" t="str">
            <v/>
          </cell>
        </row>
        <row r="205">
          <cell r="O205" t="str">
            <v/>
          </cell>
          <cell r="P205" t="str">
            <v/>
          </cell>
        </row>
        <row r="206">
          <cell r="O206" t="str">
            <v/>
          </cell>
          <cell r="P206" t="str">
            <v/>
          </cell>
        </row>
        <row r="207">
          <cell r="O207" t="str">
            <v/>
          </cell>
          <cell r="P207" t="str">
            <v/>
          </cell>
        </row>
        <row r="208">
          <cell r="O208" t="str">
            <v/>
          </cell>
          <cell r="P208" t="str">
            <v/>
          </cell>
        </row>
        <row r="209">
          <cell r="O209" t="str">
            <v/>
          </cell>
          <cell r="P209" t="str">
            <v/>
          </cell>
        </row>
        <row r="210">
          <cell r="O210" t="str">
            <v/>
          </cell>
          <cell r="P210" t="str">
            <v/>
          </cell>
        </row>
        <row r="211">
          <cell r="O211" t="str">
            <v/>
          </cell>
          <cell r="P211" t="str">
            <v/>
          </cell>
        </row>
        <row r="212">
          <cell r="O212" t="str">
            <v/>
          </cell>
          <cell r="P212" t="str">
            <v/>
          </cell>
        </row>
        <row r="213">
          <cell r="O213" t="str">
            <v/>
          </cell>
          <cell r="P213" t="str">
            <v/>
          </cell>
        </row>
        <row r="214">
          <cell r="O214" t="str">
            <v/>
          </cell>
          <cell r="P214" t="str">
            <v/>
          </cell>
        </row>
        <row r="215">
          <cell r="O215" t="str">
            <v/>
          </cell>
          <cell r="P215" t="str">
            <v/>
          </cell>
        </row>
        <row r="216">
          <cell r="O216" t="str">
            <v/>
          </cell>
          <cell r="P216" t="str">
            <v/>
          </cell>
        </row>
        <row r="217">
          <cell r="O217" t="str">
            <v/>
          </cell>
          <cell r="P217" t="str">
            <v/>
          </cell>
        </row>
        <row r="218">
          <cell r="O218" t="str">
            <v/>
          </cell>
          <cell r="P218" t="str">
            <v/>
          </cell>
        </row>
        <row r="219">
          <cell r="O219" t="str">
            <v/>
          </cell>
          <cell r="P219" t="str">
            <v/>
          </cell>
        </row>
        <row r="220">
          <cell r="O220" t="str">
            <v/>
          </cell>
          <cell r="P220" t="str">
            <v/>
          </cell>
        </row>
        <row r="221">
          <cell r="O221" t="str">
            <v/>
          </cell>
          <cell r="P221" t="str">
            <v/>
          </cell>
        </row>
        <row r="222">
          <cell r="O222" t="str">
            <v/>
          </cell>
          <cell r="P222" t="str">
            <v/>
          </cell>
        </row>
        <row r="223">
          <cell r="O223" t="str">
            <v/>
          </cell>
          <cell r="P223" t="str">
            <v/>
          </cell>
        </row>
        <row r="224">
          <cell r="O224" t="str">
            <v/>
          </cell>
          <cell r="P224" t="str">
            <v/>
          </cell>
        </row>
        <row r="225">
          <cell r="O225" t="str">
            <v/>
          </cell>
          <cell r="P225" t="str">
            <v/>
          </cell>
        </row>
        <row r="226">
          <cell r="O226" t="str">
            <v/>
          </cell>
          <cell r="P226" t="str">
            <v/>
          </cell>
        </row>
        <row r="227">
          <cell r="O227" t="str">
            <v/>
          </cell>
          <cell r="P227" t="str">
            <v/>
          </cell>
        </row>
        <row r="228">
          <cell r="O228" t="str">
            <v/>
          </cell>
          <cell r="P228" t="str">
            <v/>
          </cell>
        </row>
        <row r="229">
          <cell r="O229" t="str">
            <v/>
          </cell>
          <cell r="P229" t="str">
            <v/>
          </cell>
        </row>
        <row r="230">
          <cell r="O230" t="str">
            <v/>
          </cell>
          <cell r="P230" t="str">
            <v/>
          </cell>
        </row>
        <row r="231">
          <cell r="O231" t="str">
            <v/>
          </cell>
          <cell r="P231" t="str">
            <v/>
          </cell>
        </row>
        <row r="232">
          <cell r="O232" t="str">
            <v/>
          </cell>
          <cell r="P232" t="str">
            <v/>
          </cell>
        </row>
        <row r="233">
          <cell r="O233" t="str">
            <v/>
          </cell>
          <cell r="P233" t="str">
            <v/>
          </cell>
        </row>
        <row r="234">
          <cell r="O234" t="str">
            <v/>
          </cell>
          <cell r="P234" t="str">
            <v/>
          </cell>
        </row>
        <row r="235">
          <cell r="O235" t="str">
            <v/>
          </cell>
          <cell r="P235" t="str">
            <v/>
          </cell>
        </row>
        <row r="236">
          <cell r="O236" t="str">
            <v/>
          </cell>
          <cell r="P236" t="str">
            <v/>
          </cell>
        </row>
        <row r="237">
          <cell r="O237" t="str">
            <v/>
          </cell>
          <cell r="P237" t="str">
            <v/>
          </cell>
        </row>
        <row r="238">
          <cell r="O238" t="str">
            <v/>
          </cell>
          <cell r="P238" t="str">
            <v/>
          </cell>
        </row>
        <row r="239">
          <cell r="O239" t="str">
            <v/>
          </cell>
          <cell r="P239" t="str">
            <v/>
          </cell>
        </row>
        <row r="240">
          <cell r="O240" t="str">
            <v/>
          </cell>
          <cell r="P240" t="str">
            <v/>
          </cell>
        </row>
        <row r="241">
          <cell r="O241" t="str">
            <v/>
          </cell>
          <cell r="P241" t="str">
            <v/>
          </cell>
        </row>
        <row r="242">
          <cell r="O242" t="str">
            <v/>
          </cell>
          <cell r="P242" t="str">
            <v/>
          </cell>
        </row>
        <row r="243">
          <cell r="O243" t="str">
            <v/>
          </cell>
          <cell r="P243" t="str">
            <v/>
          </cell>
        </row>
        <row r="244">
          <cell r="O244" t="str">
            <v/>
          </cell>
          <cell r="P244" t="str">
            <v/>
          </cell>
        </row>
        <row r="245">
          <cell r="O245" t="str">
            <v/>
          </cell>
          <cell r="P245" t="str">
            <v/>
          </cell>
        </row>
        <row r="246">
          <cell r="O246" t="str">
            <v/>
          </cell>
          <cell r="P246" t="str">
            <v/>
          </cell>
        </row>
        <row r="247">
          <cell r="O247" t="str">
            <v/>
          </cell>
          <cell r="P247" t="str">
            <v/>
          </cell>
        </row>
        <row r="248">
          <cell r="O248" t="str">
            <v/>
          </cell>
          <cell r="P248" t="str">
            <v/>
          </cell>
        </row>
        <row r="249">
          <cell r="O249" t="str">
            <v/>
          </cell>
          <cell r="P249" t="str">
            <v/>
          </cell>
        </row>
        <row r="250">
          <cell r="O250" t="str">
            <v/>
          </cell>
          <cell r="P250" t="str">
            <v/>
          </cell>
        </row>
        <row r="251">
          <cell r="O251" t="str">
            <v/>
          </cell>
          <cell r="P251" t="str">
            <v/>
          </cell>
        </row>
        <row r="252">
          <cell r="O252" t="str">
            <v/>
          </cell>
          <cell r="P252" t="str">
            <v/>
          </cell>
        </row>
        <row r="253">
          <cell r="O253" t="str">
            <v/>
          </cell>
          <cell r="P253" t="str">
            <v/>
          </cell>
        </row>
        <row r="254">
          <cell r="O254" t="str">
            <v/>
          </cell>
          <cell r="P254" t="str">
            <v/>
          </cell>
        </row>
        <row r="255">
          <cell r="O255" t="str">
            <v/>
          </cell>
          <cell r="P255" t="str">
            <v/>
          </cell>
        </row>
        <row r="256">
          <cell r="O256" t="str">
            <v/>
          </cell>
          <cell r="P256" t="str">
            <v/>
          </cell>
        </row>
        <row r="257">
          <cell r="O257" t="str">
            <v/>
          </cell>
          <cell r="P257" t="str">
            <v/>
          </cell>
        </row>
        <row r="258">
          <cell r="O258" t="str">
            <v/>
          </cell>
          <cell r="P258" t="str">
            <v/>
          </cell>
        </row>
        <row r="259">
          <cell r="O259" t="str">
            <v/>
          </cell>
          <cell r="P259" t="str">
            <v/>
          </cell>
        </row>
        <row r="260">
          <cell r="O260" t="str">
            <v/>
          </cell>
          <cell r="P260" t="str">
            <v/>
          </cell>
        </row>
        <row r="261">
          <cell r="O261" t="str">
            <v/>
          </cell>
          <cell r="P261" t="str">
            <v/>
          </cell>
        </row>
        <row r="262">
          <cell r="O262" t="str">
            <v/>
          </cell>
          <cell r="P262" t="str">
            <v/>
          </cell>
        </row>
        <row r="263">
          <cell r="O263" t="str">
            <v/>
          </cell>
          <cell r="P263" t="str">
            <v/>
          </cell>
        </row>
        <row r="264">
          <cell r="O264" t="str">
            <v/>
          </cell>
          <cell r="P264" t="str">
            <v/>
          </cell>
        </row>
        <row r="265">
          <cell r="O265" t="str">
            <v/>
          </cell>
          <cell r="P265" t="str">
            <v/>
          </cell>
        </row>
        <row r="266">
          <cell r="O266" t="str">
            <v/>
          </cell>
          <cell r="P266" t="str">
            <v/>
          </cell>
        </row>
        <row r="267">
          <cell r="O267" t="str">
            <v/>
          </cell>
          <cell r="P267" t="str">
            <v/>
          </cell>
        </row>
        <row r="268">
          <cell r="O268" t="str">
            <v/>
          </cell>
          <cell r="P268" t="str">
            <v/>
          </cell>
        </row>
        <row r="269">
          <cell r="O269" t="str">
            <v/>
          </cell>
          <cell r="P269" t="str">
            <v/>
          </cell>
        </row>
        <row r="270">
          <cell r="O270" t="str">
            <v/>
          </cell>
          <cell r="P270" t="str">
            <v/>
          </cell>
        </row>
        <row r="271">
          <cell r="O271" t="str">
            <v/>
          </cell>
          <cell r="P271" t="str">
            <v/>
          </cell>
        </row>
        <row r="272">
          <cell r="O272" t="str">
            <v/>
          </cell>
          <cell r="P272" t="str">
            <v/>
          </cell>
        </row>
        <row r="273">
          <cell r="O273" t="str">
            <v/>
          </cell>
          <cell r="P273" t="str">
            <v/>
          </cell>
        </row>
        <row r="274">
          <cell r="O274" t="str">
            <v/>
          </cell>
          <cell r="P274" t="str">
            <v/>
          </cell>
        </row>
        <row r="275">
          <cell r="O275" t="str">
            <v/>
          </cell>
          <cell r="P275" t="str">
            <v/>
          </cell>
        </row>
        <row r="276">
          <cell r="O276" t="str">
            <v/>
          </cell>
          <cell r="P276" t="str">
            <v/>
          </cell>
        </row>
        <row r="277">
          <cell r="O277" t="str">
            <v/>
          </cell>
          <cell r="P277" t="str">
            <v/>
          </cell>
        </row>
        <row r="278">
          <cell r="O278" t="str">
            <v/>
          </cell>
          <cell r="P278" t="str">
            <v/>
          </cell>
        </row>
        <row r="279">
          <cell r="O279" t="str">
            <v/>
          </cell>
          <cell r="P279" t="str">
            <v/>
          </cell>
        </row>
        <row r="280">
          <cell r="O280" t="str">
            <v/>
          </cell>
          <cell r="P280" t="str">
            <v/>
          </cell>
        </row>
        <row r="281">
          <cell r="O281" t="str">
            <v/>
          </cell>
          <cell r="P281" t="str">
            <v/>
          </cell>
        </row>
        <row r="282">
          <cell r="O282" t="str">
            <v/>
          </cell>
          <cell r="P282" t="str">
            <v/>
          </cell>
        </row>
        <row r="283">
          <cell r="O283" t="str">
            <v/>
          </cell>
          <cell r="P283" t="str">
            <v/>
          </cell>
        </row>
        <row r="284">
          <cell r="O284" t="str">
            <v/>
          </cell>
          <cell r="P284" t="str">
            <v/>
          </cell>
        </row>
        <row r="285">
          <cell r="O285" t="str">
            <v/>
          </cell>
          <cell r="P285" t="str">
            <v/>
          </cell>
        </row>
        <row r="286">
          <cell r="O286" t="str">
            <v/>
          </cell>
          <cell r="P286" t="str">
            <v/>
          </cell>
        </row>
        <row r="287">
          <cell r="O287" t="str">
            <v/>
          </cell>
          <cell r="P287" t="str">
            <v/>
          </cell>
        </row>
        <row r="288">
          <cell r="O288" t="str">
            <v/>
          </cell>
          <cell r="P288" t="str">
            <v/>
          </cell>
        </row>
        <row r="289">
          <cell r="O289" t="str">
            <v/>
          </cell>
          <cell r="P289" t="str">
            <v/>
          </cell>
        </row>
        <row r="290">
          <cell r="O290" t="str">
            <v/>
          </cell>
          <cell r="P290" t="str">
            <v/>
          </cell>
        </row>
        <row r="291">
          <cell r="O291" t="str">
            <v/>
          </cell>
          <cell r="P291" t="str">
            <v/>
          </cell>
        </row>
        <row r="292">
          <cell r="O292" t="str">
            <v/>
          </cell>
          <cell r="P292" t="str">
            <v/>
          </cell>
        </row>
        <row r="293">
          <cell r="O293" t="str">
            <v/>
          </cell>
          <cell r="P293" t="str">
            <v/>
          </cell>
        </row>
        <row r="294">
          <cell r="O294" t="str">
            <v/>
          </cell>
          <cell r="P294" t="str">
            <v/>
          </cell>
        </row>
        <row r="295">
          <cell r="O295" t="str">
            <v/>
          </cell>
          <cell r="P295" t="str">
            <v/>
          </cell>
        </row>
        <row r="296">
          <cell r="O296" t="str">
            <v/>
          </cell>
          <cell r="P296" t="str">
            <v/>
          </cell>
        </row>
        <row r="297">
          <cell r="O297" t="str">
            <v/>
          </cell>
          <cell r="P297" t="str">
            <v/>
          </cell>
        </row>
        <row r="298">
          <cell r="O298" t="str">
            <v/>
          </cell>
          <cell r="P298" t="str">
            <v/>
          </cell>
        </row>
        <row r="299">
          <cell r="O299" t="str">
            <v/>
          </cell>
          <cell r="P299" t="str">
            <v/>
          </cell>
        </row>
        <row r="300">
          <cell r="O300" t="str">
            <v/>
          </cell>
          <cell r="P300" t="str">
            <v/>
          </cell>
        </row>
        <row r="301">
          <cell r="O301" t="str">
            <v/>
          </cell>
          <cell r="P301" t="str">
            <v/>
          </cell>
        </row>
        <row r="302">
          <cell r="O302" t="str">
            <v/>
          </cell>
          <cell r="P302" t="str">
            <v/>
          </cell>
        </row>
        <row r="303">
          <cell r="O303" t="str">
            <v/>
          </cell>
          <cell r="P303" t="str">
            <v/>
          </cell>
        </row>
        <row r="304">
          <cell r="O304" t="str">
            <v/>
          </cell>
          <cell r="P304" t="str">
            <v/>
          </cell>
        </row>
        <row r="305">
          <cell r="O305" t="str">
            <v/>
          </cell>
          <cell r="P305" t="str">
            <v/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MS"/>
      <sheetName val="Team Sheet"/>
      <sheetName val="SPORTSYS IMPORT"/>
      <sheetName val="DQ Lookup"/>
      <sheetName val="Team Changes after event"/>
      <sheetName val="Swim England Lookup"/>
    </sheetNames>
    <sheetDataSet>
      <sheetData sheetId="0">
        <row r="10">
          <cell r="O10" t="str">
            <v>Ient, Greg</v>
          </cell>
          <cell r="P10">
            <v>63486</v>
          </cell>
        </row>
        <row r="11">
          <cell r="O11" t="str">
            <v>Honeyman, Eliza</v>
          </cell>
          <cell r="P11">
            <v>1628705</v>
          </cell>
        </row>
        <row r="12">
          <cell r="O12" t="str">
            <v xml:space="preserve">Peckham, Faith </v>
          </cell>
          <cell r="P12">
            <v>1813246</v>
          </cell>
        </row>
        <row r="13">
          <cell r="O13" t="str">
            <v xml:space="preserve">Burchell, Alice </v>
          </cell>
          <cell r="P13">
            <v>1652860</v>
          </cell>
        </row>
        <row r="14">
          <cell r="O14" t="str">
            <v xml:space="preserve">Jordan, Angeline </v>
          </cell>
          <cell r="P14">
            <v>1824135</v>
          </cell>
        </row>
        <row r="15">
          <cell r="O15" t="str">
            <v>Kennedy , Isla</v>
          </cell>
          <cell r="P15">
            <v>1780177</v>
          </cell>
        </row>
        <row r="16">
          <cell r="O16" t="str">
            <v xml:space="preserve">Suggett , Sadie </v>
          </cell>
          <cell r="P16">
            <v>1821103</v>
          </cell>
        </row>
        <row r="17">
          <cell r="O17" t="str">
            <v>Walker, Rosie</v>
          </cell>
          <cell r="P17">
            <v>1746130</v>
          </cell>
        </row>
        <row r="18">
          <cell r="O18" t="str">
            <v>Price, Poppy</v>
          </cell>
          <cell r="P18">
            <v>1746132</v>
          </cell>
        </row>
        <row r="19">
          <cell r="O19" t="str">
            <v>Stenson, Jessica</v>
          </cell>
          <cell r="P19">
            <v>1682353</v>
          </cell>
        </row>
        <row r="20">
          <cell r="O20" t="str">
            <v xml:space="preserve">Mansbridge, Ella </v>
          </cell>
          <cell r="P20">
            <v>1681987</v>
          </cell>
        </row>
        <row r="21">
          <cell r="O21" t="str">
            <v>Bower, Natalia</v>
          </cell>
          <cell r="P21">
            <v>1627911</v>
          </cell>
        </row>
        <row r="22">
          <cell r="O22" t="str">
            <v>Bower, Amelie</v>
          </cell>
          <cell r="P22">
            <v>1627910</v>
          </cell>
        </row>
        <row r="23">
          <cell r="O23" t="str">
            <v>Williamson, Holly</v>
          </cell>
          <cell r="P23">
            <v>1519662</v>
          </cell>
        </row>
        <row r="24">
          <cell r="O24" t="str">
            <v xml:space="preserve">Sleight, Zara </v>
          </cell>
          <cell r="P24">
            <v>1429613</v>
          </cell>
        </row>
        <row r="25">
          <cell r="O25" t="str">
            <v xml:space="preserve">Price, Henry </v>
          </cell>
          <cell r="P25">
            <v>1721817</v>
          </cell>
        </row>
        <row r="26">
          <cell r="O26" t="str">
            <v>Mansbridge, Evan</v>
          </cell>
          <cell r="P26">
            <v>1734793</v>
          </cell>
        </row>
        <row r="27">
          <cell r="O27" t="str">
            <v>McKenna, Jake</v>
          </cell>
          <cell r="P27">
            <v>1746129</v>
          </cell>
        </row>
        <row r="28">
          <cell r="O28" t="str">
            <v>Brook, Oscar</v>
          </cell>
          <cell r="P28">
            <v>1702267</v>
          </cell>
        </row>
        <row r="29">
          <cell r="O29" t="str">
            <v xml:space="preserve">Foden , Oliver </v>
          </cell>
          <cell r="P29">
            <v>1710467</v>
          </cell>
        </row>
        <row r="30">
          <cell r="O30" t="str">
            <v xml:space="preserve">Stenson, Wilf </v>
          </cell>
          <cell r="P30">
            <v>1721241</v>
          </cell>
        </row>
        <row r="31">
          <cell r="O31" t="str">
            <v xml:space="preserve">Lundqvist, Jace </v>
          </cell>
          <cell r="P31">
            <v>1507979</v>
          </cell>
        </row>
        <row r="32">
          <cell r="O32" t="str">
            <v xml:space="preserve">Price, Oliver </v>
          </cell>
          <cell r="P32">
            <v>1648156</v>
          </cell>
        </row>
        <row r="33">
          <cell r="O33" t="str">
            <v xml:space="preserve">Cooke, Noah </v>
          </cell>
          <cell r="P33">
            <v>1721818</v>
          </cell>
        </row>
        <row r="34">
          <cell r="O34" t="str">
            <v>Sleight, James</v>
          </cell>
          <cell r="P34">
            <v>1596110</v>
          </cell>
        </row>
        <row r="35">
          <cell r="O35" t="str">
            <v xml:space="preserve">Williamson, Ben </v>
          </cell>
          <cell r="P35">
            <v>1649026</v>
          </cell>
        </row>
        <row r="36">
          <cell r="O36" t="str">
            <v xml:space="preserve">Piggins, Ben </v>
          </cell>
          <cell r="P36">
            <v>1648248</v>
          </cell>
        </row>
        <row r="37">
          <cell r="O37" t="str">
            <v>Andrews, Thomas</v>
          </cell>
          <cell r="P37">
            <v>1627912</v>
          </cell>
        </row>
        <row r="38">
          <cell r="O38" t="str">
            <v>Rixon, Austin</v>
          </cell>
          <cell r="P38">
            <v>1476737</v>
          </cell>
        </row>
        <row r="39">
          <cell r="O39" t="str">
            <v>Honeyman, Chloe</v>
          </cell>
          <cell r="P39">
            <v>1823812</v>
          </cell>
        </row>
        <row r="40">
          <cell r="O40" t="str">
            <v/>
          </cell>
          <cell r="P40" t="str">
            <v/>
          </cell>
        </row>
        <row r="41">
          <cell r="O41" t="str">
            <v/>
          </cell>
          <cell r="P41" t="str">
            <v/>
          </cell>
        </row>
        <row r="42">
          <cell r="O42" t="str">
            <v/>
          </cell>
          <cell r="P42" t="str">
            <v/>
          </cell>
        </row>
        <row r="43">
          <cell r="O43" t="str">
            <v/>
          </cell>
          <cell r="P43" t="str">
            <v/>
          </cell>
        </row>
        <row r="44">
          <cell r="O44" t="str">
            <v/>
          </cell>
          <cell r="P44" t="str">
            <v/>
          </cell>
        </row>
        <row r="45">
          <cell r="O45" t="str">
            <v/>
          </cell>
          <cell r="P45" t="str">
            <v/>
          </cell>
        </row>
        <row r="46">
          <cell r="O46" t="str">
            <v/>
          </cell>
          <cell r="P46" t="str">
            <v/>
          </cell>
        </row>
        <row r="47">
          <cell r="O47" t="str">
            <v/>
          </cell>
          <cell r="P47" t="str">
            <v/>
          </cell>
        </row>
        <row r="48">
          <cell r="O48" t="str">
            <v/>
          </cell>
          <cell r="P48" t="str">
            <v/>
          </cell>
        </row>
        <row r="49">
          <cell r="O49" t="str">
            <v/>
          </cell>
          <cell r="P49" t="str">
            <v/>
          </cell>
        </row>
        <row r="50">
          <cell r="O50" t="str">
            <v/>
          </cell>
          <cell r="P50" t="str">
            <v/>
          </cell>
        </row>
        <row r="51">
          <cell r="O51" t="str">
            <v/>
          </cell>
          <cell r="P51" t="str">
            <v/>
          </cell>
        </row>
        <row r="52">
          <cell r="O52" t="str">
            <v/>
          </cell>
          <cell r="P52" t="str">
            <v/>
          </cell>
        </row>
        <row r="53">
          <cell r="O53" t="str">
            <v/>
          </cell>
          <cell r="P53" t="str">
            <v/>
          </cell>
        </row>
        <row r="54">
          <cell r="O54" t="str">
            <v/>
          </cell>
          <cell r="P54" t="str">
            <v/>
          </cell>
        </row>
        <row r="55">
          <cell r="O55" t="str">
            <v/>
          </cell>
          <cell r="P55" t="str">
            <v/>
          </cell>
        </row>
        <row r="56">
          <cell r="O56" t="str">
            <v/>
          </cell>
          <cell r="P56" t="str">
            <v/>
          </cell>
        </row>
        <row r="57">
          <cell r="O57" t="str">
            <v/>
          </cell>
          <cell r="P57" t="str">
            <v/>
          </cell>
        </row>
        <row r="58">
          <cell r="O58" t="str">
            <v/>
          </cell>
          <cell r="P58" t="str">
            <v/>
          </cell>
        </row>
        <row r="59">
          <cell r="O59" t="str">
            <v/>
          </cell>
          <cell r="P59" t="str">
            <v/>
          </cell>
        </row>
        <row r="60">
          <cell r="O60" t="str">
            <v/>
          </cell>
          <cell r="P60" t="str">
            <v/>
          </cell>
        </row>
        <row r="61">
          <cell r="O61" t="str">
            <v/>
          </cell>
          <cell r="P61" t="str">
            <v/>
          </cell>
        </row>
        <row r="62">
          <cell r="O62" t="str">
            <v/>
          </cell>
          <cell r="P62" t="str">
            <v/>
          </cell>
        </row>
        <row r="63">
          <cell r="O63" t="str">
            <v/>
          </cell>
          <cell r="P63" t="str">
            <v/>
          </cell>
        </row>
        <row r="64">
          <cell r="O64" t="str">
            <v/>
          </cell>
          <cell r="P64" t="str">
            <v/>
          </cell>
        </row>
        <row r="65">
          <cell r="O65" t="str">
            <v/>
          </cell>
          <cell r="P65" t="str">
            <v/>
          </cell>
        </row>
        <row r="66">
          <cell r="O66" t="str">
            <v/>
          </cell>
          <cell r="P66" t="str">
            <v/>
          </cell>
        </row>
        <row r="67">
          <cell r="O67" t="str">
            <v/>
          </cell>
          <cell r="P67" t="str">
            <v/>
          </cell>
        </row>
        <row r="68">
          <cell r="O68" t="str">
            <v/>
          </cell>
          <cell r="P68" t="str">
            <v/>
          </cell>
        </row>
        <row r="69">
          <cell r="O69" t="str">
            <v/>
          </cell>
          <cell r="P69" t="str">
            <v/>
          </cell>
        </row>
        <row r="70">
          <cell r="O70" t="str">
            <v/>
          </cell>
          <cell r="P70" t="str">
            <v/>
          </cell>
        </row>
        <row r="71">
          <cell r="O71" t="str">
            <v/>
          </cell>
          <cell r="P71" t="str">
            <v/>
          </cell>
        </row>
        <row r="72">
          <cell r="O72" t="str">
            <v/>
          </cell>
          <cell r="P72" t="str">
            <v/>
          </cell>
        </row>
        <row r="73">
          <cell r="O73" t="str">
            <v/>
          </cell>
          <cell r="P73" t="str">
            <v/>
          </cell>
        </row>
        <row r="74">
          <cell r="O74" t="str">
            <v/>
          </cell>
          <cell r="P74" t="str">
            <v/>
          </cell>
        </row>
        <row r="75">
          <cell r="O75" t="str">
            <v/>
          </cell>
          <cell r="P75" t="str">
            <v/>
          </cell>
        </row>
        <row r="76">
          <cell r="O76" t="str">
            <v/>
          </cell>
          <cell r="P76" t="str">
            <v/>
          </cell>
        </row>
        <row r="77">
          <cell r="O77" t="str">
            <v/>
          </cell>
          <cell r="P77" t="str">
            <v/>
          </cell>
        </row>
        <row r="78">
          <cell r="O78" t="str">
            <v/>
          </cell>
          <cell r="P78" t="str">
            <v/>
          </cell>
        </row>
        <row r="79">
          <cell r="O79" t="str">
            <v/>
          </cell>
          <cell r="P79" t="str">
            <v/>
          </cell>
        </row>
        <row r="80">
          <cell r="O80" t="str">
            <v/>
          </cell>
          <cell r="P80" t="str">
            <v/>
          </cell>
        </row>
        <row r="81">
          <cell r="O81" t="str">
            <v/>
          </cell>
          <cell r="P81" t="str">
            <v/>
          </cell>
        </row>
        <row r="82">
          <cell r="O82" t="str">
            <v/>
          </cell>
          <cell r="P82" t="str">
            <v/>
          </cell>
        </row>
        <row r="83">
          <cell r="O83" t="str">
            <v/>
          </cell>
          <cell r="P83" t="str">
            <v/>
          </cell>
        </row>
        <row r="84">
          <cell r="O84" t="str">
            <v/>
          </cell>
          <cell r="P84" t="str">
            <v/>
          </cell>
        </row>
        <row r="85">
          <cell r="O85" t="str">
            <v/>
          </cell>
          <cell r="P85" t="str">
            <v/>
          </cell>
        </row>
        <row r="86">
          <cell r="O86" t="str">
            <v/>
          </cell>
          <cell r="P86" t="str">
            <v/>
          </cell>
        </row>
        <row r="87">
          <cell r="O87" t="str">
            <v/>
          </cell>
          <cell r="P87" t="str">
            <v/>
          </cell>
        </row>
        <row r="88">
          <cell r="O88" t="str">
            <v/>
          </cell>
          <cell r="P88" t="str">
            <v/>
          </cell>
        </row>
        <row r="89">
          <cell r="O89" t="str">
            <v/>
          </cell>
          <cell r="P89" t="str">
            <v/>
          </cell>
        </row>
        <row r="90">
          <cell r="O90" t="str">
            <v/>
          </cell>
          <cell r="P90" t="str">
            <v/>
          </cell>
        </row>
        <row r="91">
          <cell r="O91" t="str">
            <v/>
          </cell>
          <cell r="P91" t="str">
            <v/>
          </cell>
        </row>
        <row r="92">
          <cell r="O92" t="str">
            <v/>
          </cell>
          <cell r="P92" t="str">
            <v/>
          </cell>
        </row>
        <row r="93">
          <cell r="O93" t="str">
            <v/>
          </cell>
          <cell r="P93" t="str">
            <v/>
          </cell>
        </row>
        <row r="94">
          <cell r="O94" t="str">
            <v/>
          </cell>
          <cell r="P94" t="str">
            <v/>
          </cell>
        </row>
        <row r="95">
          <cell r="O95" t="str">
            <v/>
          </cell>
          <cell r="P95" t="str">
            <v/>
          </cell>
        </row>
        <row r="96">
          <cell r="O96" t="str">
            <v/>
          </cell>
          <cell r="P96" t="str">
            <v/>
          </cell>
        </row>
        <row r="97">
          <cell r="O97" t="str">
            <v/>
          </cell>
          <cell r="P97" t="str">
            <v/>
          </cell>
        </row>
        <row r="98">
          <cell r="O98" t="str">
            <v/>
          </cell>
          <cell r="P98" t="str">
            <v/>
          </cell>
        </row>
        <row r="99">
          <cell r="O99" t="str">
            <v/>
          </cell>
          <cell r="P99" t="str">
            <v/>
          </cell>
        </row>
        <row r="100">
          <cell r="O100" t="str">
            <v/>
          </cell>
          <cell r="P100" t="str">
            <v/>
          </cell>
        </row>
        <row r="101">
          <cell r="O101" t="str">
            <v/>
          </cell>
          <cell r="P101" t="str">
            <v/>
          </cell>
        </row>
        <row r="102">
          <cell r="O102" t="str">
            <v/>
          </cell>
          <cell r="P102" t="str">
            <v/>
          </cell>
        </row>
        <row r="103">
          <cell r="O103" t="str">
            <v/>
          </cell>
          <cell r="P103" t="str">
            <v/>
          </cell>
        </row>
        <row r="104">
          <cell r="O104" t="str">
            <v/>
          </cell>
          <cell r="P104" t="str">
            <v/>
          </cell>
        </row>
        <row r="105">
          <cell r="O105" t="str">
            <v/>
          </cell>
          <cell r="P105" t="str">
            <v/>
          </cell>
        </row>
        <row r="106">
          <cell r="O106" t="str">
            <v/>
          </cell>
          <cell r="P106" t="str">
            <v/>
          </cell>
        </row>
        <row r="107">
          <cell r="O107" t="str">
            <v/>
          </cell>
          <cell r="P107" t="str">
            <v/>
          </cell>
        </row>
        <row r="108">
          <cell r="O108" t="str">
            <v/>
          </cell>
          <cell r="P108" t="str">
            <v/>
          </cell>
        </row>
        <row r="109">
          <cell r="O109" t="str">
            <v/>
          </cell>
          <cell r="P109" t="str">
            <v/>
          </cell>
        </row>
        <row r="110">
          <cell r="O110" t="str">
            <v/>
          </cell>
          <cell r="P110" t="str">
            <v/>
          </cell>
        </row>
        <row r="111">
          <cell r="O111" t="str">
            <v/>
          </cell>
          <cell r="P111" t="str">
            <v/>
          </cell>
        </row>
        <row r="112">
          <cell r="O112" t="str">
            <v/>
          </cell>
          <cell r="P112" t="str">
            <v/>
          </cell>
        </row>
        <row r="113">
          <cell r="O113" t="str">
            <v/>
          </cell>
          <cell r="P113" t="str">
            <v/>
          </cell>
        </row>
        <row r="114">
          <cell r="O114" t="str">
            <v/>
          </cell>
          <cell r="P114" t="str">
            <v/>
          </cell>
        </row>
        <row r="115">
          <cell r="O115" t="str">
            <v/>
          </cell>
          <cell r="P115" t="str">
            <v/>
          </cell>
        </row>
        <row r="116">
          <cell r="O116" t="str">
            <v/>
          </cell>
          <cell r="P116" t="str">
            <v/>
          </cell>
        </row>
        <row r="117">
          <cell r="O117" t="str">
            <v/>
          </cell>
          <cell r="P117" t="str">
            <v/>
          </cell>
        </row>
        <row r="118">
          <cell r="O118" t="str">
            <v/>
          </cell>
          <cell r="P118" t="str">
            <v/>
          </cell>
        </row>
        <row r="119">
          <cell r="O119" t="str">
            <v/>
          </cell>
          <cell r="P119" t="str">
            <v/>
          </cell>
        </row>
        <row r="120">
          <cell r="O120" t="str">
            <v/>
          </cell>
          <cell r="P120" t="str">
            <v/>
          </cell>
        </row>
        <row r="121">
          <cell r="O121" t="str">
            <v/>
          </cell>
          <cell r="P121" t="str">
            <v/>
          </cell>
        </row>
        <row r="122">
          <cell r="O122" t="str">
            <v/>
          </cell>
          <cell r="P122" t="str">
            <v/>
          </cell>
        </row>
        <row r="123">
          <cell r="O123" t="str">
            <v/>
          </cell>
          <cell r="P123" t="str">
            <v/>
          </cell>
        </row>
        <row r="124">
          <cell r="O124" t="str">
            <v/>
          </cell>
          <cell r="P124" t="str">
            <v/>
          </cell>
        </row>
        <row r="125">
          <cell r="O125" t="str">
            <v/>
          </cell>
          <cell r="P125" t="str">
            <v/>
          </cell>
        </row>
        <row r="126">
          <cell r="O126" t="str">
            <v/>
          </cell>
          <cell r="P126" t="str">
            <v/>
          </cell>
        </row>
        <row r="127">
          <cell r="O127" t="str">
            <v/>
          </cell>
          <cell r="P127" t="str">
            <v/>
          </cell>
        </row>
        <row r="128">
          <cell r="O128" t="str">
            <v/>
          </cell>
          <cell r="P128" t="str">
            <v/>
          </cell>
        </row>
        <row r="129">
          <cell r="O129" t="str">
            <v/>
          </cell>
          <cell r="P129" t="str">
            <v/>
          </cell>
        </row>
        <row r="130">
          <cell r="O130" t="str">
            <v/>
          </cell>
          <cell r="P130" t="str">
            <v/>
          </cell>
        </row>
        <row r="131">
          <cell r="O131" t="str">
            <v/>
          </cell>
          <cell r="P131" t="str">
            <v/>
          </cell>
        </row>
        <row r="132">
          <cell r="O132" t="str">
            <v/>
          </cell>
          <cell r="P132" t="str">
            <v/>
          </cell>
        </row>
        <row r="133">
          <cell r="O133" t="str">
            <v/>
          </cell>
          <cell r="P133" t="str">
            <v/>
          </cell>
        </row>
        <row r="134">
          <cell r="O134" t="str">
            <v/>
          </cell>
          <cell r="P134" t="str">
            <v/>
          </cell>
        </row>
        <row r="135">
          <cell r="O135" t="str">
            <v/>
          </cell>
          <cell r="P135" t="str">
            <v/>
          </cell>
        </row>
        <row r="136">
          <cell r="O136" t="str">
            <v/>
          </cell>
          <cell r="P136" t="str">
            <v/>
          </cell>
        </row>
        <row r="137">
          <cell r="O137" t="str">
            <v/>
          </cell>
          <cell r="P137" t="str">
            <v/>
          </cell>
        </row>
        <row r="138">
          <cell r="O138" t="str">
            <v/>
          </cell>
          <cell r="P138" t="str">
            <v/>
          </cell>
        </row>
        <row r="139">
          <cell r="O139" t="str">
            <v/>
          </cell>
          <cell r="P139" t="str">
            <v/>
          </cell>
        </row>
        <row r="140">
          <cell r="O140" t="str">
            <v/>
          </cell>
          <cell r="P140" t="str">
            <v/>
          </cell>
        </row>
        <row r="141">
          <cell r="O141" t="str">
            <v/>
          </cell>
          <cell r="P141" t="str">
            <v/>
          </cell>
        </row>
        <row r="142">
          <cell r="O142" t="str">
            <v/>
          </cell>
          <cell r="P142" t="str">
            <v/>
          </cell>
        </row>
        <row r="143">
          <cell r="O143" t="str">
            <v/>
          </cell>
          <cell r="P143" t="str">
            <v/>
          </cell>
        </row>
        <row r="144">
          <cell r="O144" t="str">
            <v/>
          </cell>
          <cell r="P144" t="str">
            <v/>
          </cell>
        </row>
        <row r="145">
          <cell r="O145" t="str">
            <v/>
          </cell>
          <cell r="P145" t="str">
            <v/>
          </cell>
        </row>
        <row r="146">
          <cell r="O146" t="str">
            <v/>
          </cell>
          <cell r="P146" t="str">
            <v/>
          </cell>
        </row>
        <row r="147">
          <cell r="O147" t="str">
            <v/>
          </cell>
          <cell r="P147" t="str">
            <v/>
          </cell>
        </row>
        <row r="148">
          <cell r="O148" t="str">
            <v/>
          </cell>
          <cell r="P148" t="str">
            <v/>
          </cell>
        </row>
        <row r="149">
          <cell r="O149" t="str">
            <v/>
          </cell>
          <cell r="P149" t="str">
            <v/>
          </cell>
        </row>
        <row r="150">
          <cell r="O150" t="str">
            <v/>
          </cell>
          <cell r="P150" t="str">
            <v/>
          </cell>
        </row>
        <row r="151">
          <cell r="O151" t="str">
            <v/>
          </cell>
          <cell r="P151" t="str">
            <v/>
          </cell>
        </row>
        <row r="152">
          <cell r="O152" t="str">
            <v/>
          </cell>
          <cell r="P152" t="str">
            <v/>
          </cell>
        </row>
        <row r="153">
          <cell r="O153" t="str">
            <v/>
          </cell>
          <cell r="P153" t="str">
            <v/>
          </cell>
        </row>
        <row r="154">
          <cell r="O154" t="str">
            <v/>
          </cell>
          <cell r="P154" t="str">
            <v/>
          </cell>
        </row>
        <row r="155">
          <cell r="O155" t="str">
            <v/>
          </cell>
          <cell r="P155" t="str">
            <v/>
          </cell>
        </row>
        <row r="156">
          <cell r="O156" t="str">
            <v/>
          </cell>
          <cell r="P156" t="str">
            <v/>
          </cell>
        </row>
        <row r="157">
          <cell r="O157" t="str">
            <v/>
          </cell>
          <cell r="P157" t="str">
            <v/>
          </cell>
        </row>
        <row r="158">
          <cell r="O158" t="str">
            <v/>
          </cell>
          <cell r="P158" t="str">
            <v/>
          </cell>
        </row>
        <row r="159">
          <cell r="O159" t="str">
            <v/>
          </cell>
          <cell r="P159" t="str">
            <v/>
          </cell>
        </row>
        <row r="160">
          <cell r="O160" t="str">
            <v/>
          </cell>
          <cell r="P160" t="str">
            <v/>
          </cell>
        </row>
        <row r="161">
          <cell r="O161" t="str">
            <v/>
          </cell>
          <cell r="P161" t="str">
            <v/>
          </cell>
        </row>
        <row r="162">
          <cell r="O162" t="str">
            <v/>
          </cell>
          <cell r="P162" t="str">
            <v/>
          </cell>
        </row>
        <row r="163">
          <cell r="O163" t="str">
            <v/>
          </cell>
          <cell r="P163" t="str">
            <v/>
          </cell>
        </row>
        <row r="164">
          <cell r="O164" t="str">
            <v/>
          </cell>
          <cell r="P164" t="str">
            <v/>
          </cell>
        </row>
        <row r="165">
          <cell r="O165" t="str">
            <v/>
          </cell>
          <cell r="P165" t="str">
            <v/>
          </cell>
        </row>
        <row r="166">
          <cell r="O166" t="str">
            <v/>
          </cell>
          <cell r="P166" t="str">
            <v/>
          </cell>
        </row>
        <row r="167">
          <cell r="O167" t="str">
            <v/>
          </cell>
          <cell r="P167" t="str">
            <v/>
          </cell>
        </row>
        <row r="168">
          <cell r="O168" t="str">
            <v/>
          </cell>
          <cell r="P168" t="str">
            <v/>
          </cell>
        </row>
        <row r="169">
          <cell r="O169" t="str">
            <v/>
          </cell>
          <cell r="P169" t="str">
            <v/>
          </cell>
        </row>
        <row r="170">
          <cell r="O170" t="str">
            <v/>
          </cell>
          <cell r="P170" t="str">
            <v/>
          </cell>
        </row>
        <row r="171">
          <cell r="O171" t="str">
            <v/>
          </cell>
          <cell r="P171" t="str">
            <v/>
          </cell>
        </row>
        <row r="172">
          <cell r="O172" t="str">
            <v/>
          </cell>
          <cell r="P172" t="str">
            <v/>
          </cell>
        </row>
        <row r="173">
          <cell r="O173" t="str">
            <v/>
          </cell>
          <cell r="P173" t="str">
            <v/>
          </cell>
        </row>
        <row r="174">
          <cell r="O174" t="str">
            <v/>
          </cell>
          <cell r="P174" t="str">
            <v/>
          </cell>
        </row>
        <row r="175">
          <cell r="O175" t="str">
            <v/>
          </cell>
          <cell r="P175" t="str">
            <v/>
          </cell>
        </row>
        <row r="176">
          <cell r="O176" t="str">
            <v/>
          </cell>
          <cell r="P176" t="str">
            <v/>
          </cell>
        </row>
        <row r="177">
          <cell r="O177" t="str">
            <v/>
          </cell>
          <cell r="P177" t="str">
            <v/>
          </cell>
        </row>
        <row r="178">
          <cell r="O178" t="str">
            <v/>
          </cell>
          <cell r="P178" t="str">
            <v/>
          </cell>
        </row>
        <row r="179">
          <cell r="O179" t="str">
            <v/>
          </cell>
          <cell r="P179" t="str">
            <v/>
          </cell>
        </row>
        <row r="180">
          <cell r="O180" t="str">
            <v/>
          </cell>
          <cell r="P180" t="str">
            <v/>
          </cell>
        </row>
        <row r="181">
          <cell r="O181" t="str">
            <v/>
          </cell>
          <cell r="P181" t="str">
            <v/>
          </cell>
        </row>
        <row r="182">
          <cell r="O182" t="str">
            <v/>
          </cell>
          <cell r="P182" t="str">
            <v/>
          </cell>
        </row>
        <row r="183">
          <cell r="O183" t="str">
            <v/>
          </cell>
          <cell r="P183" t="str">
            <v/>
          </cell>
        </row>
        <row r="184">
          <cell r="O184" t="str">
            <v/>
          </cell>
          <cell r="P184" t="str">
            <v/>
          </cell>
        </row>
        <row r="185">
          <cell r="O185" t="str">
            <v/>
          </cell>
          <cell r="P185" t="str">
            <v/>
          </cell>
        </row>
        <row r="186">
          <cell r="O186" t="str">
            <v/>
          </cell>
          <cell r="P186" t="str">
            <v/>
          </cell>
        </row>
        <row r="187">
          <cell r="O187" t="str">
            <v/>
          </cell>
          <cell r="P187" t="str">
            <v/>
          </cell>
        </row>
        <row r="188">
          <cell r="O188" t="str">
            <v/>
          </cell>
          <cell r="P188" t="str">
            <v/>
          </cell>
        </row>
        <row r="189">
          <cell r="O189" t="str">
            <v/>
          </cell>
          <cell r="P189" t="str">
            <v/>
          </cell>
        </row>
        <row r="190">
          <cell r="O190" t="str">
            <v/>
          </cell>
          <cell r="P190" t="str">
            <v/>
          </cell>
        </row>
        <row r="191">
          <cell r="O191" t="str">
            <v/>
          </cell>
          <cell r="P191" t="str">
            <v/>
          </cell>
        </row>
        <row r="192">
          <cell r="O192" t="str">
            <v/>
          </cell>
          <cell r="P192" t="str">
            <v/>
          </cell>
        </row>
        <row r="193">
          <cell r="O193" t="str">
            <v/>
          </cell>
          <cell r="P193" t="str">
            <v/>
          </cell>
        </row>
        <row r="194">
          <cell r="O194" t="str">
            <v/>
          </cell>
          <cell r="P194" t="str">
            <v/>
          </cell>
        </row>
        <row r="195">
          <cell r="O195" t="str">
            <v/>
          </cell>
          <cell r="P195" t="str">
            <v/>
          </cell>
        </row>
        <row r="196">
          <cell r="O196" t="str">
            <v/>
          </cell>
          <cell r="P196" t="str">
            <v/>
          </cell>
        </row>
        <row r="197">
          <cell r="O197" t="str">
            <v/>
          </cell>
          <cell r="P197" t="str">
            <v/>
          </cell>
        </row>
        <row r="198">
          <cell r="O198" t="str">
            <v/>
          </cell>
          <cell r="P198" t="str">
            <v/>
          </cell>
        </row>
        <row r="199">
          <cell r="O199" t="str">
            <v/>
          </cell>
          <cell r="P199" t="str">
            <v/>
          </cell>
        </row>
        <row r="200">
          <cell r="O200" t="str">
            <v/>
          </cell>
          <cell r="P200" t="str">
            <v/>
          </cell>
        </row>
        <row r="201">
          <cell r="O201" t="str">
            <v/>
          </cell>
          <cell r="P201" t="str">
            <v/>
          </cell>
        </row>
        <row r="202">
          <cell r="O202" t="str">
            <v/>
          </cell>
          <cell r="P202" t="str">
            <v/>
          </cell>
        </row>
        <row r="203">
          <cell r="O203" t="str">
            <v/>
          </cell>
          <cell r="P203" t="str">
            <v/>
          </cell>
        </row>
        <row r="204">
          <cell r="O204" t="str">
            <v/>
          </cell>
          <cell r="P204" t="str">
            <v/>
          </cell>
        </row>
        <row r="205">
          <cell r="O205" t="str">
            <v/>
          </cell>
          <cell r="P205" t="str">
            <v/>
          </cell>
        </row>
        <row r="206">
          <cell r="O206" t="str">
            <v/>
          </cell>
          <cell r="P206" t="str">
            <v/>
          </cell>
        </row>
        <row r="207">
          <cell r="O207" t="str">
            <v/>
          </cell>
          <cell r="P207" t="str">
            <v/>
          </cell>
        </row>
        <row r="208">
          <cell r="O208" t="str">
            <v/>
          </cell>
          <cell r="P208" t="str">
            <v/>
          </cell>
        </row>
        <row r="209">
          <cell r="O209" t="str">
            <v/>
          </cell>
          <cell r="P209" t="str">
            <v/>
          </cell>
        </row>
        <row r="210">
          <cell r="O210" t="str">
            <v/>
          </cell>
          <cell r="P210" t="str">
            <v/>
          </cell>
        </row>
        <row r="211">
          <cell r="O211" t="str">
            <v/>
          </cell>
          <cell r="P211" t="str">
            <v/>
          </cell>
        </row>
        <row r="212">
          <cell r="O212" t="str">
            <v/>
          </cell>
          <cell r="P212" t="str">
            <v/>
          </cell>
        </row>
        <row r="213">
          <cell r="O213" t="str">
            <v/>
          </cell>
          <cell r="P213" t="str">
            <v/>
          </cell>
        </row>
        <row r="214">
          <cell r="O214" t="str">
            <v/>
          </cell>
          <cell r="P214" t="str">
            <v/>
          </cell>
        </row>
        <row r="215">
          <cell r="O215" t="str">
            <v/>
          </cell>
          <cell r="P215" t="str">
            <v/>
          </cell>
        </row>
        <row r="216">
          <cell r="O216" t="str">
            <v/>
          </cell>
          <cell r="P216" t="str">
            <v/>
          </cell>
        </row>
        <row r="217">
          <cell r="O217" t="str">
            <v/>
          </cell>
          <cell r="P217" t="str">
            <v/>
          </cell>
        </row>
        <row r="218">
          <cell r="O218" t="str">
            <v/>
          </cell>
          <cell r="P218" t="str">
            <v/>
          </cell>
        </row>
        <row r="219">
          <cell r="O219" t="str">
            <v/>
          </cell>
          <cell r="P219" t="str">
            <v/>
          </cell>
        </row>
        <row r="220">
          <cell r="O220" t="str">
            <v/>
          </cell>
          <cell r="P220" t="str">
            <v/>
          </cell>
        </row>
        <row r="221">
          <cell r="O221" t="str">
            <v/>
          </cell>
          <cell r="P221" t="str">
            <v/>
          </cell>
        </row>
        <row r="222">
          <cell r="O222" t="str">
            <v/>
          </cell>
          <cell r="P222" t="str">
            <v/>
          </cell>
        </row>
        <row r="223">
          <cell r="O223" t="str">
            <v/>
          </cell>
          <cell r="P223" t="str">
            <v/>
          </cell>
        </row>
        <row r="224">
          <cell r="O224" t="str">
            <v/>
          </cell>
          <cell r="P224" t="str">
            <v/>
          </cell>
        </row>
        <row r="225">
          <cell r="O225" t="str">
            <v/>
          </cell>
          <cell r="P225" t="str">
            <v/>
          </cell>
        </row>
        <row r="226">
          <cell r="O226" t="str">
            <v/>
          </cell>
          <cell r="P226" t="str">
            <v/>
          </cell>
        </row>
        <row r="227">
          <cell r="O227" t="str">
            <v/>
          </cell>
          <cell r="P227" t="str">
            <v/>
          </cell>
        </row>
        <row r="228">
          <cell r="O228" t="str">
            <v/>
          </cell>
          <cell r="P228" t="str">
            <v/>
          </cell>
        </row>
        <row r="229">
          <cell r="O229" t="str">
            <v/>
          </cell>
          <cell r="P229" t="str">
            <v/>
          </cell>
        </row>
        <row r="230">
          <cell r="O230" t="str">
            <v/>
          </cell>
          <cell r="P230" t="str">
            <v/>
          </cell>
        </row>
        <row r="231">
          <cell r="O231" t="str">
            <v/>
          </cell>
          <cell r="P231" t="str">
            <v/>
          </cell>
        </row>
        <row r="232">
          <cell r="O232" t="str">
            <v/>
          </cell>
          <cell r="P232" t="str">
            <v/>
          </cell>
        </row>
        <row r="233">
          <cell r="O233" t="str">
            <v/>
          </cell>
          <cell r="P233" t="str">
            <v/>
          </cell>
        </row>
        <row r="234">
          <cell r="O234" t="str">
            <v/>
          </cell>
          <cell r="P234" t="str">
            <v/>
          </cell>
        </row>
        <row r="235">
          <cell r="O235" t="str">
            <v/>
          </cell>
          <cell r="P235" t="str">
            <v/>
          </cell>
        </row>
        <row r="236">
          <cell r="O236" t="str">
            <v/>
          </cell>
          <cell r="P236" t="str">
            <v/>
          </cell>
        </row>
        <row r="237">
          <cell r="O237" t="str">
            <v/>
          </cell>
          <cell r="P237" t="str">
            <v/>
          </cell>
        </row>
        <row r="238">
          <cell r="O238" t="str">
            <v/>
          </cell>
          <cell r="P238" t="str">
            <v/>
          </cell>
        </row>
        <row r="239">
          <cell r="O239" t="str">
            <v/>
          </cell>
          <cell r="P239" t="str">
            <v/>
          </cell>
        </row>
        <row r="240">
          <cell r="O240" t="str">
            <v/>
          </cell>
          <cell r="P240" t="str">
            <v/>
          </cell>
        </row>
        <row r="241">
          <cell r="O241" t="str">
            <v/>
          </cell>
          <cell r="P241" t="str">
            <v/>
          </cell>
        </row>
        <row r="242">
          <cell r="O242" t="str">
            <v/>
          </cell>
          <cell r="P242" t="str">
            <v/>
          </cell>
        </row>
        <row r="243">
          <cell r="O243" t="str">
            <v/>
          </cell>
          <cell r="P243" t="str">
            <v/>
          </cell>
        </row>
        <row r="244">
          <cell r="O244" t="str">
            <v/>
          </cell>
          <cell r="P244" t="str">
            <v/>
          </cell>
        </row>
        <row r="245">
          <cell r="O245" t="str">
            <v/>
          </cell>
          <cell r="P245" t="str">
            <v/>
          </cell>
        </row>
        <row r="246">
          <cell r="O246" t="str">
            <v/>
          </cell>
          <cell r="P246" t="str">
            <v/>
          </cell>
        </row>
        <row r="247">
          <cell r="O247" t="str">
            <v/>
          </cell>
          <cell r="P247" t="str">
            <v/>
          </cell>
        </row>
        <row r="248">
          <cell r="O248" t="str">
            <v/>
          </cell>
          <cell r="P248" t="str">
            <v/>
          </cell>
        </row>
        <row r="249">
          <cell r="O249" t="str">
            <v/>
          </cell>
          <cell r="P249" t="str">
            <v/>
          </cell>
        </row>
        <row r="250">
          <cell r="O250" t="str">
            <v/>
          </cell>
          <cell r="P250" t="str">
            <v/>
          </cell>
        </row>
        <row r="251">
          <cell r="O251" t="str">
            <v/>
          </cell>
          <cell r="P251" t="str">
            <v/>
          </cell>
        </row>
        <row r="252">
          <cell r="O252" t="str">
            <v/>
          </cell>
          <cell r="P252" t="str">
            <v/>
          </cell>
        </row>
        <row r="253">
          <cell r="O253" t="str">
            <v/>
          </cell>
          <cell r="P253" t="str">
            <v/>
          </cell>
        </row>
        <row r="254">
          <cell r="O254" t="str">
            <v/>
          </cell>
          <cell r="P254" t="str">
            <v/>
          </cell>
        </row>
        <row r="255">
          <cell r="O255" t="str">
            <v/>
          </cell>
          <cell r="P255" t="str">
            <v/>
          </cell>
        </row>
        <row r="256">
          <cell r="O256" t="str">
            <v/>
          </cell>
          <cell r="P256" t="str">
            <v/>
          </cell>
        </row>
        <row r="257">
          <cell r="O257" t="str">
            <v/>
          </cell>
          <cell r="P257" t="str">
            <v/>
          </cell>
        </row>
        <row r="258">
          <cell r="O258" t="str">
            <v/>
          </cell>
          <cell r="P258" t="str">
            <v/>
          </cell>
        </row>
        <row r="259">
          <cell r="O259" t="str">
            <v/>
          </cell>
          <cell r="P259" t="str">
            <v/>
          </cell>
        </row>
        <row r="260">
          <cell r="O260" t="str">
            <v/>
          </cell>
          <cell r="P260" t="str">
            <v/>
          </cell>
        </row>
        <row r="261">
          <cell r="O261" t="str">
            <v/>
          </cell>
          <cell r="P261" t="str">
            <v/>
          </cell>
        </row>
        <row r="262">
          <cell r="O262" t="str">
            <v/>
          </cell>
          <cell r="P262" t="str">
            <v/>
          </cell>
        </row>
        <row r="263">
          <cell r="O263" t="str">
            <v/>
          </cell>
          <cell r="P263" t="str">
            <v/>
          </cell>
        </row>
        <row r="264">
          <cell r="O264" t="str">
            <v/>
          </cell>
          <cell r="P264" t="str">
            <v/>
          </cell>
        </row>
        <row r="265">
          <cell r="O265" t="str">
            <v/>
          </cell>
          <cell r="P265" t="str">
            <v/>
          </cell>
        </row>
        <row r="266">
          <cell r="O266" t="str">
            <v/>
          </cell>
          <cell r="P266" t="str">
            <v/>
          </cell>
        </row>
        <row r="267">
          <cell r="O267" t="str">
            <v/>
          </cell>
          <cell r="P267" t="str">
            <v/>
          </cell>
        </row>
        <row r="268">
          <cell r="O268" t="str">
            <v/>
          </cell>
          <cell r="P268" t="str">
            <v/>
          </cell>
        </row>
        <row r="269">
          <cell r="O269" t="str">
            <v/>
          </cell>
          <cell r="P269" t="str">
            <v/>
          </cell>
        </row>
        <row r="270">
          <cell r="O270" t="str">
            <v/>
          </cell>
          <cell r="P270" t="str">
            <v/>
          </cell>
        </row>
        <row r="271">
          <cell r="O271" t="str">
            <v/>
          </cell>
          <cell r="P271" t="str">
            <v/>
          </cell>
        </row>
        <row r="272">
          <cell r="O272" t="str">
            <v/>
          </cell>
          <cell r="P272" t="str">
            <v/>
          </cell>
        </row>
        <row r="273">
          <cell r="O273" t="str">
            <v/>
          </cell>
          <cell r="P273" t="str">
            <v/>
          </cell>
        </row>
        <row r="274">
          <cell r="O274" t="str">
            <v/>
          </cell>
          <cell r="P274" t="str">
            <v/>
          </cell>
        </row>
        <row r="275">
          <cell r="O275" t="str">
            <v/>
          </cell>
          <cell r="P275" t="str">
            <v/>
          </cell>
        </row>
        <row r="276">
          <cell r="O276" t="str">
            <v/>
          </cell>
          <cell r="P276" t="str">
            <v/>
          </cell>
        </row>
        <row r="277">
          <cell r="O277" t="str">
            <v/>
          </cell>
          <cell r="P277" t="str">
            <v/>
          </cell>
        </row>
        <row r="278">
          <cell r="O278" t="str">
            <v/>
          </cell>
          <cell r="P278" t="str">
            <v/>
          </cell>
        </row>
        <row r="279">
          <cell r="O279" t="str">
            <v/>
          </cell>
          <cell r="P279" t="str">
            <v/>
          </cell>
        </row>
        <row r="280">
          <cell r="O280" t="str">
            <v/>
          </cell>
          <cell r="P280" t="str">
            <v/>
          </cell>
        </row>
        <row r="281">
          <cell r="O281" t="str">
            <v/>
          </cell>
          <cell r="P281" t="str">
            <v/>
          </cell>
        </row>
        <row r="282">
          <cell r="O282" t="str">
            <v/>
          </cell>
          <cell r="P282" t="str">
            <v/>
          </cell>
        </row>
        <row r="283">
          <cell r="O283" t="str">
            <v/>
          </cell>
          <cell r="P283" t="str">
            <v/>
          </cell>
        </row>
        <row r="284">
          <cell r="O284" t="str">
            <v/>
          </cell>
          <cell r="P284" t="str">
            <v/>
          </cell>
        </row>
        <row r="285">
          <cell r="O285" t="str">
            <v/>
          </cell>
          <cell r="P285" t="str">
            <v/>
          </cell>
        </row>
        <row r="286">
          <cell r="O286" t="str">
            <v/>
          </cell>
          <cell r="P286" t="str">
            <v/>
          </cell>
        </row>
        <row r="287">
          <cell r="O287" t="str">
            <v/>
          </cell>
          <cell r="P287" t="str">
            <v/>
          </cell>
        </row>
        <row r="288">
          <cell r="O288" t="str">
            <v/>
          </cell>
          <cell r="P288" t="str">
            <v/>
          </cell>
        </row>
        <row r="289">
          <cell r="O289" t="str">
            <v/>
          </cell>
          <cell r="P289" t="str">
            <v/>
          </cell>
        </row>
        <row r="290">
          <cell r="O290" t="str">
            <v/>
          </cell>
          <cell r="P290" t="str">
            <v/>
          </cell>
        </row>
        <row r="291">
          <cell r="O291" t="str">
            <v/>
          </cell>
          <cell r="P291" t="str">
            <v/>
          </cell>
        </row>
        <row r="292">
          <cell r="O292" t="str">
            <v/>
          </cell>
          <cell r="P292" t="str">
            <v/>
          </cell>
        </row>
        <row r="293">
          <cell r="O293" t="str">
            <v/>
          </cell>
          <cell r="P293" t="str">
            <v/>
          </cell>
        </row>
        <row r="294">
          <cell r="O294" t="str">
            <v/>
          </cell>
          <cell r="P294" t="str">
            <v/>
          </cell>
        </row>
        <row r="295">
          <cell r="O295" t="str">
            <v/>
          </cell>
          <cell r="P295" t="str">
            <v/>
          </cell>
        </row>
        <row r="296">
          <cell r="O296" t="str">
            <v/>
          </cell>
          <cell r="P296" t="str">
            <v/>
          </cell>
        </row>
        <row r="297">
          <cell r="O297" t="str">
            <v/>
          </cell>
          <cell r="P297" t="str">
            <v/>
          </cell>
        </row>
        <row r="298">
          <cell r="O298" t="str">
            <v/>
          </cell>
          <cell r="P298" t="str">
            <v/>
          </cell>
        </row>
        <row r="299">
          <cell r="O299" t="str">
            <v/>
          </cell>
          <cell r="P299" t="str">
            <v/>
          </cell>
        </row>
        <row r="300">
          <cell r="O300" t="str">
            <v/>
          </cell>
          <cell r="P300" t="str">
            <v/>
          </cell>
        </row>
        <row r="301">
          <cell r="O301" t="str">
            <v/>
          </cell>
          <cell r="P301" t="str">
            <v/>
          </cell>
        </row>
        <row r="302">
          <cell r="O302" t="str">
            <v/>
          </cell>
          <cell r="P302" t="str">
            <v/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6"/>
  <sheetViews>
    <sheetView zoomScale="140" zoomScaleNormal="140" workbookViewId="0">
      <pane ySplit="8" topLeftCell="A12" activePane="bottomLeft" state="frozen"/>
      <selection pane="bottomLeft" activeCell="H16" sqref="H16"/>
    </sheetView>
  </sheetViews>
  <sheetFormatPr defaultColWidth="9.109375" defaultRowHeight="12" x14ac:dyDescent="0.25"/>
  <cols>
    <col min="1" max="1" width="3.109375" style="126" customWidth="1"/>
    <col min="2" max="2" width="17.88671875" style="147" customWidth="1"/>
    <col min="3" max="3" width="5.44140625" style="126" customWidth="1"/>
    <col min="4" max="4" width="11" style="131" customWidth="1"/>
    <col min="5" max="5" width="9.44140625" style="126" customWidth="1"/>
    <col min="6" max="6" width="7.88671875" style="132" customWidth="1"/>
    <col min="7" max="7" width="5.6640625" style="126" customWidth="1"/>
    <col min="8" max="8" width="10.44140625" style="126" customWidth="1"/>
    <col min="9" max="9" width="6.88671875" style="126" customWidth="1"/>
    <col min="10" max="10" width="7.88671875" style="132" customWidth="1"/>
    <col min="11" max="11" width="5.6640625" style="126" customWidth="1"/>
    <col min="12" max="12" width="10.44140625" style="131" customWidth="1"/>
    <col min="13" max="13" width="7.33203125" style="126" customWidth="1"/>
    <col min="14" max="14" width="7.88671875" style="132" customWidth="1"/>
    <col min="15" max="15" width="5.6640625" style="126" customWidth="1"/>
    <col min="16" max="16" width="10.44140625" style="131" customWidth="1"/>
    <col min="17" max="17" width="5.6640625" style="126" customWidth="1"/>
    <col min="18" max="18" width="7.6640625" style="132" customWidth="1"/>
    <col min="19" max="19" width="2.44140625" style="126" hidden="1" customWidth="1"/>
    <col min="20" max="20" width="9.109375" style="126" hidden="1" customWidth="1"/>
    <col min="21" max="21" width="13.6640625" style="126" hidden="1" customWidth="1"/>
    <col min="22" max="22" width="2.44140625" style="126" customWidth="1"/>
    <col min="23" max="23" width="0" style="126" hidden="1" customWidth="1"/>
    <col min="24" max="24" width="12" style="126" hidden="1" customWidth="1"/>
    <col min="25" max="26" width="9.109375" style="126" hidden="1" customWidth="1"/>
    <col min="27" max="27" width="0" style="126" hidden="1" customWidth="1"/>
    <col min="28" max="28" width="12" style="126" hidden="1" customWidth="1"/>
    <col min="29" max="30" width="9.109375" style="126" hidden="1" customWidth="1"/>
    <col min="31" max="31" width="0" style="126" hidden="1" customWidth="1"/>
    <col min="32" max="35" width="9.109375" style="126" hidden="1" customWidth="1"/>
    <col min="36" max="36" width="0" style="126" hidden="1" customWidth="1"/>
    <col min="37" max="16384" width="9.109375" style="126"/>
  </cols>
  <sheetData>
    <row r="1" spans="1:36" ht="28.5" customHeight="1" x14ac:dyDescent="0.25">
      <c r="A1" s="322" t="s">
        <v>0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322"/>
      <c r="R1" s="322"/>
    </row>
    <row r="2" spans="1:36" ht="28.5" customHeight="1" x14ac:dyDescent="0.25">
      <c r="A2" s="125"/>
      <c r="B2" s="127"/>
      <c r="C2" s="125"/>
      <c r="D2" s="125"/>
      <c r="E2" s="125"/>
      <c r="F2" s="128"/>
      <c r="G2" s="125"/>
      <c r="H2" s="125"/>
      <c r="I2" s="125"/>
      <c r="J2" s="128"/>
      <c r="K2" s="125"/>
      <c r="L2" s="125"/>
      <c r="M2" s="125"/>
      <c r="N2" s="128"/>
      <c r="O2" s="125"/>
      <c r="P2" s="125"/>
      <c r="Q2" s="125"/>
      <c r="R2" s="128"/>
    </row>
    <row r="3" spans="1:36" ht="16.5" customHeight="1" x14ac:dyDescent="0.25">
      <c r="B3" s="129" t="s">
        <v>1</v>
      </c>
      <c r="C3" s="130" t="s">
        <v>569</v>
      </c>
      <c r="J3" s="323" t="s">
        <v>2</v>
      </c>
      <c r="K3" s="323"/>
      <c r="L3" s="130" t="s">
        <v>570</v>
      </c>
    </row>
    <row r="4" spans="1:36" ht="16.5" customHeight="1" thickBot="1" x14ac:dyDescent="0.3">
      <c r="B4" s="129"/>
      <c r="C4" s="133"/>
    </row>
    <row r="5" spans="1:36" s="134" customFormat="1" ht="14.4" thickBot="1" x14ac:dyDescent="0.3">
      <c r="A5" s="324" t="s">
        <v>3</v>
      </c>
      <c r="B5" s="325"/>
      <c r="C5" s="326" t="s">
        <v>484</v>
      </c>
      <c r="D5" s="327"/>
      <c r="E5" s="327"/>
      <c r="F5" s="328"/>
      <c r="G5" s="329" t="s">
        <v>104</v>
      </c>
      <c r="H5" s="329"/>
      <c r="I5" s="329"/>
      <c r="J5" s="329"/>
      <c r="K5" s="326" t="s">
        <v>423</v>
      </c>
      <c r="L5" s="327"/>
      <c r="M5" s="327"/>
      <c r="N5" s="328"/>
      <c r="O5" s="329" t="s">
        <v>6</v>
      </c>
      <c r="P5" s="329"/>
      <c r="Q5" s="329"/>
      <c r="R5" s="330"/>
      <c r="W5" s="331" t="s">
        <v>406</v>
      </c>
      <c r="X5" s="329"/>
      <c r="Y5" s="329"/>
      <c r="Z5" s="330"/>
      <c r="AA5" s="331" t="s">
        <v>216</v>
      </c>
      <c r="AB5" s="329"/>
      <c r="AC5" s="329"/>
      <c r="AD5" s="330"/>
    </row>
    <row r="6" spans="1:36" s="136" customFormat="1" ht="13.8" thickBot="1" x14ac:dyDescent="0.3">
      <c r="A6" s="172"/>
      <c r="B6" s="135"/>
      <c r="C6" s="319" t="s">
        <v>7</v>
      </c>
      <c r="D6" s="319"/>
      <c r="E6" s="319"/>
      <c r="F6" s="319"/>
      <c r="G6" s="319" t="s">
        <v>8</v>
      </c>
      <c r="H6" s="319"/>
      <c r="I6" s="319"/>
      <c r="J6" s="319"/>
      <c r="K6" s="319" t="s">
        <v>9</v>
      </c>
      <c r="L6" s="319"/>
      <c r="M6" s="319"/>
      <c r="N6" s="319"/>
      <c r="O6" s="320" t="s">
        <v>10</v>
      </c>
      <c r="P6" s="320"/>
      <c r="Q6" s="320"/>
      <c r="R6" s="321"/>
      <c r="W6" s="332" t="s">
        <v>215</v>
      </c>
      <c r="X6" s="320"/>
      <c r="Y6" s="320"/>
      <c r="Z6" s="321"/>
      <c r="AA6" s="332" t="s">
        <v>405</v>
      </c>
      <c r="AB6" s="320"/>
      <c r="AC6" s="320"/>
      <c r="AD6" s="321"/>
    </row>
    <row r="7" spans="1:36" ht="0.75" hidden="1" customHeight="1" x14ac:dyDescent="0.25">
      <c r="A7" s="173"/>
      <c r="B7" s="137"/>
      <c r="C7" s="138"/>
      <c r="D7" s="139"/>
      <c r="E7" s="139"/>
      <c r="F7" s="140"/>
      <c r="G7" s="138"/>
      <c r="H7" s="139"/>
      <c r="I7" s="139"/>
      <c r="J7" s="140"/>
      <c r="K7" s="138"/>
      <c r="L7" s="139"/>
      <c r="M7" s="139"/>
      <c r="N7" s="140"/>
      <c r="O7" s="138"/>
      <c r="P7" s="139"/>
      <c r="Q7" s="139"/>
      <c r="R7" s="165"/>
      <c r="W7" s="164"/>
      <c r="X7" s="139"/>
      <c r="Y7" s="139"/>
      <c r="Z7" s="165"/>
      <c r="AA7" s="164"/>
      <c r="AB7" s="139"/>
      <c r="AC7" s="139"/>
      <c r="AD7" s="165"/>
    </row>
    <row r="8" spans="1:36" ht="62.25" customHeight="1" thickBot="1" x14ac:dyDescent="0.3">
      <c r="A8" s="184"/>
      <c r="B8" s="185"/>
      <c r="C8" s="189" t="s">
        <v>11</v>
      </c>
      <c r="D8" s="190" t="s">
        <v>12</v>
      </c>
      <c r="E8" s="190" t="s">
        <v>13</v>
      </c>
      <c r="F8" s="191" t="s">
        <v>14</v>
      </c>
      <c r="G8" s="189" t="s">
        <v>11</v>
      </c>
      <c r="H8" s="190" t="s">
        <v>12</v>
      </c>
      <c r="I8" s="190" t="s">
        <v>13</v>
      </c>
      <c r="J8" s="191" t="s">
        <v>14</v>
      </c>
      <c r="K8" s="189" t="s">
        <v>11</v>
      </c>
      <c r="L8" s="190" t="s">
        <v>12</v>
      </c>
      <c r="M8" s="190" t="s">
        <v>13</v>
      </c>
      <c r="N8" s="191" t="s">
        <v>14</v>
      </c>
      <c r="O8" s="189" t="s">
        <v>11</v>
      </c>
      <c r="P8" s="190" t="s">
        <v>12</v>
      </c>
      <c r="Q8" s="190" t="s">
        <v>13</v>
      </c>
      <c r="R8" s="192" t="s">
        <v>14</v>
      </c>
      <c r="T8" s="141" t="s">
        <v>15</v>
      </c>
      <c r="U8" s="142" t="s">
        <v>16</v>
      </c>
      <c r="W8" s="193" t="s">
        <v>11</v>
      </c>
      <c r="X8" s="190" t="s">
        <v>12</v>
      </c>
      <c r="Y8" s="186" t="s">
        <v>13</v>
      </c>
      <c r="Z8" s="187" t="s">
        <v>14</v>
      </c>
      <c r="AA8" s="193" t="s">
        <v>11</v>
      </c>
      <c r="AB8" s="190" t="s">
        <v>12</v>
      </c>
      <c r="AC8" s="186" t="s">
        <v>13</v>
      </c>
      <c r="AD8" s="187" t="s">
        <v>14</v>
      </c>
    </row>
    <row r="9" spans="1:36" ht="24.75" customHeight="1" x14ac:dyDescent="0.25">
      <c r="A9" s="178">
        <v>1</v>
      </c>
      <c r="B9" s="179" t="s">
        <v>17</v>
      </c>
      <c r="C9" s="180">
        <v>2</v>
      </c>
      <c r="D9" s="116">
        <v>3271</v>
      </c>
      <c r="E9" s="181">
        <f t="shared" ref="E9:E40" si="0">_xlfn.IFNA((VLOOKUP(C9,position,2,TRUE)),"")</f>
        <v>3</v>
      </c>
      <c r="F9" s="182">
        <f>E9</f>
        <v>3</v>
      </c>
      <c r="G9" s="180">
        <v>1</v>
      </c>
      <c r="H9" s="116">
        <v>3133</v>
      </c>
      <c r="I9" s="181">
        <f t="shared" ref="I9:I40" si="1">_xlfn.IFNA((VLOOKUP(G9,position,2,TRUE)),"")</f>
        <v>4</v>
      </c>
      <c r="J9" s="182">
        <f>I9</f>
        <v>4</v>
      </c>
      <c r="K9" s="180" t="s">
        <v>23</v>
      </c>
      <c r="L9" s="116" t="s">
        <v>23</v>
      </c>
      <c r="M9" s="181">
        <f t="shared" ref="M9:M40" si="2">_xlfn.IFNA((VLOOKUP(K9,position,2,TRUE)),"")</f>
        <v>0</v>
      </c>
      <c r="N9" s="182">
        <f>M9</f>
        <v>0</v>
      </c>
      <c r="O9" s="180">
        <v>3</v>
      </c>
      <c r="P9" s="116">
        <v>4181</v>
      </c>
      <c r="Q9" s="181">
        <f t="shared" ref="Q9:Q40" si="3">_xlfn.IFNA((VLOOKUP(O9,position,2,TRUE)),"")</f>
        <v>2</v>
      </c>
      <c r="R9" s="182">
        <f>Q9</f>
        <v>2</v>
      </c>
      <c r="T9" s="143">
        <v>1</v>
      </c>
      <c r="U9" s="144">
        <v>4</v>
      </c>
      <c r="W9" s="180" t="s">
        <v>18</v>
      </c>
      <c r="X9" s="116">
        <v>0</v>
      </c>
      <c r="Y9" s="181">
        <f t="shared" ref="Y9:Y69" si="4">VLOOKUP(W9,position,2,TRUE)</f>
        <v>0</v>
      </c>
      <c r="Z9" s="183">
        <f>Y9</f>
        <v>0</v>
      </c>
      <c r="AA9" s="188" t="s">
        <v>18</v>
      </c>
      <c r="AB9" s="116">
        <v>0</v>
      </c>
      <c r="AC9" s="181">
        <f t="shared" ref="AC9:AC69" si="5">VLOOKUP(AA9,position,2,TRUE)</f>
        <v>0</v>
      </c>
      <c r="AD9" s="183">
        <f>AC9</f>
        <v>0</v>
      </c>
      <c r="AF9" s="126">
        <f>D9</f>
        <v>3271</v>
      </c>
      <c r="AG9" s="126">
        <f>H9</f>
        <v>3133</v>
      </c>
      <c r="AH9" s="126" t="str">
        <f>L9</f>
        <v>DNS</v>
      </c>
      <c r="AI9" s="126">
        <f>P9</f>
        <v>4181</v>
      </c>
      <c r="AJ9" s="126">
        <f t="shared" ref="AJ9:AJ46" si="6">X9</f>
        <v>0</v>
      </c>
    </row>
    <row r="10" spans="1:36" ht="24.75" customHeight="1" x14ac:dyDescent="0.25">
      <c r="A10" s="174">
        <v>2</v>
      </c>
      <c r="B10" s="14" t="s">
        <v>19</v>
      </c>
      <c r="C10" s="180">
        <v>1</v>
      </c>
      <c r="D10" s="116">
        <v>3033</v>
      </c>
      <c r="E10" s="181">
        <f t="shared" si="0"/>
        <v>4</v>
      </c>
      <c r="F10" s="47">
        <f>IFERROR(F9+E10,F9)</f>
        <v>7</v>
      </c>
      <c r="G10" s="180">
        <v>2</v>
      </c>
      <c r="H10" s="116">
        <v>3189</v>
      </c>
      <c r="I10" s="181">
        <f t="shared" si="1"/>
        <v>3</v>
      </c>
      <c r="J10" s="47">
        <f>IFERROR(J9+I10,J9)</f>
        <v>7</v>
      </c>
      <c r="K10" s="180" t="s">
        <v>23</v>
      </c>
      <c r="L10" s="116" t="s">
        <v>23</v>
      </c>
      <c r="M10" s="181">
        <f t="shared" si="2"/>
        <v>0</v>
      </c>
      <c r="N10" s="47">
        <f>IFERROR(N9+M10,N9)</f>
        <v>0</v>
      </c>
      <c r="O10" s="180">
        <v>3</v>
      </c>
      <c r="P10" s="116">
        <v>3754</v>
      </c>
      <c r="Q10" s="181">
        <f t="shared" si="3"/>
        <v>2</v>
      </c>
      <c r="R10" s="47">
        <f>IFERROR(R9+Q10,R9)</f>
        <v>4</v>
      </c>
      <c r="T10" s="143">
        <v>2</v>
      </c>
      <c r="U10" s="144">
        <v>3</v>
      </c>
      <c r="W10" s="180" t="s">
        <v>18</v>
      </c>
      <c r="X10" s="116">
        <v>0</v>
      </c>
      <c r="Y10" s="46">
        <f t="shared" si="4"/>
        <v>0</v>
      </c>
      <c r="Z10" s="167">
        <f t="shared" ref="Z10:Z69" si="7">Z9+Y10</f>
        <v>0</v>
      </c>
      <c r="AA10" s="166" t="s">
        <v>18</v>
      </c>
      <c r="AB10" s="116">
        <v>0</v>
      </c>
      <c r="AC10" s="46">
        <f t="shared" si="5"/>
        <v>0</v>
      </c>
      <c r="AD10" s="167">
        <f t="shared" ref="AD10:AD69" si="8">AD9+AC10</f>
        <v>0</v>
      </c>
      <c r="AF10" s="126">
        <f t="shared" ref="AF10:AF69" si="9">D10</f>
        <v>3033</v>
      </c>
      <c r="AG10" s="126">
        <f t="shared" ref="AG10:AG69" si="10">H10</f>
        <v>3189</v>
      </c>
      <c r="AH10" s="126" t="str">
        <f t="shared" ref="AH10:AH69" si="11">L10</f>
        <v>DNS</v>
      </c>
      <c r="AI10" s="126">
        <f t="shared" ref="AI10:AI69" si="12">P10</f>
        <v>3754</v>
      </c>
      <c r="AJ10" s="126">
        <f t="shared" si="6"/>
        <v>0</v>
      </c>
    </row>
    <row r="11" spans="1:36" ht="24.75" customHeight="1" x14ac:dyDescent="0.25">
      <c r="A11" s="174">
        <v>3</v>
      </c>
      <c r="B11" s="14" t="s">
        <v>20</v>
      </c>
      <c r="C11" s="180">
        <v>2</v>
      </c>
      <c r="D11" s="116">
        <v>4377</v>
      </c>
      <c r="E11" s="181">
        <f t="shared" si="0"/>
        <v>3</v>
      </c>
      <c r="F11" s="47">
        <f t="shared" ref="F11:F69" si="13">IFERROR(F10+E11,F10)</f>
        <v>10</v>
      </c>
      <c r="G11" s="180">
        <v>1</v>
      </c>
      <c r="H11" s="116">
        <v>4209</v>
      </c>
      <c r="I11" s="181">
        <f t="shared" si="1"/>
        <v>4</v>
      </c>
      <c r="J11" s="47">
        <f t="shared" ref="J11:J69" si="14">IFERROR(J10+I11,J10)</f>
        <v>11</v>
      </c>
      <c r="K11" s="180">
        <v>4</v>
      </c>
      <c r="L11" s="116">
        <v>4442</v>
      </c>
      <c r="M11" s="181">
        <f t="shared" si="2"/>
        <v>1</v>
      </c>
      <c r="N11" s="47">
        <f t="shared" ref="N11:N69" si="15">IFERROR(N10+M11,N10)</f>
        <v>1</v>
      </c>
      <c r="O11" s="180">
        <v>3</v>
      </c>
      <c r="P11" s="116">
        <v>4440</v>
      </c>
      <c r="Q11" s="181">
        <f t="shared" si="3"/>
        <v>2</v>
      </c>
      <c r="R11" s="47">
        <f t="shared" ref="R11:R69" si="16">IFERROR(R10+Q11,R10)</f>
        <v>6</v>
      </c>
      <c r="T11" s="143">
        <v>3</v>
      </c>
      <c r="U11" s="144">
        <v>2</v>
      </c>
      <c r="W11" s="180" t="s">
        <v>18</v>
      </c>
      <c r="X11" s="116">
        <v>0</v>
      </c>
      <c r="Y11" s="46">
        <f t="shared" si="4"/>
        <v>0</v>
      </c>
      <c r="Z11" s="167">
        <f t="shared" si="7"/>
        <v>0</v>
      </c>
      <c r="AA11" s="166" t="s">
        <v>18</v>
      </c>
      <c r="AB11" s="116">
        <v>0</v>
      </c>
      <c r="AC11" s="46">
        <f t="shared" si="5"/>
        <v>0</v>
      </c>
      <c r="AD11" s="167">
        <f t="shared" si="8"/>
        <v>0</v>
      </c>
      <c r="AF11" s="126">
        <f t="shared" si="9"/>
        <v>4377</v>
      </c>
      <c r="AG11" s="126">
        <f t="shared" si="10"/>
        <v>4209</v>
      </c>
      <c r="AH11" s="126">
        <f t="shared" si="11"/>
        <v>4442</v>
      </c>
      <c r="AI11" s="126">
        <f t="shared" si="12"/>
        <v>4440</v>
      </c>
      <c r="AJ11" s="126">
        <f t="shared" si="6"/>
        <v>0</v>
      </c>
    </row>
    <row r="12" spans="1:36" ht="24.75" customHeight="1" x14ac:dyDescent="0.25">
      <c r="A12" s="174">
        <v>4</v>
      </c>
      <c r="B12" s="14" t="s">
        <v>21</v>
      </c>
      <c r="C12" s="180">
        <v>1</v>
      </c>
      <c r="D12" s="116">
        <v>3472</v>
      </c>
      <c r="E12" s="181">
        <f t="shared" si="0"/>
        <v>4</v>
      </c>
      <c r="F12" s="47">
        <f t="shared" si="13"/>
        <v>14</v>
      </c>
      <c r="G12" s="180">
        <v>2</v>
      </c>
      <c r="H12" s="116">
        <v>3523</v>
      </c>
      <c r="I12" s="181">
        <f t="shared" si="1"/>
        <v>3</v>
      </c>
      <c r="J12" s="47">
        <f t="shared" si="14"/>
        <v>14</v>
      </c>
      <c r="K12" s="180">
        <v>4</v>
      </c>
      <c r="L12" s="116">
        <v>4643</v>
      </c>
      <c r="M12" s="181">
        <f t="shared" si="2"/>
        <v>1</v>
      </c>
      <c r="N12" s="47">
        <f t="shared" si="15"/>
        <v>2</v>
      </c>
      <c r="O12" s="180">
        <v>3</v>
      </c>
      <c r="P12" s="116">
        <v>3547</v>
      </c>
      <c r="Q12" s="181">
        <f t="shared" si="3"/>
        <v>2</v>
      </c>
      <c r="R12" s="47">
        <f t="shared" si="16"/>
        <v>8</v>
      </c>
      <c r="T12" s="143">
        <v>4</v>
      </c>
      <c r="U12" s="144">
        <v>1</v>
      </c>
      <c r="W12" s="180" t="s">
        <v>18</v>
      </c>
      <c r="X12" s="116">
        <v>0</v>
      </c>
      <c r="Y12" s="46">
        <f t="shared" si="4"/>
        <v>0</v>
      </c>
      <c r="Z12" s="167">
        <f t="shared" si="7"/>
        <v>0</v>
      </c>
      <c r="AA12" s="166" t="s">
        <v>18</v>
      </c>
      <c r="AB12" s="116">
        <v>0</v>
      </c>
      <c r="AC12" s="46">
        <f t="shared" si="5"/>
        <v>0</v>
      </c>
      <c r="AD12" s="167">
        <f t="shared" si="8"/>
        <v>0</v>
      </c>
      <c r="AF12" s="126">
        <f t="shared" si="9"/>
        <v>3472</v>
      </c>
      <c r="AG12" s="126">
        <f t="shared" si="10"/>
        <v>3523</v>
      </c>
      <c r="AH12" s="126">
        <f t="shared" si="11"/>
        <v>4643</v>
      </c>
      <c r="AI12" s="126">
        <f t="shared" si="12"/>
        <v>3547</v>
      </c>
      <c r="AJ12" s="126">
        <f t="shared" si="6"/>
        <v>0</v>
      </c>
    </row>
    <row r="13" spans="1:36" ht="24.75" customHeight="1" x14ac:dyDescent="0.25">
      <c r="A13" s="174">
        <v>5</v>
      </c>
      <c r="B13" s="14" t="s">
        <v>22</v>
      </c>
      <c r="C13" s="180">
        <v>1</v>
      </c>
      <c r="D13" s="116">
        <v>3956</v>
      </c>
      <c r="E13" s="181">
        <f t="shared" si="0"/>
        <v>4</v>
      </c>
      <c r="F13" s="47">
        <f t="shared" si="13"/>
        <v>18</v>
      </c>
      <c r="G13" s="180">
        <v>2</v>
      </c>
      <c r="H13" s="116">
        <v>3976</v>
      </c>
      <c r="I13" s="181">
        <f t="shared" si="1"/>
        <v>3</v>
      </c>
      <c r="J13" s="47">
        <f t="shared" si="14"/>
        <v>17</v>
      </c>
      <c r="K13" s="180">
        <v>4</v>
      </c>
      <c r="L13" s="116">
        <v>4501</v>
      </c>
      <c r="M13" s="181">
        <f t="shared" si="2"/>
        <v>1</v>
      </c>
      <c r="N13" s="47">
        <f t="shared" si="15"/>
        <v>3</v>
      </c>
      <c r="O13" s="180">
        <v>3</v>
      </c>
      <c r="P13" s="116">
        <v>4440</v>
      </c>
      <c r="Q13" s="181">
        <f t="shared" si="3"/>
        <v>2</v>
      </c>
      <c r="R13" s="47">
        <f t="shared" si="16"/>
        <v>10</v>
      </c>
      <c r="T13" s="143" t="s">
        <v>23</v>
      </c>
      <c r="U13" s="144">
        <v>0</v>
      </c>
      <c r="W13" s="180" t="s">
        <v>18</v>
      </c>
      <c r="X13" s="116">
        <v>0</v>
      </c>
      <c r="Y13" s="46">
        <f t="shared" si="4"/>
        <v>0</v>
      </c>
      <c r="Z13" s="167">
        <f t="shared" si="7"/>
        <v>0</v>
      </c>
      <c r="AA13" s="166" t="s">
        <v>18</v>
      </c>
      <c r="AB13" s="116">
        <v>0</v>
      </c>
      <c r="AC13" s="46">
        <f t="shared" si="5"/>
        <v>0</v>
      </c>
      <c r="AD13" s="167">
        <f t="shared" si="8"/>
        <v>0</v>
      </c>
      <c r="AF13" s="126">
        <f t="shared" si="9"/>
        <v>3956</v>
      </c>
      <c r="AG13" s="126">
        <f t="shared" si="10"/>
        <v>3976</v>
      </c>
      <c r="AH13" s="126">
        <f t="shared" si="11"/>
        <v>4501</v>
      </c>
      <c r="AI13" s="126">
        <f t="shared" si="12"/>
        <v>4440</v>
      </c>
      <c r="AJ13" s="126">
        <f t="shared" si="6"/>
        <v>0</v>
      </c>
    </row>
    <row r="14" spans="1:36" ht="24.75" customHeight="1" x14ac:dyDescent="0.25">
      <c r="A14" s="174">
        <v>6</v>
      </c>
      <c r="B14" s="14" t="s">
        <v>24</v>
      </c>
      <c r="C14" s="180">
        <v>1</v>
      </c>
      <c r="D14" s="116">
        <v>3263</v>
      </c>
      <c r="E14" s="181">
        <f t="shared" si="0"/>
        <v>4</v>
      </c>
      <c r="F14" s="47">
        <f t="shared" si="13"/>
        <v>22</v>
      </c>
      <c r="G14" s="180">
        <v>2</v>
      </c>
      <c r="H14" s="116">
        <v>3676</v>
      </c>
      <c r="I14" s="181">
        <f t="shared" si="1"/>
        <v>3</v>
      </c>
      <c r="J14" s="47">
        <f t="shared" si="14"/>
        <v>20</v>
      </c>
      <c r="K14" s="180" t="s">
        <v>23</v>
      </c>
      <c r="L14" s="116" t="s">
        <v>23</v>
      </c>
      <c r="M14" s="181">
        <f t="shared" si="2"/>
        <v>0</v>
      </c>
      <c r="N14" s="47">
        <f t="shared" si="15"/>
        <v>3</v>
      </c>
      <c r="O14" s="180">
        <v>3</v>
      </c>
      <c r="P14" s="116">
        <v>3859</v>
      </c>
      <c r="Q14" s="181">
        <f t="shared" si="3"/>
        <v>2</v>
      </c>
      <c r="R14" s="47">
        <f t="shared" si="16"/>
        <v>12</v>
      </c>
      <c r="T14" s="143" t="s">
        <v>25</v>
      </c>
      <c r="U14" s="144">
        <v>0</v>
      </c>
      <c r="W14" s="180" t="s">
        <v>18</v>
      </c>
      <c r="X14" s="116">
        <v>0</v>
      </c>
      <c r="Y14" s="46">
        <f t="shared" si="4"/>
        <v>0</v>
      </c>
      <c r="Z14" s="167">
        <f t="shared" si="7"/>
        <v>0</v>
      </c>
      <c r="AA14" s="166" t="s">
        <v>18</v>
      </c>
      <c r="AB14" s="116">
        <v>0</v>
      </c>
      <c r="AC14" s="46">
        <f t="shared" si="5"/>
        <v>0</v>
      </c>
      <c r="AD14" s="167">
        <f t="shared" si="8"/>
        <v>0</v>
      </c>
      <c r="AF14" s="126">
        <f t="shared" si="9"/>
        <v>3263</v>
      </c>
      <c r="AG14" s="126">
        <f t="shared" si="10"/>
        <v>3676</v>
      </c>
      <c r="AH14" s="126" t="str">
        <f t="shared" si="11"/>
        <v>DNS</v>
      </c>
      <c r="AI14" s="126">
        <f t="shared" si="12"/>
        <v>3859</v>
      </c>
      <c r="AJ14" s="126">
        <f t="shared" si="6"/>
        <v>0</v>
      </c>
    </row>
    <row r="15" spans="1:36" ht="24.75" customHeight="1" x14ac:dyDescent="0.25">
      <c r="A15" s="174">
        <v>7</v>
      </c>
      <c r="B15" s="14" t="s">
        <v>407</v>
      </c>
      <c r="C15" s="180">
        <v>1</v>
      </c>
      <c r="D15" s="116">
        <v>3837</v>
      </c>
      <c r="E15" s="181">
        <f t="shared" si="0"/>
        <v>4</v>
      </c>
      <c r="F15" s="47">
        <f t="shared" si="13"/>
        <v>26</v>
      </c>
      <c r="G15" s="180">
        <v>3</v>
      </c>
      <c r="H15" s="116">
        <v>4152</v>
      </c>
      <c r="I15" s="181">
        <f t="shared" si="1"/>
        <v>2</v>
      </c>
      <c r="J15" s="47">
        <f t="shared" si="14"/>
        <v>22</v>
      </c>
      <c r="K15" s="180">
        <v>4</v>
      </c>
      <c r="L15" s="116">
        <v>4985</v>
      </c>
      <c r="M15" s="181">
        <f t="shared" si="2"/>
        <v>1</v>
      </c>
      <c r="N15" s="47">
        <f t="shared" si="15"/>
        <v>4</v>
      </c>
      <c r="O15" s="180">
        <v>2</v>
      </c>
      <c r="P15" s="116">
        <v>3893</v>
      </c>
      <c r="Q15" s="181">
        <f t="shared" si="3"/>
        <v>3</v>
      </c>
      <c r="R15" s="47">
        <f t="shared" si="16"/>
        <v>15</v>
      </c>
      <c r="T15" s="143" t="s">
        <v>26</v>
      </c>
      <c r="U15" s="144">
        <v>0</v>
      </c>
      <c r="W15" s="180" t="s">
        <v>18</v>
      </c>
      <c r="X15" s="116">
        <v>0</v>
      </c>
      <c r="Y15" s="46">
        <f t="shared" si="4"/>
        <v>0</v>
      </c>
      <c r="Z15" s="167">
        <f t="shared" si="7"/>
        <v>0</v>
      </c>
      <c r="AA15" s="166" t="s">
        <v>18</v>
      </c>
      <c r="AB15" s="116">
        <v>0</v>
      </c>
      <c r="AC15" s="46">
        <f t="shared" si="5"/>
        <v>0</v>
      </c>
      <c r="AD15" s="167">
        <f t="shared" si="8"/>
        <v>0</v>
      </c>
      <c r="AF15" s="126">
        <f t="shared" si="9"/>
        <v>3837</v>
      </c>
      <c r="AG15" s="126">
        <f t="shared" si="10"/>
        <v>4152</v>
      </c>
      <c r="AH15" s="126">
        <f t="shared" si="11"/>
        <v>4985</v>
      </c>
      <c r="AI15" s="126">
        <f t="shared" si="12"/>
        <v>3893</v>
      </c>
      <c r="AJ15" s="126">
        <f t="shared" si="6"/>
        <v>0</v>
      </c>
    </row>
    <row r="16" spans="1:36" ht="24.75" customHeight="1" thickBot="1" x14ac:dyDescent="0.3">
      <c r="A16" s="174">
        <v>8</v>
      </c>
      <c r="B16" s="14" t="s">
        <v>408</v>
      </c>
      <c r="C16" s="180">
        <v>4</v>
      </c>
      <c r="D16" s="116">
        <v>4378</v>
      </c>
      <c r="E16" s="181">
        <f t="shared" si="0"/>
        <v>1</v>
      </c>
      <c r="F16" s="47">
        <f t="shared" si="13"/>
        <v>27</v>
      </c>
      <c r="G16" s="180">
        <v>1</v>
      </c>
      <c r="H16" s="116">
        <v>3376</v>
      </c>
      <c r="I16" s="181">
        <f t="shared" si="1"/>
        <v>4</v>
      </c>
      <c r="J16" s="47">
        <f t="shared" si="14"/>
        <v>26</v>
      </c>
      <c r="K16" s="180">
        <v>3</v>
      </c>
      <c r="L16" s="116">
        <v>4219</v>
      </c>
      <c r="M16" s="181">
        <f t="shared" si="2"/>
        <v>2</v>
      </c>
      <c r="N16" s="47">
        <f t="shared" si="15"/>
        <v>6</v>
      </c>
      <c r="O16" s="180">
        <v>2</v>
      </c>
      <c r="P16" s="116">
        <v>3948</v>
      </c>
      <c r="Q16" s="181">
        <f t="shared" si="3"/>
        <v>3</v>
      </c>
      <c r="R16" s="47">
        <f t="shared" si="16"/>
        <v>18</v>
      </c>
      <c r="T16" s="145" t="s">
        <v>18</v>
      </c>
      <c r="U16" s="146">
        <v>0</v>
      </c>
      <c r="W16" s="180" t="s">
        <v>18</v>
      </c>
      <c r="X16" s="116">
        <v>0</v>
      </c>
      <c r="Y16" s="46">
        <f t="shared" si="4"/>
        <v>0</v>
      </c>
      <c r="Z16" s="167">
        <f t="shared" si="7"/>
        <v>0</v>
      </c>
      <c r="AA16" s="166" t="s">
        <v>18</v>
      </c>
      <c r="AB16" s="116">
        <v>0</v>
      </c>
      <c r="AC16" s="46">
        <f t="shared" si="5"/>
        <v>0</v>
      </c>
      <c r="AD16" s="167">
        <f t="shared" si="8"/>
        <v>0</v>
      </c>
      <c r="AF16" s="126">
        <f t="shared" si="9"/>
        <v>4378</v>
      </c>
      <c r="AG16" s="126">
        <f t="shared" si="10"/>
        <v>3376</v>
      </c>
      <c r="AH16" s="126">
        <f t="shared" si="11"/>
        <v>4219</v>
      </c>
      <c r="AI16" s="126">
        <f t="shared" si="12"/>
        <v>3948</v>
      </c>
      <c r="AJ16" s="126">
        <f t="shared" si="6"/>
        <v>0</v>
      </c>
    </row>
    <row r="17" spans="1:36" ht="24.75" customHeight="1" x14ac:dyDescent="0.25">
      <c r="A17" s="174">
        <v>9</v>
      </c>
      <c r="B17" s="14" t="s">
        <v>27</v>
      </c>
      <c r="C17" s="180">
        <v>2</v>
      </c>
      <c r="D17" s="116">
        <v>3768</v>
      </c>
      <c r="E17" s="181">
        <f t="shared" si="0"/>
        <v>3</v>
      </c>
      <c r="F17" s="47">
        <f t="shared" si="13"/>
        <v>30</v>
      </c>
      <c r="G17" s="180">
        <v>1</v>
      </c>
      <c r="H17" s="116">
        <v>3562</v>
      </c>
      <c r="I17" s="181">
        <f t="shared" si="1"/>
        <v>4</v>
      </c>
      <c r="J17" s="47">
        <f t="shared" si="14"/>
        <v>30</v>
      </c>
      <c r="K17" s="180">
        <v>4</v>
      </c>
      <c r="L17" s="116">
        <v>4853</v>
      </c>
      <c r="M17" s="181">
        <f t="shared" si="2"/>
        <v>1</v>
      </c>
      <c r="N17" s="47">
        <f t="shared" si="15"/>
        <v>7</v>
      </c>
      <c r="O17" s="180">
        <v>3</v>
      </c>
      <c r="P17" s="116">
        <v>3935</v>
      </c>
      <c r="Q17" s="181">
        <f t="shared" si="3"/>
        <v>2</v>
      </c>
      <c r="R17" s="47">
        <f t="shared" si="16"/>
        <v>20</v>
      </c>
      <c r="W17" s="180" t="s">
        <v>18</v>
      </c>
      <c r="X17" s="116">
        <v>0</v>
      </c>
      <c r="Y17" s="46">
        <f t="shared" si="4"/>
        <v>0</v>
      </c>
      <c r="Z17" s="167">
        <f t="shared" si="7"/>
        <v>0</v>
      </c>
      <c r="AA17" s="166" t="s">
        <v>18</v>
      </c>
      <c r="AB17" s="116">
        <v>0</v>
      </c>
      <c r="AC17" s="46">
        <f t="shared" si="5"/>
        <v>0</v>
      </c>
      <c r="AD17" s="167">
        <f t="shared" si="8"/>
        <v>0</v>
      </c>
      <c r="AF17" s="126">
        <f t="shared" si="9"/>
        <v>3768</v>
      </c>
      <c r="AG17" s="126">
        <f t="shared" si="10"/>
        <v>3562</v>
      </c>
      <c r="AH17" s="126">
        <f t="shared" si="11"/>
        <v>4853</v>
      </c>
      <c r="AI17" s="126">
        <f t="shared" si="12"/>
        <v>3935</v>
      </c>
      <c r="AJ17" s="126">
        <f t="shared" si="6"/>
        <v>0</v>
      </c>
    </row>
    <row r="18" spans="1:36" ht="24.75" customHeight="1" x14ac:dyDescent="0.25">
      <c r="A18" s="174">
        <v>10</v>
      </c>
      <c r="B18" s="48" t="s">
        <v>28</v>
      </c>
      <c r="C18" s="180">
        <v>2</v>
      </c>
      <c r="D18" s="116">
        <v>3424</v>
      </c>
      <c r="E18" s="181">
        <f t="shared" si="0"/>
        <v>3</v>
      </c>
      <c r="F18" s="47">
        <f t="shared" si="13"/>
        <v>33</v>
      </c>
      <c r="G18" s="180">
        <v>1</v>
      </c>
      <c r="H18" s="116">
        <v>3108</v>
      </c>
      <c r="I18" s="181">
        <f t="shared" si="1"/>
        <v>4</v>
      </c>
      <c r="J18" s="47">
        <f t="shared" si="14"/>
        <v>34</v>
      </c>
      <c r="K18" s="180">
        <v>4</v>
      </c>
      <c r="L18" s="116">
        <v>4379</v>
      </c>
      <c r="M18" s="181">
        <f t="shared" si="2"/>
        <v>1</v>
      </c>
      <c r="N18" s="47">
        <f t="shared" si="15"/>
        <v>8</v>
      </c>
      <c r="O18" s="180">
        <v>3</v>
      </c>
      <c r="P18" s="116">
        <v>3456</v>
      </c>
      <c r="Q18" s="181">
        <f t="shared" si="3"/>
        <v>2</v>
      </c>
      <c r="R18" s="47">
        <f t="shared" si="16"/>
        <v>22</v>
      </c>
      <c r="W18" s="180" t="s">
        <v>18</v>
      </c>
      <c r="X18" s="116">
        <v>0</v>
      </c>
      <c r="Y18" s="46">
        <f t="shared" si="4"/>
        <v>0</v>
      </c>
      <c r="Z18" s="167">
        <f t="shared" si="7"/>
        <v>0</v>
      </c>
      <c r="AA18" s="166" t="s">
        <v>18</v>
      </c>
      <c r="AB18" s="116">
        <v>0</v>
      </c>
      <c r="AC18" s="46">
        <f t="shared" si="5"/>
        <v>0</v>
      </c>
      <c r="AD18" s="167">
        <f t="shared" si="8"/>
        <v>0</v>
      </c>
      <c r="AF18" s="126">
        <f t="shared" si="9"/>
        <v>3424</v>
      </c>
      <c r="AG18" s="126">
        <f t="shared" si="10"/>
        <v>3108</v>
      </c>
      <c r="AH18" s="126">
        <f t="shared" si="11"/>
        <v>4379</v>
      </c>
      <c r="AI18" s="126">
        <f t="shared" si="12"/>
        <v>3456</v>
      </c>
      <c r="AJ18" s="126">
        <f t="shared" si="6"/>
        <v>0</v>
      </c>
    </row>
    <row r="19" spans="1:36" ht="24.75" customHeight="1" x14ac:dyDescent="0.25">
      <c r="A19" s="174">
        <v>11</v>
      </c>
      <c r="B19" s="15" t="s">
        <v>137</v>
      </c>
      <c r="C19" s="180">
        <v>2</v>
      </c>
      <c r="D19" s="116">
        <v>22609</v>
      </c>
      <c r="E19" s="181">
        <f t="shared" si="0"/>
        <v>3</v>
      </c>
      <c r="F19" s="47">
        <f t="shared" si="13"/>
        <v>36</v>
      </c>
      <c r="G19" s="180">
        <v>1</v>
      </c>
      <c r="H19" s="116">
        <v>21410</v>
      </c>
      <c r="I19" s="181">
        <f t="shared" si="1"/>
        <v>4</v>
      </c>
      <c r="J19" s="47">
        <f t="shared" si="14"/>
        <v>38</v>
      </c>
      <c r="K19" s="180" t="s">
        <v>23</v>
      </c>
      <c r="L19" s="116" t="s">
        <v>23</v>
      </c>
      <c r="M19" s="181">
        <f t="shared" si="2"/>
        <v>0</v>
      </c>
      <c r="N19" s="47">
        <f t="shared" si="15"/>
        <v>8</v>
      </c>
      <c r="O19" s="180">
        <v>3</v>
      </c>
      <c r="P19" s="116">
        <v>24147</v>
      </c>
      <c r="Q19" s="181">
        <f t="shared" si="3"/>
        <v>2</v>
      </c>
      <c r="R19" s="47">
        <f t="shared" si="16"/>
        <v>24</v>
      </c>
      <c r="W19" s="180" t="s">
        <v>18</v>
      </c>
      <c r="X19" s="116">
        <v>0</v>
      </c>
      <c r="Y19" s="46">
        <f t="shared" si="4"/>
        <v>0</v>
      </c>
      <c r="Z19" s="167">
        <f t="shared" si="7"/>
        <v>0</v>
      </c>
      <c r="AA19" s="166" t="s">
        <v>18</v>
      </c>
      <c r="AB19" s="116">
        <v>0</v>
      </c>
      <c r="AC19" s="46">
        <f t="shared" si="5"/>
        <v>0</v>
      </c>
      <c r="AD19" s="167">
        <f t="shared" si="8"/>
        <v>0</v>
      </c>
      <c r="AF19" s="126">
        <f t="shared" si="9"/>
        <v>22609</v>
      </c>
      <c r="AG19" s="126">
        <f t="shared" si="10"/>
        <v>21410</v>
      </c>
      <c r="AH19" s="126" t="str">
        <f t="shared" si="11"/>
        <v>DNS</v>
      </c>
      <c r="AI19" s="126">
        <f t="shared" si="12"/>
        <v>24147</v>
      </c>
      <c r="AJ19" s="126">
        <f t="shared" si="6"/>
        <v>0</v>
      </c>
    </row>
    <row r="20" spans="1:36" ht="24.75" customHeight="1" x14ac:dyDescent="0.25">
      <c r="A20" s="174">
        <v>12</v>
      </c>
      <c r="B20" s="15" t="s">
        <v>138</v>
      </c>
      <c r="C20" s="180">
        <v>1</v>
      </c>
      <c r="D20" s="116">
        <v>15985</v>
      </c>
      <c r="E20" s="181">
        <f t="shared" si="0"/>
        <v>4</v>
      </c>
      <c r="F20" s="47">
        <f t="shared" si="13"/>
        <v>40</v>
      </c>
      <c r="G20" s="180">
        <v>2</v>
      </c>
      <c r="H20" s="116">
        <v>20417</v>
      </c>
      <c r="I20" s="181">
        <f t="shared" si="1"/>
        <v>3</v>
      </c>
      <c r="J20" s="47">
        <f t="shared" si="14"/>
        <v>41</v>
      </c>
      <c r="K20" s="180" t="s">
        <v>23</v>
      </c>
      <c r="L20" s="116" t="s">
        <v>23</v>
      </c>
      <c r="M20" s="181">
        <f t="shared" si="2"/>
        <v>0</v>
      </c>
      <c r="N20" s="47">
        <f t="shared" si="15"/>
        <v>8</v>
      </c>
      <c r="O20" s="180">
        <v>3</v>
      </c>
      <c r="P20" s="116">
        <v>22866</v>
      </c>
      <c r="Q20" s="181">
        <f t="shared" si="3"/>
        <v>2</v>
      </c>
      <c r="R20" s="47">
        <f t="shared" si="16"/>
        <v>26</v>
      </c>
      <c r="W20" s="180" t="s">
        <v>18</v>
      </c>
      <c r="X20" s="116">
        <v>0</v>
      </c>
      <c r="Y20" s="46">
        <f t="shared" si="4"/>
        <v>0</v>
      </c>
      <c r="Z20" s="167">
        <f t="shared" si="7"/>
        <v>0</v>
      </c>
      <c r="AA20" s="166" t="s">
        <v>18</v>
      </c>
      <c r="AB20" s="116">
        <v>0</v>
      </c>
      <c r="AC20" s="46">
        <f t="shared" si="5"/>
        <v>0</v>
      </c>
      <c r="AD20" s="167">
        <f t="shared" si="8"/>
        <v>0</v>
      </c>
      <c r="AF20" s="126">
        <f t="shared" si="9"/>
        <v>15985</v>
      </c>
      <c r="AG20" s="126">
        <f t="shared" si="10"/>
        <v>20417</v>
      </c>
      <c r="AH20" s="126" t="str">
        <f t="shared" si="11"/>
        <v>DNS</v>
      </c>
      <c r="AI20" s="126">
        <f t="shared" si="12"/>
        <v>22866</v>
      </c>
      <c r="AJ20" s="126">
        <f t="shared" si="6"/>
        <v>0</v>
      </c>
    </row>
    <row r="21" spans="1:36" ht="24.75" customHeight="1" x14ac:dyDescent="0.25">
      <c r="A21" s="174">
        <v>13</v>
      </c>
      <c r="B21" s="14" t="s">
        <v>139</v>
      </c>
      <c r="C21" s="180">
        <v>2</v>
      </c>
      <c r="D21" s="116">
        <v>23685</v>
      </c>
      <c r="E21" s="181">
        <f t="shared" si="0"/>
        <v>3</v>
      </c>
      <c r="F21" s="47">
        <f t="shared" si="13"/>
        <v>43</v>
      </c>
      <c r="G21" s="180">
        <v>1</v>
      </c>
      <c r="H21" s="116">
        <v>22824</v>
      </c>
      <c r="I21" s="181">
        <f t="shared" si="1"/>
        <v>4</v>
      </c>
      <c r="J21" s="47">
        <f t="shared" si="14"/>
        <v>45</v>
      </c>
      <c r="K21" s="180">
        <v>4</v>
      </c>
      <c r="L21" s="116">
        <v>25370</v>
      </c>
      <c r="M21" s="181">
        <f t="shared" si="2"/>
        <v>1</v>
      </c>
      <c r="N21" s="47">
        <f t="shared" si="15"/>
        <v>9</v>
      </c>
      <c r="O21" s="180">
        <v>3</v>
      </c>
      <c r="P21" s="116">
        <v>24163</v>
      </c>
      <c r="Q21" s="181">
        <f t="shared" si="3"/>
        <v>2</v>
      </c>
      <c r="R21" s="47">
        <f t="shared" si="16"/>
        <v>28</v>
      </c>
      <c r="W21" s="180" t="s">
        <v>18</v>
      </c>
      <c r="X21" s="116">
        <v>0</v>
      </c>
      <c r="Y21" s="46">
        <f t="shared" si="4"/>
        <v>0</v>
      </c>
      <c r="Z21" s="167">
        <f t="shared" si="7"/>
        <v>0</v>
      </c>
      <c r="AA21" s="166" t="s">
        <v>18</v>
      </c>
      <c r="AB21" s="116">
        <v>0</v>
      </c>
      <c r="AC21" s="46">
        <f t="shared" si="5"/>
        <v>0</v>
      </c>
      <c r="AD21" s="167">
        <f t="shared" si="8"/>
        <v>0</v>
      </c>
      <c r="AF21" s="126">
        <f t="shared" si="9"/>
        <v>23685</v>
      </c>
      <c r="AG21" s="126">
        <f t="shared" si="10"/>
        <v>22824</v>
      </c>
      <c r="AH21" s="126">
        <f t="shared" si="11"/>
        <v>25370</v>
      </c>
      <c r="AI21" s="126">
        <f t="shared" si="12"/>
        <v>24163</v>
      </c>
      <c r="AJ21" s="126">
        <f t="shared" si="6"/>
        <v>0</v>
      </c>
    </row>
    <row r="22" spans="1:36" ht="24.75" customHeight="1" x14ac:dyDescent="0.25">
      <c r="A22" s="174">
        <v>14</v>
      </c>
      <c r="B22" s="14" t="s">
        <v>140</v>
      </c>
      <c r="C22" s="180">
        <v>1</v>
      </c>
      <c r="D22" s="116">
        <v>20810</v>
      </c>
      <c r="E22" s="181">
        <f t="shared" si="0"/>
        <v>4</v>
      </c>
      <c r="F22" s="47">
        <f t="shared" si="13"/>
        <v>47</v>
      </c>
      <c r="G22" s="180">
        <v>3</v>
      </c>
      <c r="H22" s="116">
        <v>22640</v>
      </c>
      <c r="I22" s="181">
        <f t="shared" si="1"/>
        <v>2</v>
      </c>
      <c r="J22" s="47">
        <f t="shared" si="14"/>
        <v>47</v>
      </c>
      <c r="K22" s="180">
        <v>4</v>
      </c>
      <c r="L22" s="116">
        <v>25132</v>
      </c>
      <c r="M22" s="181">
        <f t="shared" si="2"/>
        <v>1</v>
      </c>
      <c r="N22" s="47">
        <f t="shared" si="15"/>
        <v>10</v>
      </c>
      <c r="O22" s="180">
        <v>2</v>
      </c>
      <c r="P22" s="116">
        <v>22116</v>
      </c>
      <c r="Q22" s="181">
        <f t="shared" si="3"/>
        <v>3</v>
      </c>
      <c r="R22" s="47">
        <f t="shared" si="16"/>
        <v>31</v>
      </c>
      <c r="W22" s="180" t="s">
        <v>18</v>
      </c>
      <c r="X22" s="116">
        <v>0</v>
      </c>
      <c r="Y22" s="46">
        <f t="shared" si="4"/>
        <v>0</v>
      </c>
      <c r="Z22" s="167">
        <f t="shared" si="7"/>
        <v>0</v>
      </c>
      <c r="AA22" s="166" t="s">
        <v>18</v>
      </c>
      <c r="AB22" s="116">
        <v>0</v>
      </c>
      <c r="AC22" s="46">
        <f t="shared" si="5"/>
        <v>0</v>
      </c>
      <c r="AD22" s="167">
        <f t="shared" si="8"/>
        <v>0</v>
      </c>
      <c r="AF22" s="126">
        <f t="shared" si="9"/>
        <v>20810</v>
      </c>
      <c r="AG22" s="126">
        <f t="shared" si="10"/>
        <v>22640</v>
      </c>
      <c r="AH22" s="126">
        <f t="shared" si="11"/>
        <v>25132</v>
      </c>
      <c r="AI22" s="126">
        <f t="shared" si="12"/>
        <v>22116</v>
      </c>
      <c r="AJ22" s="126">
        <f t="shared" si="6"/>
        <v>0</v>
      </c>
    </row>
    <row r="23" spans="1:36" ht="24.75" customHeight="1" x14ac:dyDescent="0.25">
      <c r="A23" s="174">
        <v>15</v>
      </c>
      <c r="B23" s="14" t="s">
        <v>29</v>
      </c>
      <c r="C23" s="180">
        <v>2</v>
      </c>
      <c r="D23" s="116">
        <v>4303</v>
      </c>
      <c r="E23" s="181">
        <f t="shared" si="0"/>
        <v>3</v>
      </c>
      <c r="F23" s="47">
        <f t="shared" si="13"/>
        <v>50</v>
      </c>
      <c r="G23" s="180">
        <v>1</v>
      </c>
      <c r="H23" s="116">
        <v>3894</v>
      </c>
      <c r="I23" s="181">
        <f t="shared" si="1"/>
        <v>4</v>
      </c>
      <c r="J23" s="47">
        <f t="shared" si="14"/>
        <v>51</v>
      </c>
      <c r="K23" s="180">
        <v>3</v>
      </c>
      <c r="L23" s="116">
        <v>4579</v>
      </c>
      <c r="M23" s="181">
        <f t="shared" si="2"/>
        <v>2</v>
      </c>
      <c r="N23" s="47">
        <f t="shared" si="15"/>
        <v>12</v>
      </c>
      <c r="O23" s="180">
        <v>4</v>
      </c>
      <c r="P23" s="116">
        <v>4641</v>
      </c>
      <c r="Q23" s="181">
        <f t="shared" si="3"/>
        <v>1</v>
      </c>
      <c r="R23" s="47">
        <f t="shared" si="16"/>
        <v>32</v>
      </c>
      <c r="W23" s="180" t="s">
        <v>18</v>
      </c>
      <c r="X23" s="116">
        <v>0</v>
      </c>
      <c r="Y23" s="46">
        <f t="shared" si="4"/>
        <v>0</v>
      </c>
      <c r="Z23" s="167">
        <f t="shared" si="7"/>
        <v>0</v>
      </c>
      <c r="AA23" s="166" t="s">
        <v>18</v>
      </c>
      <c r="AB23" s="116">
        <v>0</v>
      </c>
      <c r="AC23" s="46">
        <f t="shared" si="5"/>
        <v>0</v>
      </c>
      <c r="AD23" s="167">
        <f t="shared" si="8"/>
        <v>0</v>
      </c>
      <c r="AF23" s="126">
        <f t="shared" si="9"/>
        <v>4303</v>
      </c>
      <c r="AG23" s="126">
        <f t="shared" si="10"/>
        <v>3894</v>
      </c>
      <c r="AH23" s="126">
        <f t="shared" si="11"/>
        <v>4579</v>
      </c>
      <c r="AI23" s="126">
        <f t="shared" si="12"/>
        <v>4641</v>
      </c>
      <c r="AJ23" s="126">
        <f t="shared" si="6"/>
        <v>0</v>
      </c>
    </row>
    <row r="24" spans="1:36" ht="24.75" customHeight="1" x14ac:dyDescent="0.25">
      <c r="A24" s="174">
        <v>16</v>
      </c>
      <c r="B24" s="14" t="s">
        <v>30</v>
      </c>
      <c r="C24" s="180">
        <v>3</v>
      </c>
      <c r="D24" s="116">
        <v>3983</v>
      </c>
      <c r="E24" s="181">
        <f t="shared" si="0"/>
        <v>2</v>
      </c>
      <c r="F24" s="47">
        <f t="shared" si="13"/>
        <v>52</v>
      </c>
      <c r="G24" s="180">
        <v>2</v>
      </c>
      <c r="H24" s="116">
        <v>3595</v>
      </c>
      <c r="I24" s="181">
        <f t="shared" si="1"/>
        <v>3</v>
      </c>
      <c r="J24" s="47">
        <f t="shared" si="14"/>
        <v>54</v>
      </c>
      <c r="K24" s="180">
        <v>4</v>
      </c>
      <c r="L24" s="116">
        <v>4807</v>
      </c>
      <c r="M24" s="181">
        <f t="shared" si="2"/>
        <v>1</v>
      </c>
      <c r="N24" s="47">
        <f t="shared" si="15"/>
        <v>13</v>
      </c>
      <c r="O24" s="180">
        <v>1</v>
      </c>
      <c r="P24" s="116">
        <v>3594</v>
      </c>
      <c r="Q24" s="181">
        <f t="shared" si="3"/>
        <v>4</v>
      </c>
      <c r="R24" s="47">
        <f t="shared" si="16"/>
        <v>36</v>
      </c>
      <c r="W24" s="180" t="s">
        <v>18</v>
      </c>
      <c r="X24" s="116">
        <v>0</v>
      </c>
      <c r="Y24" s="46">
        <f t="shared" si="4"/>
        <v>0</v>
      </c>
      <c r="Z24" s="167">
        <f t="shared" si="7"/>
        <v>0</v>
      </c>
      <c r="AA24" s="166" t="s">
        <v>18</v>
      </c>
      <c r="AB24" s="116">
        <v>0</v>
      </c>
      <c r="AC24" s="46">
        <f t="shared" si="5"/>
        <v>0</v>
      </c>
      <c r="AD24" s="167">
        <f t="shared" si="8"/>
        <v>0</v>
      </c>
      <c r="AF24" s="126">
        <f t="shared" si="9"/>
        <v>3983</v>
      </c>
      <c r="AG24" s="126">
        <f t="shared" si="10"/>
        <v>3595</v>
      </c>
      <c r="AH24" s="126">
        <f t="shared" si="11"/>
        <v>4807</v>
      </c>
      <c r="AI24" s="126">
        <f t="shared" si="12"/>
        <v>3594</v>
      </c>
      <c r="AJ24" s="126">
        <f t="shared" si="6"/>
        <v>0</v>
      </c>
    </row>
    <row r="25" spans="1:36" ht="24.75" customHeight="1" x14ac:dyDescent="0.25">
      <c r="A25" s="174">
        <v>17</v>
      </c>
      <c r="B25" s="14" t="s">
        <v>409</v>
      </c>
      <c r="C25" s="180">
        <v>1</v>
      </c>
      <c r="D25" s="116">
        <v>4442</v>
      </c>
      <c r="E25" s="181">
        <f t="shared" si="0"/>
        <v>4</v>
      </c>
      <c r="F25" s="47">
        <f t="shared" si="13"/>
        <v>56</v>
      </c>
      <c r="G25" s="180">
        <v>2</v>
      </c>
      <c r="H25" s="116">
        <v>5024</v>
      </c>
      <c r="I25" s="181">
        <f t="shared" si="1"/>
        <v>3</v>
      </c>
      <c r="J25" s="47">
        <f t="shared" si="14"/>
        <v>57</v>
      </c>
      <c r="K25" s="180">
        <v>3</v>
      </c>
      <c r="L25" s="116">
        <v>5655</v>
      </c>
      <c r="M25" s="181">
        <f t="shared" si="2"/>
        <v>2</v>
      </c>
      <c r="N25" s="47">
        <f t="shared" si="15"/>
        <v>15</v>
      </c>
      <c r="O25" s="180">
        <v>4</v>
      </c>
      <c r="P25" s="116">
        <v>5716</v>
      </c>
      <c r="Q25" s="181">
        <f t="shared" si="3"/>
        <v>1</v>
      </c>
      <c r="R25" s="47">
        <f t="shared" si="16"/>
        <v>37</v>
      </c>
      <c r="W25" s="180" t="s">
        <v>18</v>
      </c>
      <c r="X25" s="116">
        <v>0</v>
      </c>
      <c r="Y25" s="46">
        <f t="shared" si="4"/>
        <v>0</v>
      </c>
      <c r="Z25" s="167">
        <f t="shared" si="7"/>
        <v>0</v>
      </c>
      <c r="AA25" s="166" t="s">
        <v>18</v>
      </c>
      <c r="AB25" s="116">
        <v>0</v>
      </c>
      <c r="AC25" s="46">
        <f t="shared" si="5"/>
        <v>0</v>
      </c>
      <c r="AD25" s="167">
        <f t="shared" si="8"/>
        <v>0</v>
      </c>
      <c r="AF25" s="126">
        <f t="shared" si="9"/>
        <v>4442</v>
      </c>
      <c r="AG25" s="126">
        <f t="shared" si="10"/>
        <v>5024</v>
      </c>
      <c r="AH25" s="126">
        <f t="shared" si="11"/>
        <v>5655</v>
      </c>
      <c r="AI25" s="126">
        <f t="shared" si="12"/>
        <v>5716</v>
      </c>
      <c r="AJ25" s="126">
        <f t="shared" si="6"/>
        <v>0</v>
      </c>
    </row>
    <row r="26" spans="1:36" ht="24.75" customHeight="1" x14ac:dyDescent="0.25">
      <c r="A26" s="174">
        <v>18</v>
      </c>
      <c r="B26" s="14" t="s">
        <v>410</v>
      </c>
      <c r="C26" s="180">
        <v>4</v>
      </c>
      <c r="D26" s="116">
        <v>5048</v>
      </c>
      <c r="E26" s="181">
        <f t="shared" si="0"/>
        <v>1</v>
      </c>
      <c r="F26" s="47">
        <f t="shared" si="13"/>
        <v>57</v>
      </c>
      <c r="G26" s="180">
        <v>2</v>
      </c>
      <c r="H26" s="116">
        <v>4373</v>
      </c>
      <c r="I26" s="181">
        <f t="shared" si="1"/>
        <v>3</v>
      </c>
      <c r="J26" s="47">
        <f t="shared" si="14"/>
        <v>60</v>
      </c>
      <c r="K26" s="180">
        <v>1</v>
      </c>
      <c r="L26" s="116">
        <v>4170</v>
      </c>
      <c r="M26" s="181">
        <f t="shared" si="2"/>
        <v>4</v>
      </c>
      <c r="N26" s="47">
        <f t="shared" si="15"/>
        <v>19</v>
      </c>
      <c r="O26" s="180">
        <v>3</v>
      </c>
      <c r="P26" s="116">
        <v>4983</v>
      </c>
      <c r="Q26" s="181">
        <f t="shared" si="3"/>
        <v>2</v>
      </c>
      <c r="R26" s="47">
        <f t="shared" si="16"/>
        <v>39</v>
      </c>
      <c r="W26" s="180" t="s">
        <v>18</v>
      </c>
      <c r="X26" s="116">
        <v>0</v>
      </c>
      <c r="Y26" s="46">
        <f t="shared" si="4"/>
        <v>0</v>
      </c>
      <c r="Z26" s="167">
        <f t="shared" si="7"/>
        <v>0</v>
      </c>
      <c r="AA26" s="166" t="s">
        <v>18</v>
      </c>
      <c r="AB26" s="116">
        <v>0</v>
      </c>
      <c r="AC26" s="46">
        <f t="shared" si="5"/>
        <v>0</v>
      </c>
      <c r="AD26" s="167">
        <f t="shared" si="8"/>
        <v>0</v>
      </c>
      <c r="AF26" s="126">
        <f t="shared" si="9"/>
        <v>5048</v>
      </c>
      <c r="AG26" s="126">
        <f t="shared" si="10"/>
        <v>4373</v>
      </c>
      <c r="AH26" s="126">
        <f t="shared" si="11"/>
        <v>4170</v>
      </c>
      <c r="AI26" s="126">
        <f t="shared" si="12"/>
        <v>4983</v>
      </c>
      <c r="AJ26" s="126">
        <f t="shared" si="6"/>
        <v>0</v>
      </c>
    </row>
    <row r="27" spans="1:36" ht="24.75" customHeight="1" x14ac:dyDescent="0.25">
      <c r="A27" s="174">
        <v>19</v>
      </c>
      <c r="B27" s="14" t="s">
        <v>31</v>
      </c>
      <c r="C27" s="180">
        <v>2</v>
      </c>
      <c r="D27" s="116">
        <v>3281</v>
      </c>
      <c r="E27" s="181">
        <f t="shared" si="0"/>
        <v>3</v>
      </c>
      <c r="F27" s="47">
        <f t="shared" si="13"/>
        <v>60</v>
      </c>
      <c r="G27" s="180">
        <v>1</v>
      </c>
      <c r="H27" s="116">
        <v>3182</v>
      </c>
      <c r="I27" s="181">
        <f t="shared" si="1"/>
        <v>4</v>
      </c>
      <c r="J27" s="47">
        <f t="shared" si="14"/>
        <v>64</v>
      </c>
      <c r="K27" s="180">
        <v>4</v>
      </c>
      <c r="L27" s="116">
        <v>4789</v>
      </c>
      <c r="M27" s="181">
        <f t="shared" si="2"/>
        <v>1</v>
      </c>
      <c r="N27" s="47">
        <f t="shared" si="15"/>
        <v>20</v>
      </c>
      <c r="O27" s="180">
        <v>3</v>
      </c>
      <c r="P27" s="116">
        <v>3943</v>
      </c>
      <c r="Q27" s="181">
        <f t="shared" si="3"/>
        <v>2</v>
      </c>
      <c r="R27" s="47">
        <f t="shared" si="16"/>
        <v>41</v>
      </c>
      <c r="W27" s="180" t="s">
        <v>18</v>
      </c>
      <c r="X27" s="116">
        <v>0</v>
      </c>
      <c r="Y27" s="46">
        <f t="shared" si="4"/>
        <v>0</v>
      </c>
      <c r="Z27" s="167">
        <f t="shared" si="7"/>
        <v>0</v>
      </c>
      <c r="AA27" s="166" t="s">
        <v>18</v>
      </c>
      <c r="AB27" s="116">
        <v>0</v>
      </c>
      <c r="AC27" s="46">
        <f t="shared" si="5"/>
        <v>0</v>
      </c>
      <c r="AD27" s="167">
        <f t="shared" si="8"/>
        <v>0</v>
      </c>
      <c r="AF27" s="126">
        <f t="shared" si="9"/>
        <v>3281</v>
      </c>
      <c r="AG27" s="126">
        <f t="shared" si="10"/>
        <v>3182</v>
      </c>
      <c r="AH27" s="126">
        <f t="shared" si="11"/>
        <v>4789</v>
      </c>
      <c r="AI27" s="126">
        <f t="shared" si="12"/>
        <v>3943</v>
      </c>
      <c r="AJ27" s="126">
        <f t="shared" si="6"/>
        <v>0</v>
      </c>
    </row>
    <row r="28" spans="1:36" ht="24.75" customHeight="1" x14ac:dyDescent="0.25">
      <c r="A28" s="174">
        <v>20</v>
      </c>
      <c r="B28" s="14" t="s">
        <v>32</v>
      </c>
      <c r="C28" s="180">
        <v>1</v>
      </c>
      <c r="D28" s="116">
        <v>3180</v>
      </c>
      <c r="E28" s="181">
        <f t="shared" si="0"/>
        <v>4</v>
      </c>
      <c r="F28" s="47">
        <f t="shared" si="13"/>
        <v>64</v>
      </c>
      <c r="G28" s="180" t="s">
        <v>25</v>
      </c>
      <c r="H28" s="116" t="s">
        <v>25</v>
      </c>
      <c r="I28" s="181">
        <f t="shared" si="1"/>
        <v>0</v>
      </c>
      <c r="J28" s="47">
        <f t="shared" si="14"/>
        <v>64</v>
      </c>
      <c r="K28" s="180" t="s">
        <v>23</v>
      </c>
      <c r="L28" s="116" t="s">
        <v>23</v>
      </c>
      <c r="M28" s="181">
        <f t="shared" si="2"/>
        <v>0</v>
      </c>
      <c r="N28" s="47">
        <f t="shared" si="15"/>
        <v>20</v>
      </c>
      <c r="O28" s="180">
        <v>2</v>
      </c>
      <c r="P28" s="116">
        <v>3917</v>
      </c>
      <c r="Q28" s="181">
        <f t="shared" si="3"/>
        <v>3</v>
      </c>
      <c r="R28" s="47">
        <f t="shared" si="16"/>
        <v>44</v>
      </c>
      <c r="W28" s="180" t="s">
        <v>18</v>
      </c>
      <c r="X28" s="116">
        <v>0</v>
      </c>
      <c r="Y28" s="46">
        <f t="shared" si="4"/>
        <v>0</v>
      </c>
      <c r="Z28" s="167">
        <f t="shared" si="7"/>
        <v>0</v>
      </c>
      <c r="AA28" s="166" t="s">
        <v>18</v>
      </c>
      <c r="AB28" s="116">
        <v>0</v>
      </c>
      <c r="AC28" s="46">
        <f t="shared" si="5"/>
        <v>0</v>
      </c>
      <c r="AD28" s="167">
        <f t="shared" si="8"/>
        <v>0</v>
      </c>
      <c r="AF28" s="126">
        <f t="shared" si="9"/>
        <v>3180</v>
      </c>
      <c r="AG28" s="126" t="str">
        <f t="shared" si="10"/>
        <v>DSQ</v>
      </c>
      <c r="AH28" s="126" t="str">
        <f t="shared" si="11"/>
        <v>DNS</v>
      </c>
      <c r="AI28" s="126">
        <f t="shared" si="12"/>
        <v>3917</v>
      </c>
      <c r="AJ28" s="126">
        <f t="shared" si="6"/>
        <v>0</v>
      </c>
    </row>
    <row r="29" spans="1:36" ht="24.75" customHeight="1" x14ac:dyDescent="0.25">
      <c r="A29" s="174">
        <v>21</v>
      </c>
      <c r="B29" s="14" t="s">
        <v>33</v>
      </c>
      <c r="C29" s="180">
        <v>2</v>
      </c>
      <c r="D29" s="116">
        <v>3722</v>
      </c>
      <c r="E29" s="181">
        <f t="shared" si="0"/>
        <v>3</v>
      </c>
      <c r="F29" s="47">
        <f t="shared" si="13"/>
        <v>67</v>
      </c>
      <c r="G29" s="180">
        <v>1</v>
      </c>
      <c r="H29" s="116">
        <v>3580</v>
      </c>
      <c r="I29" s="181">
        <f t="shared" si="1"/>
        <v>4</v>
      </c>
      <c r="J29" s="47">
        <f t="shared" si="14"/>
        <v>68</v>
      </c>
      <c r="K29" s="180">
        <v>3</v>
      </c>
      <c r="L29" s="116">
        <v>4063</v>
      </c>
      <c r="M29" s="181">
        <f t="shared" si="2"/>
        <v>2</v>
      </c>
      <c r="N29" s="47">
        <f t="shared" si="15"/>
        <v>22</v>
      </c>
      <c r="O29" s="180">
        <v>4</v>
      </c>
      <c r="P29" s="116">
        <v>4141</v>
      </c>
      <c r="Q29" s="181">
        <f t="shared" si="3"/>
        <v>1</v>
      </c>
      <c r="R29" s="47">
        <f t="shared" si="16"/>
        <v>45</v>
      </c>
      <c r="W29" s="180" t="s">
        <v>18</v>
      </c>
      <c r="X29" s="116">
        <v>0</v>
      </c>
      <c r="Y29" s="46">
        <f t="shared" si="4"/>
        <v>0</v>
      </c>
      <c r="Z29" s="167">
        <f t="shared" si="7"/>
        <v>0</v>
      </c>
      <c r="AA29" s="166" t="s">
        <v>18</v>
      </c>
      <c r="AB29" s="116">
        <v>0</v>
      </c>
      <c r="AC29" s="46">
        <f t="shared" si="5"/>
        <v>0</v>
      </c>
      <c r="AD29" s="167">
        <f t="shared" si="8"/>
        <v>0</v>
      </c>
      <c r="AF29" s="126">
        <f t="shared" si="9"/>
        <v>3722</v>
      </c>
      <c r="AG29" s="126">
        <f t="shared" si="10"/>
        <v>3580</v>
      </c>
      <c r="AH29" s="126">
        <f t="shared" si="11"/>
        <v>4063</v>
      </c>
      <c r="AI29" s="126">
        <f t="shared" si="12"/>
        <v>4141</v>
      </c>
      <c r="AJ29" s="126">
        <f t="shared" si="6"/>
        <v>0</v>
      </c>
    </row>
    <row r="30" spans="1:36" ht="24.75" customHeight="1" x14ac:dyDescent="0.25">
      <c r="A30" s="174">
        <v>22</v>
      </c>
      <c r="B30" s="49" t="s">
        <v>34</v>
      </c>
      <c r="C30" s="180">
        <v>2</v>
      </c>
      <c r="D30" s="116">
        <v>3220</v>
      </c>
      <c r="E30" s="181">
        <f t="shared" si="0"/>
        <v>3</v>
      </c>
      <c r="F30" s="47">
        <f t="shared" si="13"/>
        <v>70</v>
      </c>
      <c r="G30" s="180">
        <v>1</v>
      </c>
      <c r="H30" s="116">
        <v>3053</v>
      </c>
      <c r="I30" s="181">
        <f t="shared" si="1"/>
        <v>4</v>
      </c>
      <c r="J30" s="47">
        <f t="shared" si="14"/>
        <v>72</v>
      </c>
      <c r="K30" s="180">
        <v>4</v>
      </c>
      <c r="L30" s="116">
        <v>4151</v>
      </c>
      <c r="M30" s="181">
        <f t="shared" si="2"/>
        <v>1</v>
      </c>
      <c r="N30" s="47">
        <f t="shared" si="15"/>
        <v>23</v>
      </c>
      <c r="O30" s="180">
        <v>3</v>
      </c>
      <c r="P30" s="116">
        <v>3469</v>
      </c>
      <c r="Q30" s="181">
        <f t="shared" si="3"/>
        <v>2</v>
      </c>
      <c r="R30" s="47">
        <f t="shared" si="16"/>
        <v>47</v>
      </c>
      <c r="W30" s="180" t="s">
        <v>18</v>
      </c>
      <c r="X30" s="116">
        <v>0</v>
      </c>
      <c r="Y30" s="46">
        <f t="shared" si="4"/>
        <v>0</v>
      </c>
      <c r="Z30" s="167">
        <f t="shared" si="7"/>
        <v>0</v>
      </c>
      <c r="AA30" s="166" t="s">
        <v>18</v>
      </c>
      <c r="AB30" s="116">
        <v>0</v>
      </c>
      <c r="AC30" s="46">
        <f t="shared" si="5"/>
        <v>0</v>
      </c>
      <c r="AD30" s="167">
        <f t="shared" si="8"/>
        <v>0</v>
      </c>
      <c r="AF30" s="126">
        <f t="shared" si="9"/>
        <v>3220</v>
      </c>
      <c r="AG30" s="126">
        <f t="shared" si="10"/>
        <v>3053</v>
      </c>
      <c r="AH30" s="126">
        <f t="shared" si="11"/>
        <v>4151</v>
      </c>
      <c r="AI30" s="126">
        <f t="shared" si="12"/>
        <v>3469</v>
      </c>
      <c r="AJ30" s="126">
        <f t="shared" si="6"/>
        <v>0</v>
      </c>
    </row>
    <row r="31" spans="1:36" ht="24.75" customHeight="1" x14ac:dyDescent="0.25">
      <c r="A31" s="174">
        <v>23</v>
      </c>
      <c r="B31" s="15" t="s">
        <v>35</v>
      </c>
      <c r="C31" s="180">
        <v>2</v>
      </c>
      <c r="D31" s="116">
        <v>4043</v>
      </c>
      <c r="E31" s="181">
        <f t="shared" si="0"/>
        <v>3</v>
      </c>
      <c r="F31" s="47">
        <f t="shared" si="13"/>
        <v>73</v>
      </c>
      <c r="G31" s="180">
        <v>1</v>
      </c>
      <c r="H31" s="116">
        <v>3792</v>
      </c>
      <c r="I31" s="181">
        <f t="shared" si="1"/>
        <v>4</v>
      </c>
      <c r="J31" s="47">
        <f t="shared" si="14"/>
        <v>76</v>
      </c>
      <c r="K31" s="180" t="s">
        <v>23</v>
      </c>
      <c r="L31" s="116" t="s">
        <v>23</v>
      </c>
      <c r="M31" s="181">
        <f t="shared" si="2"/>
        <v>0</v>
      </c>
      <c r="N31" s="47">
        <f t="shared" si="15"/>
        <v>23</v>
      </c>
      <c r="O31" s="180">
        <v>3</v>
      </c>
      <c r="P31" s="116">
        <v>4533</v>
      </c>
      <c r="Q31" s="181">
        <f t="shared" si="3"/>
        <v>2</v>
      </c>
      <c r="R31" s="47">
        <f t="shared" si="16"/>
        <v>49</v>
      </c>
      <c r="W31" s="180" t="s">
        <v>18</v>
      </c>
      <c r="X31" s="116">
        <v>0</v>
      </c>
      <c r="Y31" s="46">
        <f t="shared" si="4"/>
        <v>0</v>
      </c>
      <c r="Z31" s="167">
        <f t="shared" si="7"/>
        <v>0</v>
      </c>
      <c r="AA31" s="166" t="s">
        <v>18</v>
      </c>
      <c r="AB31" s="116">
        <v>0</v>
      </c>
      <c r="AC31" s="46">
        <f t="shared" si="5"/>
        <v>0</v>
      </c>
      <c r="AD31" s="167">
        <f t="shared" si="8"/>
        <v>0</v>
      </c>
      <c r="AF31" s="126">
        <f t="shared" si="9"/>
        <v>4043</v>
      </c>
      <c r="AG31" s="126">
        <f t="shared" si="10"/>
        <v>3792</v>
      </c>
      <c r="AH31" s="126" t="str">
        <f t="shared" si="11"/>
        <v>DNS</v>
      </c>
      <c r="AI31" s="126">
        <f t="shared" si="12"/>
        <v>4533</v>
      </c>
      <c r="AJ31" s="126">
        <f t="shared" si="6"/>
        <v>0</v>
      </c>
    </row>
    <row r="32" spans="1:36" ht="24.75" customHeight="1" x14ac:dyDescent="0.25">
      <c r="A32" s="174">
        <v>24</v>
      </c>
      <c r="B32" s="14" t="s">
        <v>36</v>
      </c>
      <c r="C32" s="180">
        <v>1</v>
      </c>
      <c r="D32" s="116">
        <v>3407</v>
      </c>
      <c r="E32" s="181">
        <f t="shared" si="0"/>
        <v>4</v>
      </c>
      <c r="F32" s="47">
        <f t="shared" si="13"/>
        <v>77</v>
      </c>
      <c r="G32" s="180">
        <v>2</v>
      </c>
      <c r="H32" s="116">
        <v>3416</v>
      </c>
      <c r="I32" s="181">
        <f t="shared" si="1"/>
        <v>3</v>
      </c>
      <c r="J32" s="47">
        <f t="shared" si="14"/>
        <v>79</v>
      </c>
      <c r="K32" s="180">
        <v>3</v>
      </c>
      <c r="L32" s="116">
        <v>4018</v>
      </c>
      <c r="M32" s="181">
        <f t="shared" si="2"/>
        <v>2</v>
      </c>
      <c r="N32" s="47">
        <f t="shared" si="15"/>
        <v>25</v>
      </c>
      <c r="O32" s="180">
        <v>4</v>
      </c>
      <c r="P32" s="116">
        <v>4520</v>
      </c>
      <c r="Q32" s="181">
        <f t="shared" si="3"/>
        <v>1</v>
      </c>
      <c r="R32" s="47">
        <f t="shared" si="16"/>
        <v>50</v>
      </c>
      <c r="W32" s="180" t="s">
        <v>18</v>
      </c>
      <c r="X32" s="116">
        <v>0</v>
      </c>
      <c r="Y32" s="46">
        <f t="shared" si="4"/>
        <v>0</v>
      </c>
      <c r="Z32" s="167">
        <f t="shared" si="7"/>
        <v>0</v>
      </c>
      <c r="AA32" s="166" t="s">
        <v>18</v>
      </c>
      <c r="AB32" s="116">
        <v>0</v>
      </c>
      <c r="AC32" s="46">
        <f t="shared" si="5"/>
        <v>0</v>
      </c>
      <c r="AD32" s="167">
        <f t="shared" si="8"/>
        <v>0</v>
      </c>
      <c r="AF32" s="126">
        <f t="shared" si="9"/>
        <v>3407</v>
      </c>
      <c r="AG32" s="126">
        <f t="shared" si="10"/>
        <v>3416</v>
      </c>
      <c r="AH32" s="126">
        <f t="shared" si="11"/>
        <v>4018</v>
      </c>
      <c r="AI32" s="126">
        <f t="shared" si="12"/>
        <v>4520</v>
      </c>
      <c r="AJ32" s="126">
        <f t="shared" si="6"/>
        <v>0</v>
      </c>
    </row>
    <row r="33" spans="1:36" ht="24.75" customHeight="1" x14ac:dyDescent="0.25">
      <c r="A33" s="174">
        <v>25</v>
      </c>
      <c r="B33" s="14" t="s">
        <v>124</v>
      </c>
      <c r="C33" s="180">
        <v>2</v>
      </c>
      <c r="D33" s="116">
        <v>23275</v>
      </c>
      <c r="E33" s="181">
        <f t="shared" si="0"/>
        <v>3</v>
      </c>
      <c r="F33" s="47">
        <f t="shared" si="13"/>
        <v>80</v>
      </c>
      <c r="G33" s="180">
        <v>1</v>
      </c>
      <c r="H33" s="116">
        <v>22324</v>
      </c>
      <c r="I33" s="181">
        <f t="shared" si="1"/>
        <v>4</v>
      </c>
      <c r="J33" s="47">
        <f t="shared" si="14"/>
        <v>83</v>
      </c>
      <c r="K33" s="180">
        <v>4</v>
      </c>
      <c r="L33" s="116">
        <v>31183</v>
      </c>
      <c r="M33" s="181">
        <f t="shared" si="2"/>
        <v>1</v>
      </c>
      <c r="N33" s="47">
        <f t="shared" si="15"/>
        <v>26</v>
      </c>
      <c r="O33" s="180">
        <v>3</v>
      </c>
      <c r="P33" s="116">
        <v>24887</v>
      </c>
      <c r="Q33" s="181">
        <f t="shared" si="3"/>
        <v>2</v>
      </c>
      <c r="R33" s="47">
        <f t="shared" si="16"/>
        <v>52</v>
      </c>
      <c r="W33" s="180" t="s">
        <v>18</v>
      </c>
      <c r="X33" s="116">
        <v>0</v>
      </c>
      <c r="Y33" s="46">
        <f t="shared" si="4"/>
        <v>0</v>
      </c>
      <c r="Z33" s="167">
        <f t="shared" si="7"/>
        <v>0</v>
      </c>
      <c r="AA33" s="166" t="s">
        <v>18</v>
      </c>
      <c r="AB33" s="116">
        <v>0</v>
      </c>
      <c r="AC33" s="46">
        <f t="shared" si="5"/>
        <v>0</v>
      </c>
      <c r="AD33" s="167">
        <f t="shared" si="8"/>
        <v>0</v>
      </c>
      <c r="AF33" s="126">
        <f t="shared" si="9"/>
        <v>23275</v>
      </c>
      <c r="AG33" s="126">
        <f t="shared" si="10"/>
        <v>22324</v>
      </c>
      <c r="AH33" s="126">
        <f t="shared" si="11"/>
        <v>31183</v>
      </c>
      <c r="AI33" s="126">
        <f t="shared" si="12"/>
        <v>24887</v>
      </c>
      <c r="AJ33" s="126">
        <f t="shared" si="6"/>
        <v>0</v>
      </c>
    </row>
    <row r="34" spans="1:36" ht="24.75" customHeight="1" x14ac:dyDescent="0.25">
      <c r="A34" s="174">
        <v>26</v>
      </c>
      <c r="B34" s="14" t="s">
        <v>125</v>
      </c>
      <c r="C34" s="180">
        <v>2</v>
      </c>
      <c r="D34" s="116">
        <v>22295</v>
      </c>
      <c r="E34" s="181">
        <f t="shared" si="0"/>
        <v>3</v>
      </c>
      <c r="F34" s="47">
        <f t="shared" si="13"/>
        <v>83</v>
      </c>
      <c r="G34" s="180" t="s">
        <v>25</v>
      </c>
      <c r="H34" s="116" t="s">
        <v>25</v>
      </c>
      <c r="I34" s="181">
        <f t="shared" si="1"/>
        <v>0</v>
      </c>
      <c r="J34" s="47">
        <f t="shared" si="14"/>
        <v>83</v>
      </c>
      <c r="K34" s="180" t="s">
        <v>23</v>
      </c>
      <c r="L34" s="116" t="s">
        <v>23</v>
      </c>
      <c r="M34" s="181">
        <f t="shared" si="2"/>
        <v>0</v>
      </c>
      <c r="N34" s="47">
        <f t="shared" si="15"/>
        <v>26</v>
      </c>
      <c r="O34" s="180">
        <v>1</v>
      </c>
      <c r="P34" s="116">
        <v>21945</v>
      </c>
      <c r="Q34" s="181">
        <f t="shared" si="3"/>
        <v>4</v>
      </c>
      <c r="R34" s="47">
        <f t="shared" si="16"/>
        <v>56</v>
      </c>
      <c r="W34" s="180" t="s">
        <v>18</v>
      </c>
      <c r="X34" s="116">
        <v>0</v>
      </c>
      <c r="Y34" s="46">
        <f t="shared" si="4"/>
        <v>0</v>
      </c>
      <c r="Z34" s="167">
        <f t="shared" si="7"/>
        <v>0</v>
      </c>
      <c r="AA34" s="166" t="s">
        <v>18</v>
      </c>
      <c r="AB34" s="116">
        <v>0</v>
      </c>
      <c r="AC34" s="46">
        <f t="shared" si="5"/>
        <v>0</v>
      </c>
      <c r="AD34" s="167">
        <f t="shared" si="8"/>
        <v>0</v>
      </c>
      <c r="AF34" s="126">
        <f t="shared" si="9"/>
        <v>22295</v>
      </c>
      <c r="AG34" s="126" t="str">
        <f t="shared" si="10"/>
        <v>DSQ</v>
      </c>
      <c r="AH34" s="126" t="str">
        <f t="shared" si="11"/>
        <v>DNS</v>
      </c>
      <c r="AI34" s="126">
        <f t="shared" si="12"/>
        <v>21945</v>
      </c>
      <c r="AJ34" s="126">
        <f t="shared" si="6"/>
        <v>0</v>
      </c>
    </row>
    <row r="35" spans="1:36" ht="24.75" customHeight="1" x14ac:dyDescent="0.25">
      <c r="A35" s="174">
        <v>27</v>
      </c>
      <c r="B35" s="14" t="s">
        <v>37</v>
      </c>
      <c r="C35" s="180">
        <v>1</v>
      </c>
      <c r="D35" s="116">
        <v>11470</v>
      </c>
      <c r="E35" s="181">
        <f t="shared" si="0"/>
        <v>4</v>
      </c>
      <c r="F35" s="47">
        <f t="shared" si="13"/>
        <v>87</v>
      </c>
      <c r="G35" s="180">
        <v>2</v>
      </c>
      <c r="H35" s="116">
        <v>11801</v>
      </c>
      <c r="I35" s="181">
        <f t="shared" si="1"/>
        <v>3</v>
      </c>
      <c r="J35" s="47">
        <f t="shared" si="14"/>
        <v>86</v>
      </c>
      <c r="K35" s="180">
        <v>3</v>
      </c>
      <c r="L35" s="116">
        <v>12205</v>
      </c>
      <c r="M35" s="181">
        <f t="shared" si="2"/>
        <v>2</v>
      </c>
      <c r="N35" s="47">
        <f t="shared" si="15"/>
        <v>28</v>
      </c>
      <c r="O35" s="180">
        <v>4</v>
      </c>
      <c r="P35" s="116">
        <v>12490</v>
      </c>
      <c r="Q35" s="181">
        <f t="shared" si="3"/>
        <v>1</v>
      </c>
      <c r="R35" s="47">
        <f t="shared" si="16"/>
        <v>57</v>
      </c>
      <c r="W35" s="180" t="s">
        <v>18</v>
      </c>
      <c r="X35" s="116">
        <v>0</v>
      </c>
      <c r="Y35" s="46">
        <f t="shared" si="4"/>
        <v>0</v>
      </c>
      <c r="Z35" s="167">
        <f t="shared" si="7"/>
        <v>0</v>
      </c>
      <c r="AA35" s="166" t="s">
        <v>18</v>
      </c>
      <c r="AB35" s="116">
        <v>0</v>
      </c>
      <c r="AC35" s="46">
        <f t="shared" si="5"/>
        <v>0</v>
      </c>
      <c r="AD35" s="167">
        <f t="shared" si="8"/>
        <v>0</v>
      </c>
      <c r="AF35" s="126">
        <f t="shared" si="9"/>
        <v>11470</v>
      </c>
      <c r="AG35" s="126">
        <f t="shared" si="10"/>
        <v>11801</v>
      </c>
      <c r="AH35" s="126">
        <f t="shared" si="11"/>
        <v>12205</v>
      </c>
      <c r="AI35" s="126">
        <f t="shared" si="12"/>
        <v>12490</v>
      </c>
      <c r="AJ35" s="126">
        <f t="shared" si="6"/>
        <v>0</v>
      </c>
    </row>
    <row r="36" spans="1:36" ht="24.75" customHeight="1" x14ac:dyDescent="0.25">
      <c r="A36" s="174">
        <v>28</v>
      </c>
      <c r="B36" s="14" t="s">
        <v>38</v>
      </c>
      <c r="C36" s="180">
        <v>3</v>
      </c>
      <c r="D36" s="116">
        <v>12400</v>
      </c>
      <c r="E36" s="181">
        <f t="shared" si="0"/>
        <v>2</v>
      </c>
      <c r="F36" s="47">
        <f t="shared" si="13"/>
        <v>89</v>
      </c>
      <c r="G36" s="180" t="s">
        <v>25</v>
      </c>
      <c r="H36" s="116" t="s">
        <v>25</v>
      </c>
      <c r="I36" s="181">
        <f t="shared" si="1"/>
        <v>0</v>
      </c>
      <c r="J36" s="47">
        <f t="shared" si="14"/>
        <v>86</v>
      </c>
      <c r="K36" s="180">
        <v>2</v>
      </c>
      <c r="L36" s="116">
        <v>12042</v>
      </c>
      <c r="M36" s="181">
        <f t="shared" si="2"/>
        <v>3</v>
      </c>
      <c r="N36" s="47">
        <f t="shared" si="15"/>
        <v>31</v>
      </c>
      <c r="O36" s="180">
        <v>1</v>
      </c>
      <c r="P36" s="116">
        <v>11537</v>
      </c>
      <c r="Q36" s="181">
        <f t="shared" si="3"/>
        <v>4</v>
      </c>
      <c r="R36" s="47">
        <f t="shared" si="16"/>
        <v>61</v>
      </c>
      <c r="W36" s="180" t="s">
        <v>18</v>
      </c>
      <c r="X36" s="116">
        <v>0</v>
      </c>
      <c r="Y36" s="46">
        <f t="shared" si="4"/>
        <v>0</v>
      </c>
      <c r="Z36" s="167">
        <f t="shared" si="7"/>
        <v>0</v>
      </c>
      <c r="AA36" s="166" t="s">
        <v>18</v>
      </c>
      <c r="AB36" s="116">
        <v>0</v>
      </c>
      <c r="AC36" s="46">
        <f t="shared" si="5"/>
        <v>0</v>
      </c>
      <c r="AD36" s="167">
        <f t="shared" si="8"/>
        <v>0</v>
      </c>
      <c r="AF36" s="126">
        <f t="shared" si="9"/>
        <v>12400</v>
      </c>
      <c r="AG36" s="126" t="str">
        <f t="shared" si="10"/>
        <v>DSQ</v>
      </c>
      <c r="AH36" s="126">
        <f t="shared" si="11"/>
        <v>12042</v>
      </c>
      <c r="AI36" s="126">
        <f t="shared" si="12"/>
        <v>11537</v>
      </c>
      <c r="AJ36" s="126">
        <f t="shared" si="6"/>
        <v>0</v>
      </c>
    </row>
    <row r="37" spans="1:36" ht="24.75" customHeight="1" x14ac:dyDescent="0.25">
      <c r="A37" s="174">
        <v>29</v>
      </c>
      <c r="B37" s="14" t="s">
        <v>126</v>
      </c>
      <c r="C37" s="180">
        <v>2</v>
      </c>
      <c r="D37" s="116">
        <v>22808</v>
      </c>
      <c r="E37" s="181">
        <f t="shared" si="0"/>
        <v>3</v>
      </c>
      <c r="F37" s="47">
        <f t="shared" si="13"/>
        <v>92</v>
      </c>
      <c r="G37" s="180">
        <v>1</v>
      </c>
      <c r="H37" s="116">
        <v>21720</v>
      </c>
      <c r="I37" s="181">
        <f t="shared" si="1"/>
        <v>4</v>
      </c>
      <c r="J37" s="47">
        <f t="shared" si="14"/>
        <v>90</v>
      </c>
      <c r="K37" s="180" t="s">
        <v>23</v>
      </c>
      <c r="L37" s="116" t="s">
        <v>23</v>
      </c>
      <c r="M37" s="181">
        <f t="shared" si="2"/>
        <v>0</v>
      </c>
      <c r="N37" s="47">
        <f t="shared" si="15"/>
        <v>31</v>
      </c>
      <c r="O37" s="180" t="s">
        <v>25</v>
      </c>
      <c r="P37" s="116" t="s">
        <v>25</v>
      </c>
      <c r="Q37" s="181">
        <f t="shared" si="3"/>
        <v>0</v>
      </c>
      <c r="R37" s="47">
        <f t="shared" si="16"/>
        <v>61</v>
      </c>
      <c r="W37" s="180" t="s">
        <v>18</v>
      </c>
      <c r="X37" s="116">
        <v>0</v>
      </c>
      <c r="Y37" s="46">
        <f t="shared" si="4"/>
        <v>0</v>
      </c>
      <c r="Z37" s="167">
        <f t="shared" si="7"/>
        <v>0</v>
      </c>
      <c r="AA37" s="166" t="s">
        <v>18</v>
      </c>
      <c r="AB37" s="116">
        <v>0</v>
      </c>
      <c r="AC37" s="46">
        <f t="shared" si="5"/>
        <v>0</v>
      </c>
      <c r="AD37" s="167">
        <f t="shared" si="8"/>
        <v>0</v>
      </c>
      <c r="AF37" s="126">
        <f t="shared" si="9"/>
        <v>22808</v>
      </c>
      <c r="AG37" s="126">
        <f t="shared" si="10"/>
        <v>21720</v>
      </c>
      <c r="AH37" s="126" t="str">
        <f t="shared" si="11"/>
        <v>DNS</v>
      </c>
      <c r="AI37" s="126" t="str">
        <f t="shared" si="12"/>
        <v>DSQ</v>
      </c>
      <c r="AJ37" s="126">
        <f t="shared" si="6"/>
        <v>0</v>
      </c>
    </row>
    <row r="38" spans="1:36" ht="24.75" customHeight="1" x14ac:dyDescent="0.25">
      <c r="A38" s="174">
        <v>30</v>
      </c>
      <c r="B38" s="14" t="s">
        <v>127</v>
      </c>
      <c r="C38" s="180">
        <v>1</v>
      </c>
      <c r="D38" s="116">
        <v>20573</v>
      </c>
      <c r="E38" s="181">
        <f t="shared" si="0"/>
        <v>4</v>
      </c>
      <c r="F38" s="47">
        <f t="shared" si="13"/>
        <v>96</v>
      </c>
      <c r="G38" s="180">
        <v>2</v>
      </c>
      <c r="H38" s="116">
        <v>20641</v>
      </c>
      <c r="I38" s="181">
        <f t="shared" si="1"/>
        <v>3</v>
      </c>
      <c r="J38" s="47">
        <f t="shared" si="14"/>
        <v>93</v>
      </c>
      <c r="K38" s="180" t="s">
        <v>23</v>
      </c>
      <c r="L38" s="116" t="s">
        <v>23</v>
      </c>
      <c r="M38" s="181">
        <f t="shared" si="2"/>
        <v>0</v>
      </c>
      <c r="N38" s="47">
        <f t="shared" si="15"/>
        <v>31</v>
      </c>
      <c r="O38" s="180">
        <v>4</v>
      </c>
      <c r="P38" s="116">
        <v>23271</v>
      </c>
      <c r="Q38" s="181">
        <f t="shared" si="3"/>
        <v>1</v>
      </c>
      <c r="R38" s="47">
        <f t="shared" si="16"/>
        <v>62</v>
      </c>
      <c r="W38" s="180" t="s">
        <v>18</v>
      </c>
      <c r="X38" s="116">
        <v>0</v>
      </c>
      <c r="Y38" s="46">
        <f t="shared" si="4"/>
        <v>0</v>
      </c>
      <c r="Z38" s="167">
        <f t="shared" si="7"/>
        <v>0</v>
      </c>
      <c r="AA38" s="166" t="s">
        <v>18</v>
      </c>
      <c r="AB38" s="116">
        <v>0</v>
      </c>
      <c r="AC38" s="46">
        <f t="shared" si="5"/>
        <v>0</v>
      </c>
      <c r="AD38" s="167">
        <f t="shared" si="8"/>
        <v>0</v>
      </c>
      <c r="AF38" s="126">
        <f t="shared" si="9"/>
        <v>20573</v>
      </c>
      <c r="AG38" s="126">
        <f t="shared" si="10"/>
        <v>20641</v>
      </c>
      <c r="AH38" s="126" t="str">
        <f t="shared" si="11"/>
        <v>DNS</v>
      </c>
      <c r="AI38" s="126">
        <f t="shared" si="12"/>
        <v>23271</v>
      </c>
      <c r="AJ38" s="126">
        <f t="shared" si="6"/>
        <v>0</v>
      </c>
    </row>
    <row r="39" spans="1:36" ht="24.75" customHeight="1" x14ac:dyDescent="0.25">
      <c r="A39" s="174">
        <v>31</v>
      </c>
      <c r="B39" s="14" t="s">
        <v>39</v>
      </c>
      <c r="C39" s="180">
        <v>2</v>
      </c>
      <c r="D39" s="116">
        <v>3207</v>
      </c>
      <c r="E39" s="181">
        <f t="shared" si="0"/>
        <v>3</v>
      </c>
      <c r="F39" s="47">
        <f t="shared" si="13"/>
        <v>99</v>
      </c>
      <c r="G39" s="180">
        <v>1</v>
      </c>
      <c r="H39" s="116">
        <v>3054</v>
      </c>
      <c r="I39" s="181">
        <f t="shared" si="1"/>
        <v>4</v>
      </c>
      <c r="J39" s="47">
        <f t="shared" si="14"/>
        <v>97</v>
      </c>
      <c r="K39" s="180" t="s">
        <v>23</v>
      </c>
      <c r="L39" s="116" t="s">
        <v>23</v>
      </c>
      <c r="M39" s="181">
        <f t="shared" si="2"/>
        <v>0</v>
      </c>
      <c r="N39" s="47">
        <f t="shared" si="15"/>
        <v>31</v>
      </c>
      <c r="O39" s="180">
        <v>3</v>
      </c>
      <c r="P39" s="116">
        <v>4143</v>
      </c>
      <c r="Q39" s="181">
        <f t="shared" si="3"/>
        <v>2</v>
      </c>
      <c r="R39" s="47">
        <f t="shared" si="16"/>
        <v>64</v>
      </c>
      <c r="W39" s="180" t="s">
        <v>18</v>
      </c>
      <c r="X39" s="116">
        <v>0</v>
      </c>
      <c r="Y39" s="46">
        <f t="shared" si="4"/>
        <v>0</v>
      </c>
      <c r="Z39" s="167">
        <f t="shared" si="7"/>
        <v>0</v>
      </c>
      <c r="AA39" s="166" t="s">
        <v>18</v>
      </c>
      <c r="AB39" s="116">
        <v>0</v>
      </c>
      <c r="AC39" s="46">
        <f t="shared" si="5"/>
        <v>0</v>
      </c>
      <c r="AD39" s="167">
        <f t="shared" si="8"/>
        <v>0</v>
      </c>
      <c r="AF39" s="126">
        <f t="shared" si="9"/>
        <v>3207</v>
      </c>
      <c r="AG39" s="126">
        <f t="shared" si="10"/>
        <v>3054</v>
      </c>
      <c r="AH39" s="126" t="str">
        <f t="shared" si="11"/>
        <v>DNS</v>
      </c>
      <c r="AI39" s="126">
        <f t="shared" si="12"/>
        <v>4143</v>
      </c>
      <c r="AJ39" s="126">
        <f t="shared" si="6"/>
        <v>0</v>
      </c>
    </row>
    <row r="40" spans="1:36" ht="24.75" customHeight="1" x14ac:dyDescent="0.25">
      <c r="A40" s="174">
        <v>32</v>
      </c>
      <c r="B40" s="14" t="s">
        <v>40</v>
      </c>
      <c r="C40" s="180">
        <v>1</v>
      </c>
      <c r="D40" s="116">
        <v>2808</v>
      </c>
      <c r="E40" s="181">
        <f t="shared" si="0"/>
        <v>4</v>
      </c>
      <c r="F40" s="47">
        <f t="shared" si="13"/>
        <v>103</v>
      </c>
      <c r="G40" s="180">
        <v>2</v>
      </c>
      <c r="H40" s="116">
        <v>3150</v>
      </c>
      <c r="I40" s="181">
        <f t="shared" si="1"/>
        <v>3</v>
      </c>
      <c r="J40" s="47">
        <f t="shared" si="14"/>
        <v>100</v>
      </c>
      <c r="K40" s="180" t="s">
        <v>23</v>
      </c>
      <c r="L40" s="116" t="s">
        <v>23</v>
      </c>
      <c r="M40" s="181">
        <f t="shared" si="2"/>
        <v>0</v>
      </c>
      <c r="N40" s="47">
        <f t="shared" si="15"/>
        <v>31</v>
      </c>
      <c r="O40" s="180">
        <v>3</v>
      </c>
      <c r="P40" s="116">
        <v>3325</v>
      </c>
      <c r="Q40" s="181">
        <f t="shared" si="3"/>
        <v>2</v>
      </c>
      <c r="R40" s="47">
        <f t="shared" si="16"/>
        <v>66</v>
      </c>
      <c r="W40" s="180" t="s">
        <v>18</v>
      </c>
      <c r="X40" s="116">
        <v>0</v>
      </c>
      <c r="Y40" s="46">
        <f t="shared" si="4"/>
        <v>0</v>
      </c>
      <c r="Z40" s="167">
        <f t="shared" si="7"/>
        <v>0</v>
      </c>
      <c r="AA40" s="166" t="s">
        <v>18</v>
      </c>
      <c r="AB40" s="116">
        <v>0</v>
      </c>
      <c r="AC40" s="46">
        <f t="shared" si="5"/>
        <v>0</v>
      </c>
      <c r="AD40" s="167">
        <f t="shared" si="8"/>
        <v>0</v>
      </c>
      <c r="AF40" s="126">
        <f t="shared" si="9"/>
        <v>2808</v>
      </c>
      <c r="AG40" s="126">
        <f t="shared" si="10"/>
        <v>3150</v>
      </c>
      <c r="AH40" s="126" t="str">
        <f t="shared" si="11"/>
        <v>DNS</v>
      </c>
      <c r="AI40" s="126">
        <f t="shared" si="12"/>
        <v>3325</v>
      </c>
      <c r="AJ40" s="126">
        <f t="shared" si="6"/>
        <v>0</v>
      </c>
    </row>
    <row r="41" spans="1:36" ht="24.75" customHeight="1" x14ac:dyDescent="0.25">
      <c r="A41" s="174">
        <v>33</v>
      </c>
      <c r="B41" s="14" t="s">
        <v>41</v>
      </c>
      <c r="C41" s="180">
        <v>3</v>
      </c>
      <c r="D41" s="116">
        <v>4818</v>
      </c>
      <c r="E41" s="181">
        <f t="shared" ref="E41:E69" si="17">_xlfn.IFNA((VLOOKUP(C41,position,2,TRUE)),"")</f>
        <v>2</v>
      </c>
      <c r="F41" s="47">
        <f t="shared" si="13"/>
        <v>105</v>
      </c>
      <c r="G41" s="180">
        <v>1</v>
      </c>
      <c r="H41" s="116">
        <v>4380</v>
      </c>
      <c r="I41" s="181">
        <f t="shared" ref="I41:I69" si="18">_xlfn.IFNA((VLOOKUP(G41,position,2,TRUE)),"")</f>
        <v>4</v>
      </c>
      <c r="J41" s="47">
        <f t="shared" si="14"/>
        <v>104</v>
      </c>
      <c r="K41" s="180">
        <v>4</v>
      </c>
      <c r="L41" s="116">
        <v>5181</v>
      </c>
      <c r="M41" s="181">
        <f t="shared" ref="M41:M69" si="19">_xlfn.IFNA((VLOOKUP(K41,position,2,TRUE)),"")</f>
        <v>1</v>
      </c>
      <c r="N41" s="47">
        <f t="shared" si="15"/>
        <v>32</v>
      </c>
      <c r="O41" s="180">
        <v>2</v>
      </c>
      <c r="P41" s="116">
        <v>4795</v>
      </c>
      <c r="Q41" s="181">
        <f t="shared" ref="Q41:Q69" si="20">_xlfn.IFNA((VLOOKUP(O41,position,2,TRUE)),"")</f>
        <v>3</v>
      </c>
      <c r="R41" s="47">
        <f t="shared" si="16"/>
        <v>69</v>
      </c>
      <c r="W41" s="180" t="s">
        <v>18</v>
      </c>
      <c r="X41" s="116">
        <v>0</v>
      </c>
      <c r="Y41" s="46">
        <f t="shared" si="4"/>
        <v>0</v>
      </c>
      <c r="Z41" s="167">
        <f t="shared" si="7"/>
        <v>0</v>
      </c>
      <c r="AA41" s="166" t="s">
        <v>18</v>
      </c>
      <c r="AB41" s="116">
        <v>0</v>
      </c>
      <c r="AC41" s="46">
        <f t="shared" si="5"/>
        <v>0</v>
      </c>
      <c r="AD41" s="167">
        <f t="shared" si="8"/>
        <v>0</v>
      </c>
      <c r="AF41" s="126">
        <f t="shared" si="9"/>
        <v>4818</v>
      </c>
      <c r="AG41" s="126">
        <f t="shared" si="10"/>
        <v>4380</v>
      </c>
      <c r="AH41" s="126">
        <f t="shared" si="11"/>
        <v>5181</v>
      </c>
      <c r="AI41" s="126">
        <f t="shared" si="12"/>
        <v>4795</v>
      </c>
      <c r="AJ41" s="126">
        <f t="shared" si="6"/>
        <v>0</v>
      </c>
    </row>
    <row r="42" spans="1:36" ht="24.75" customHeight="1" x14ac:dyDescent="0.25">
      <c r="A42" s="174">
        <v>34</v>
      </c>
      <c r="B42" s="14" t="s">
        <v>42</v>
      </c>
      <c r="C42" s="180">
        <v>1</v>
      </c>
      <c r="D42" s="116">
        <v>3681</v>
      </c>
      <c r="E42" s="181">
        <f t="shared" si="17"/>
        <v>4</v>
      </c>
      <c r="F42" s="47">
        <f t="shared" si="13"/>
        <v>109</v>
      </c>
      <c r="G42" s="180">
        <v>3</v>
      </c>
      <c r="H42" s="116">
        <v>4416</v>
      </c>
      <c r="I42" s="181">
        <f t="shared" si="18"/>
        <v>2</v>
      </c>
      <c r="J42" s="47">
        <f t="shared" si="14"/>
        <v>106</v>
      </c>
      <c r="K42" s="180">
        <v>4</v>
      </c>
      <c r="L42" s="116">
        <v>4831</v>
      </c>
      <c r="M42" s="181">
        <f t="shared" si="19"/>
        <v>1</v>
      </c>
      <c r="N42" s="47">
        <f t="shared" si="15"/>
        <v>33</v>
      </c>
      <c r="O42" s="180">
        <v>2</v>
      </c>
      <c r="P42" s="116">
        <v>3920</v>
      </c>
      <c r="Q42" s="181">
        <f t="shared" si="20"/>
        <v>3</v>
      </c>
      <c r="R42" s="47">
        <f t="shared" si="16"/>
        <v>72</v>
      </c>
      <c r="W42" s="180" t="s">
        <v>18</v>
      </c>
      <c r="X42" s="116">
        <v>0</v>
      </c>
      <c r="Y42" s="46">
        <f t="shared" si="4"/>
        <v>0</v>
      </c>
      <c r="Z42" s="167">
        <f t="shared" si="7"/>
        <v>0</v>
      </c>
      <c r="AA42" s="166" t="s">
        <v>18</v>
      </c>
      <c r="AB42" s="116">
        <v>0</v>
      </c>
      <c r="AC42" s="46">
        <f t="shared" si="5"/>
        <v>0</v>
      </c>
      <c r="AD42" s="167">
        <f t="shared" si="8"/>
        <v>0</v>
      </c>
      <c r="AF42" s="126">
        <f t="shared" si="9"/>
        <v>3681</v>
      </c>
      <c r="AG42" s="126">
        <f t="shared" si="10"/>
        <v>4416</v>
      </c>
      <c r="AH42" s="126">
        <f t="shared" si="11"/>
        <v>4831</v>
      </c>
      <c r="AI42" s="126">
        <f t="shared" si="12"/>
        <v>3920</v>
      </c>
      <c r="AJ42" s="126">
        <f t="shared" si="6"/>
        <v>0</v>
      </c>
    </row>
    <row r="43" spans="1:36" ht="24.75" customHeight="1" x14ac:dyDescent="0.25">
      <c r="A43" s="174">
        <v>35</v>
      </c>
      <c r="B43" s="14" t="s">
        <v>43</v>
      </c>
      <c r="C43" s="180">
        <v>2</v>
      </c>
      <c r="D43" s="116">
        <v>3068</v>
      </c>
      <c r="E43" s="181">
        <f t="shared" si="17"/>
        <v>3</v>
      </c>
      <c r="F43" s="47">
        <f t="shared" si="13"/>
        <v>112</v>
      </c>
      <c r="G43" s="180">
        <v>1</v>
      </c>
      <c r="H43" s="116">
        <v>2955</v>
      </c>
      <c r="I43" s="181">
        <f t="shared" si="18"/>
        <v>4</v>
      </c>
      <c r="J43" s="47">
        <f t="shared" si="14"/>
        <v>110</v>
      </c>
      <c r="K43" s="180">
        <v>4</v>
      </c>
      <c r="L43" s="116">
        <v>4197</v>
      </c>
      <c r="M43" s="181">
        <f t="shared" si="19"/>
        <v>1</v>
      </c>
      <c r="N43" s="47">
        <f t="shared" si="15"/>
        <v>34</v>
      </c>
      <c r="O43" s="180">
        <v>3</v>
      </c>
      <c r="P43" s="116">
        <v>3396</v>
      </c>
      <c r="Q43" s="181">
        <f t="shared" si="20"/>
        <v>2</v>
      </c>
      <c r="R43" s="47">
        <f t="shared" si="16"/>
        <v>74</v>
      </c>
      <c r="W43" s="180" t="s">
        <v>18</v>
      </c>
      <c r="X43" s="116">
        <v>0</v>
      </c>
      <c r="Y43" s="46">
        <f t="shared" si="4"/>
        <v>0</v>
      </c>
      <c r="Z43" s="167">
        <f t="shared" si="7"/>
        <v>0</v>
      </c>
      <c r="AA43" s="166" t="s">
        <v>18</v>
      </c>
      <c r="AB43" s="116">
        <v>0</v>
      </c>
      <c r="AC43" s="46">
        <f t="shared" si="5"/>
        <v>0</v>
      </c>
      <c r="AD43" s="167">
        <f t="shared" si="8"/>
        <v>0</v>
      </c>
      <c r="AF43" s="126">
        <f t="shared" si="9"/>
        <v>3068</v>
      </c>
      <c r="AG43" s="126">
        <f t="shared" si="10"/>
        <v>2955</v>
      </c>
      <c r="AH43" s="126">
        <f t="shared" si="11"/>
        <v>4197</v>
      </c>
      <c r="AI43" s="126">
        <f t="shared" si="12"/>
        <v>3396</v>
      </c>
      <c r="AJ43" s="126">
        <f t="shared" si="6"/>
        <v>0</v>
      </c>
    </row>
    <row r="44" spans="1:36" ht="24.75" customHeight="1" x14ac:dyDescent="0.25">
      <c r="A44" s="174">
        <v>36</v>
      </c>
      <c r="B44" s="14" t="s">
        <v>44</v>
      </c>
      <c r="C44" s="180">
        <v>1</v>
      </c>
      <c r="D44" s="116">
        <v>2746</v>
      </c>
      <c r="E44" s="181">
        <f t="shared" si="17"/>
        <v>4</v>
      </c>
      <c r="F44" s="47">
        <f t="shared" si="13"/>
        <v>116</v>
      </c>
      <c r="G44" s="180">
        <v>2</v>
      </c>
      <c r="H44" s="116">
        <v>2818</v>
      </c>
      <c r="I44" s="181">
        <f t="shared" si="18"/>
        <v>3</v>
      </c>
      <c r="J44" s="47">
        <f t="shared" si="14"/>
        <v>113</v>
      </c>
      <c r="K44" s="180" t="s">
        <v>23</v>
      </c>
      <c r="L44" s="116" t="s">
        <v>23</v>
      </c>
      <c r="M44" s="181">
        <f t="shared" si="19"/>
        <v>0</v>
      </c>
      <c r="N44" s="47">
        <f t="shared" si="15"/>
        <v>34</v>
      </c>
      <c r="O44" s="180">
        <v>3</v>
      </c>
      <c r="P44" s="116">
        <v>3314</v>
      </c>
      <c r="Q44" s="181">
        <f t="shared" si="20"/>
        <v>2</v>
      </c>
      <c r="R44" s="47">
        <f t="shared" si="16"/>
        <v>76</v>
      </c>
      <c r="W44" s="180" t="s">
        <v>18</v>
      </c>
      <c r="X44" s="116">
        <v>0</v>
      </c>
      <c r="Y44" s="46">
        <f t="shared" si="4"/>
        <v>0</v>
      </c>
      <c r="Z44" s="167">
        <f t="shared" si="7"/>
        <v>0</v>
      </c>
      <c r="AA44" s="166" t="s">
        <v>18</v>
      </c>
      <c r="AB44" s="116">
        <v>0</v>
      </c>
      <c r="AC44" s="46">
        <f t="shared" si="5"/>
        <v>0</v>
      </c>
      <c r="AD44" s="167">
        <f t="shared" si="8"/>
        <v>0</v>
      </c>
      <c r="AF44" s="126">
        <f t="shared" si="9"/>
        <v>2746</v>
      </c>
      <c r="AG44" s="126">
        <f t="shared" si="10"/>
        <v>2818</v>
      </c>
      <c r="AH44" s="126" t="str">
        <f t="shared" si="11"/>
        <v>DNS</v>
      </c>
      <c r="AI44" s="126">
        <f t="shared" si="12"/>
        <v>3314</v>
      </c>
      <c r="AJ44" s="126">
        <f t="shared" si="6"/>
        <v>0</v>
      </c>
    </row>
    <row r="45" spans="1:36" ht="24.75" customHeight="1" x14ac:dyDescent="0.25">
      <c r="A45" s="174">
        <v>37</v>
      </c>
      <c r="B45" s="14" t="s">
        <v>411</v>
      </c>
      <c r="C45" s="180">
        <v>1</v>
      </c>
      <c r="D45" s="116">
        <v>5307</v>
      </c>
      <c r="E45" s="181">
        <f t="shared" si="17"/>
        <v>4</v>
      </c>
      <c r="F45" s="47">
        <f t="shared" si="13"/>
        <v>120</v>
      </c>
      <c r="G45" s="180">
        <v>2</v>
      </c>
      <c r="H45" s="116">
        <v>5541</v>
      </c>
      <c r="I45" s="181">
        <f t="shared" si="18"/>
        <v>3</v>
      </c>
      <c r="J45" s="47">
        <f t="shared" si="14"/>
        <v>116</v>
      </c>
      <c r="K45" s="180">
        <v>4</v>
      </c>
      <c r="L45" s="116">
        <v>5944</v>
      </c>
      <c r="M45" s="181">
        <f t="shared" si="19"/>
        <v>1</v>
      </c>
      <c r="N45" s="47">
        <f t="shared" si="15"/>
        <v>35</v>
      </c>
      <c r="O45" s="180">
        <v>3</v>
      </c>
      <c r="P45" s="116">
        <v>5668</v>
      </c>
      <c r="Q45" s="181">
        <f t="shared" si="20"/>
        <v>2</v>
      </c>
      <c r="R45" s="47">
        <f t="shared" si="16"/>
        <v>78</v>
      </c>
      <c r="W45" s="180" t="s">
        <v>18</v>
      </c>
      <c r="X45" s="116">
        <v>0</v>
      </c>
      <c r="Y45" s="46">
        <f t="shared" si="4"/>
        <v>0</v>
      </c>
      <c r="Z45" s="167">
        <f t="shared" si="7"/>
        <v>0</v>
      </c>
      <c r="AA45" s="166" t="s">
        <v>18</v>
      </c>
      <c r="AB45" s="116">
        <v>0</v>
      </c>
      <c r="AC45" s="46">
        <f t="shared" si="5"/>
        <v>0</v>
      </c>
      <c r="AD45" s="167">
        <f t="shared" si="8"/>
        <v>0</v>
      </c>
      <c r="AF45" s="126">
        <f t="shared" si="9"/>
        <v>5307</v>
      </c>
      <c r="AG45" s="126">
        <f t="shared" si="10"/>
        <v>5541</v>
      </c>
      <c r="AH45" s="126">
        <f t="shared" si="11"/>
        <v>5944</v>
      </c>
      <c r="AI45" s="126">
        <f t="shared" si="12"/>
        <v>5668</v>
      </c>
      <c r="AJ45" s="126">
        <f t="shared" si="6"/>
        <v>0</v>
      </c>
    </row>
    <row r="46" spans="1:36" ht="24.75" customHeight="1" x14ac:dyDescent="0.25">
      <c r="A46" s="174">
        <v>38</v>
      </c>
      <c r="B46" s="14" t="s">
        <v>412</v>
      </c>
      <c r="C46" s="180" t="s">
        <v>25</v>
      </c>
      <c r="D46" s="116" t="s">
        <v>25</v>
      </c>
      <c r="E46" s="181">
        <f t="shared" si="17"/>
        <v>0</v>
      </c>
      <c r="F46" s="47">
        <f t="shared" si="13"/>
        <v>120</v>
      </c>
      <c r="G46" s="180">
        <v>1</v>
      </c>
      <c r="H46" s="116">
        <v>4930</v>
      </c>
      <c r="I46" s="181">
        <f t="shared" si="18"/>
        <v>4</v>
      </c>
      <c r="J46" s="47">
        <f t="shared" si="14"/>
        <v>120</v>
      </c>
      <c r="K46" s="180">
        <v>3</v>
      </c>
      <c r="L46" s="116">
        <v>5854</v>
      </c>
      <c r="M46" s="181">
        <f t="shared" si="19"/>
        <v>2</v>
      </c>
      <c r="N46" s="47">
        <f t="shared" si="15"/>
        <v>37</v>
      </c>
      <c r="O46" s="180">
        <v>2</v>
      </c>
      <c r="P46" s="116">
        <v>5076</v>
      </c>
      <c r="Q46" s="181">
        <f t="shared" si="20"/>
        <v>3</v>
      </c>
      <c r="R46" s="47">
        <f t="shared" si="16"/>
        <v>81</v>
      </c>
      <c r="W46" s="180" t="s">
        <v>18</v>
      </c>
      <c r="X46" s="116">
        <v>0</v>
      </c>
      <c r="Y46" s="46">
        <f t="shared" si="4"/>
        <v>0</v>
      </c>
      <c r="Z46" s="167">
        <f t="shared" si="7"/>
        <v>0</v>
      </c>
      <c r="AA46" s="166" t="s">
        <v>18</v>
      </c>
      <c r="AB46" s="116">
        <v>0</v>
      </c>
      <c r="AC46" s="46">
        <f t="shared" si="5"/>
        <v>0</v>
      </c>
      <c r="AD46" s="167">
        <f t="shared" si="8"/>
        <v>0</v>
      </c>
      <c r="AF46" s="126" t="str">
        <f t="shared" si="9"/>
        <v>DSQ</v>
      </c>
      <c r="AG46" s="126">
        <f t="shared" si="10"/>
        <v>4930</v>
      </c>
      <c r="AH46" s="126">
        <f t="shared" si="11"/>
        <v>5854</v>
      </c>
      <c r="AI46" s="126">
        <f t="shared" si="12"/>
        <v>5076</v>
      </c>
      <c r="AJ46" s="126">
        <f t="shared" si="6"/>
        <v>0</v>
      </c>
    </row>
    <row r="47" spans="1:36" ht="24.75" customHeight="1" x14ac:dyDescent="0.25">
      <c r="A47" s="174">
        <v>39</v>
      </c>
      <c r="B47" s="14" t="s">
        <v>45</v>
      </c>
      <c r="C47" s="180">
        <v>2</v>
      </c>
      <c r="D47" s="116">
        <v>3711</v>
      </c>
      <c r="E47" s="181">
        <f t="shared" si="17"/>
        <v>3</v>
      </c>
      <c r="F47" s="47">
        <f t="shared" si="13"/>
        <v>123</v>
      </c>
      <c r="G47" s="180">
        <v>1</v>
      </c>
      <c r="H47" s="116">
        <v>3295</v>
      </c>
      <c r="I47" s="181">
        <f t="shared" si="18"/>
        <v>4</v>
      </c>
      <c r="J47" s="47">
        <f t="shared" si="14"/>
        <v>124</v>
      </c>
      <c r="K47" s="180">
        <v>3</v>
      </c>
      <c r="L47" s="116">
        <v>4654</v>
      </c>
      <c r="M47" s="181">
        <f t="shared" si="19"/>
        <v>2</v>
      </c>
      <c r="N47" s="47">
        <f t="shared" si="15"/>
        <v>39</v>
      </c>
      <c r="O47" s="180">
        <v>4</v>
      </c>
      <c r="P47" s="116">
        <v>4685</v>
      </c>
      <c r="Q47" s="181">
        <f t="shared" si="20"/>
        <v>1</v>
      </c>
      <c r="R47" s="47">
        <f t="shared" si="16"/>
        <v>82</v>
      </c>
      <c r="W47" s="180" t="s">
        <v>18</v>
      </c>
      <c r="X47" s="116">
        <v>0</v>
      </c>
      <c r="Y47" s="46">
        <f t="shared" si="4"/>
        <v>0</v>
      </c>
      <c r="Z47" s="167">
        <f t="shared" si="7"/>
        <v>0</v>
      </c>
      <c r="AA47" s="166" t="s">
        <v>18</v>
      </c>
      <c r="AB47" s="116">
        <v>0</v>
      </c>
      <c r="AC47" s="46">
        <f t="shared" si="5"/>
        <v>0</v>
      </c>
      <c r="AD47" s="167">
        <f t="shared" si="8"/>
        <v>0</v>
      </c>
      <c r="AF47" s="126">
        <f t="shared" si="9"/>
        <v>3711</v>
      </c>
      <c r="AG47" s="126">
        <f t="shared" si="10"/>
        <v>3295</v>
      </c>
      <c r="AH47" s="126">
        <f t="shared" si="11"/>
        <v>4654</v>
      </c>
      <c r="AI47" s="126">
        <f t="shared" si="12"/>
        <v>4685</v>
      </c>
      <c r="AJ47" s="126">
        <f>X47</f>
        <v>0</v>
      </c>
    </row>
    <row r="48" spans="1:36" ht="24.75" customHeight="1" x14ac:dyDescent="0.25">
      <c r="A48" s="174">
        <v>40</v>
      </c>
      <c r="B48" s="14" t="s">
        <v>46</v>
      </c>
      <c r="C48" s="180">
        <v>2</v>
      </c>
      <c r="D48" s="116">
        <v>3469</v>
      </c>
      <c r="E48" s="181">
        <f t="shared" si="17"/>
        <v>3</v>
      </c>
      <c r="F48" s="47">
        <f t="shared" si="13"/>
        <v>126</v>
      </c>
      <c r="G48" s="180">
        <v>1</v>
      </c>
      <c r="H48" s="116">
        <v>3292</v>
      </c>
      <c r="I48" s="181">
        <f t="shared" si="18"/>
        <v>4</v>
      </c>
      <c r="J48" s="47">
        <f t="shared" si="14"/>
        <v>128</v>
      </c>
      <c r="K48" s="180" t="s">
        <v>23</v>
      </c>
      <c r="L48" s="116" t="s">
        <v>23</v>
      </c>
      <c r="M48" s="181">
        <f t="shared" si="19"/>
        <v>0</v>
      </c>
      <c r="N48" s="47">
        <f t="shared" si="15"/>
        <v>39</v>
      </c>
      <c r="O48" s="180">
        <v>3</v>
      </c>
      <c r="P48" s="116">
        <v>3485</v>
      </c>
      <c r="Q48" s="181">
        <f t="shared" si="20"/>
        <v>2</v>
      </c>
      <c r="R48" s="47">
        <f t="shared" si="16"/>
        <v>84</v>
      </c>
      <c r="W48" s="180" t="s">
        <v>18</v>
      </c>
      <c r="X48" s="116">
        <v>0</v>
      </c>
      <c r="Y48" s="46">
        <f t="shared" si="4"/>
        <v>0</v>
      </c>
      <c r="Z48" s="167">
        <f t="shared" si="7"/>
        <v>0</v>
      </c>
      <c r="AA48" s="166" t="s">
        <v>18</v>
      </c>
      <c r="AB48" s="116">
        <v>0</v>
      </c>
      <c r="AC48" s="46">
        <f t="shared" si="5"/>
        <v>0</v>
      </c>
      <c r="AD48" s="167">
        <f t="shared" si="8"/>
        <v>0</v>
      </c>
      <c r="AF48" s="126">
        <f t="shared" si="9"/>
        <v>3469</v>
      </c>
      <c r="AG48" s="126">
        <f t="shared" si="10"/>
        <v>3292</v>
      </c>
      <c r="AH48" s="126" t="str">
        <f t="shared" si="11"/>
        <v>DNS</v>
      </c>
      <c r="AI48" s="126">
        <f t="shared" si="12"/>
        <v>3485</v>
      </c>
      <c r="AJ48" s="126">
        <f t="shared" ref="AJ48:AJ60" si="21">X48</f>
        <v>0</v>
      </c>
    </row>
    <row r="49" spans="1:36" ht="24.75" customHeight="1" x14ac:dyDescent="0.25">
      <c r="A49" s="174">
        <v>41</v>
      </c>
      <c r="B49" s="14" t="s">
        <v>131</v>
      </c>
      <c r="C49" s="180">
        <v>2</v>
      </c>
      <c r="D49" s="116">
        <v>21335</v>
      </c>
      <c r="E49" s="181">
        <f t="shared" si="17"/>
        <v>3</v>
      </c>
      <c r="F49" s="47">
        <f t="shared" si="13"/>
        <v>129</v>
      </c>
      <c r="G49" s="180">
        <v>1</v>
      </c>
      <c r="H49" s="116">
        <v>20326</v>
      </c>
      <c r="I49" s="181">
        <f t="shared" si="18"/>
        <v>4</v>
      </c>
      <c r="J49" s="47">
        <f t="shared" si="14"/>
        <v>132</v>
      </c>
      <c r="K49" s="180" t="s">
        <v>23</v>
      </c>
      <c r="L49" s="116" t="s">
        <v>23</v>
      </c>
      <c r="M49" s="181">
        <f t="shared" si="19"/>
        <v>0</v>
      </c>
      <c r="N49" s="47">
        <f t="shared" si="15"/>
        <v>39</v>
      </c>
      <c r="O49" s="180">
        <v>3</v>
      </c>
      <c r="P49" s="116">
        <v>22309</v>
      </c>
      <c r="Q49" s="181">
        <f t="shared" si="20"/>
        <v>2</v>
      </c>
      <c r="R49" s="47">
        <f t="shared" si="16"/>
        <v>86</v>
      </c>
      <c r="W49" s="180" t="s">
        <v>18</v>
      </c>
      <c r="X49" s="116">
        <v>0</v>
      </c>
      <c r="Y49" s="46">
        <f t="shared" si="4"/>
        <v>0</v>
      </c>
      <c r="Z49" s="167">
        <f t="shared" si="7"/>
        <v>0</v>
      </c>
      <c r="AA49" s="166" t="s">
        <v>18</v>
      </c>
      <c r="AB49" s="116">
        <v>0</v>
      </c>
      <c r="AC49" s="46">
        <f t="shared" si="5"/>
        <v>0</v>
      </c>
      <c r="AD49" s="167">
        <f t="shared" si="8"/>
        <v>0</v>
      </c>
      <c r="AF49" s="126">
        <f t="shared" si="9"/>
        <v>21335</v>
      </c>
      <c r="AG49" s="126">
        <f t="shared" si="10"/>
        <v>20326</v>
      </c>
      <c r="AH49" s="126" t="str">
        <f t="shared" si="11"/>
        <v>DNS</v>
      </c>
      <c r="AI49" s="126">
        <f t="shared" si="12"/>
        <v>22309</v>
      </c>
      <c r="AJ49" s="126">
        <f t="shared" si="21"/>
        <v>0</v>
      </c>
    </row>
    <row r="50" spans="1:36" ht="24.75" customHeight="1" x14ac:dyDescent="0.25">
      <c r="A50" s="174">
        <v>42</v>
      </c>
      <c r="B50" s="14" t="s">
        <v>130</v>
      </c>
      <c r="C50" s="180">
        <v>1</v>
      </c>
      <c r="D50" s="116">
        <v>14950</v>
      </c>
      <c r="E50" s="181">
        <f t="shared" si="17"/>
        <v>4</v>
      </c>
      <c r="F50" s="47">
        <f t="shared" si="13"/>
        <v>133</v>
      </c>
      <c r="G50" s="180">
        <v>2</v>
      </c>
      <c r="H50" s="116">
        <v>15319</v>
      </c>
      <c r="I50" s="181">
        <f t="shared" si="18"/>
        <v>3</v>
      </c>
      <c r="J50" s="47">
        <f t="shared" si="14"/>
        <v>135</v>
      </c>
      <c r="K50" s="180" t="s">
        <v>23</v>
      </c>
      <c r="L50" s="116" t="s">
        <v>23</v>
      </c>
      <c r="M50" s="181">
        <f t="shared" si="19"/>
        <v>0</v>
      </c>
      <c r="N50" s="47">
        <f t="shared" si="15"/>
        <v>39</v>
      </c>
      <c r="O50" s="180">
        <v>3</v>
      </c>
      <c r="P50" s="116">
        <v>21294</v>
      </c>
      <c r="Q50" s="181">
        <f t="shared" si="20"/>
        <v>2</v>
      </c>
      <c r="R50" s="47">
        <f t="shared" si="16"/>
        <v>88</v>
      </c>
      <c r="W50" s="180" t="s">
        <v>18</v>
      </c>
      <c r="X50" s="116">
        <v>0</v>
      </c>
      <c r="Y50" s="46">
        <f t="shared" si="4"/>
        <v>0</v>
      </c>
      <c r="Z50" s="167">
        <f t="shared" si="7"/>
        <v>0</v>
      </c>
      <c r="AA50" s="166" t="s">
        <v>18</v>
      </c>
      <c r="AB50" s="116">
        <v>0</v>
      </c>
      <c r="AC50" s="46">
        <f t="shared" si="5"/>
        <v>0</v>
      </c>
      <c r="AD50" s="167">
        <f t="shared" si="8"/>
        <v>0</v>
      </c>
      <c r="AF50" s="126">
        <f t="shared" si="9"/>
        <v>14950</v>
      </c>
      <c r="AG50" s="126">
        <f t="shared" si="10"/>
        <v>15319</v>
      </c>
      <c r="AH50" s="126" t="str">
        <f t="shared" si="11"/>
        <v>DNS</v>
      </c>
      <c r="AI50" s="126">
        <f t="shared" si="12"/>
        <v>21294</v>
      </c>
      <c r="AJ50" s="126">
        <f t="shared" si="21"/>
        <v>0</v>
      </c>
    </row>
    <row r="51" spans="1:36" ht="24.75" customHeight="1" x14ac:dyDescent="0.25">
      <c r="A51" s="174">
        <v>43</v>
      </c>
      <c r="B51" s="14" t="s">
        <v>129</v>
      </c>
      <c r="C51" s="180">
        <v>2</v>
      </c>
      <c r="D51" s="116">
        <v>30575</v>
      </c>
      <c r="E51" s="181">
        <f t="shared" si="17"/>
        <v>3</v>
      </c>
      <c r="F51" s="47">
        <f t="shared" si="13"/>
        <v>136</v>
      </c>
      <c r="G51" s="180">
        <v>1</v>
      </c>
      <c r="H51" s="116">
        <v>25377</v>
      </c>
      <c r="I51" s="181">
        <f t="shared" si="18"/>
        <v>4</v>
      </c>
      <c r="J51" s="47">
        <f t="shared" si="14"/>
        <v>139</v>
      </c>
      <c r="K51" s="180" t="s">
        <v>25</v>
      </c>
      <c r="L51" s="116" t="s">
        <v>25</v>
      </c>
      <c r="M51" s="181">
        <f t="shared" si="19"/>
        <v>0</v>
      </c>
      <c r="N51" s="47">
        <f t="shared" si="15"/>
        <v>39</v>
      </c>
      <c r="O51" s="180">
        <v>3</v>
      </c>
      <c r="P51" s="116">
        <v>31579</v>
      </c>
      <c r="Q51" s="181">
        <f t="shared" si="20"/>
        <v>2</v>
      </c>
      <c r="R51" s="47">
        <f t="shared" si="16"/>
        <v>90</v>
      </c>
      <c r="W51" s="180" t="s">
        <v>18</v>
      </c>
      <c r="X51" s="116">
        <v>0</v>
      </c>
      <c r="Y51" s="46">
        <f t="shared" si="4"/>
        <v>0</v>
      </c>
      <c r="Z51" s="167">
        <f t="shared" si="7"/>
        <v>0</v>
      </c>
      <c r="AA51" s="166" t="s">
        <v>18</v>
      </c>
      <c r="AB51" s="116">
        <v>0</v>
      </c>
      <c r="AC51" s="46">
        <f t="shared" si="5"/>
        <v>0</v>
      </c>
      <c r="AD51" s="167">
        <f t="shared" si="8"/>
        <v>0</v>
      </c>
      <c r="AF51" s="126">
        <f t="shared" si="9"/>
        <v>30575</v>
      </c>
      <c r="AG51" s="126">
        <f t="shared" si="10"/>
        <v>25377</v>
      </c>
      <c r="AH51" s="126" t="str">
        <f t="shared" si="11"/>
        <v>DSQ</v>
      </c>
      <c r="AI51" s="126">
        <f t="shared" si="12"/>
        <v>31579</v>
      </c>
      <c r="AJ51" s="126">
        <f t="shared" si="21"/>
        <v>0</v>
      </c>
    </row>
    <row r="52" spans="1:36" ht="24.75" customHeight="1" x14ac:dyDescent="0.25">
      <c r="A52" s="174">
        <v>44</v>
      </c>
      <c r="B52" s="14" t="s">
        <v>128</v>
      </c>
      <c r="C52" s="180">
        <v>1</v>
      </c>
      <c r="D52" s="116">
        <v>22889</v>
      </c>
      <c r="E52" s="181">
        <f t="shared" si="17"/>
        <v>4</v>
      </c>
      <c r="F52" s="47">
        <f t="shared" si="13"/>
        <v>140</v>
      </c>
      <c r="G52" s="180">
        <v>2</v>
      </c>
      <c r="H52" s="116">
        <v>24909</v>
      </c>
      <c r="I52" s="181">
        <f t="shared" si="18"/>
        <v>3</v>
      </c>
      <c r="J52" s="47">
        <f t="shared" si="14"/>
        <v>142</v>
      </c>
      <c r="K52" s="180">
        <v>3</v>
      </c>
      <c r="L52" s="116">
        <v>31682</v>
      </c>
      <c r="M52" s="181">
        <f t="shared" si="19"/>
        <v>2</v>
      </c>
      <c r="N52" s="47">
        <f t="shared" si="15"/>
        <v>41</v>
      </c>
      <c r="O52" s="180" t="s">
        <v>25</v>
      </c>
      <c r="P52" s="116" t="s">
        <v>25</v>
      </c>
      <c r="Q52" s="181">
        <f t="shared" si="20"/>
        <v>0</v>
      </c>
      <c r="R52" s="47">
        <f t="shared" si="16"/>
        <v>90</v>
      </c>
      <c r="W52" s="180" t="s">
        <v>18</v>
      </c>
      <c r="X52" s="116">
        <v>0</v>
      </c>
      <c r="Y52" s="46">
        <f t="shared" si="4"/>
        <v>0</v>
      </c>
      <c r="Z52" s="167">
        <f t="shared" si="7"/>
        <v>0</v>
      </c>
      <c r="AA52" s="166" t="s">
        <v>18</v>
      </c>
      <c r="AB52" s="116">
        <v>0</v>
      </c>
      <c r="AC52" s="46">
        <f t="shared" si="5"/>
        <v>0</v>
      </c>
      <c r="AD52" s="167">
        <f t="shared" si="8"/>
        <v>0</v>
      </c>
      <c r="AF52" s="126">
        <f t="shared" si="9"/>
        <v>22889</v>
      </c>
      <c r="AG52" s="126">
        <f t="shared" si="10"/>
        <v>24909</v>
      </c>
      <c r="AH52" s="126">
        <f t="shared" si="11"/>
        <v>31682</v>
      </c>
      <c r="AI52" s="126" t="str">
        <f t="shared" si="12"/>
        <v>DSQ</v>
      </c>
      <c r="AJ52" s="126">
        <f t="shared" si="21"/>
        <v>0</v>
      </c>
    </row>
    <row r="53" spans="1:36" ht="24.75" customHeight="1" x14ac:dyDescent="0.25">
      <c r="A53" s="174">
        <v>45</v>
      </c>
      <c r="B53" s="14" t="s">
        <v>47</v>
      </c>
      <c r="C53" s="180">
        <v>2</v>
      </c>
      <c r="D53" s="116">
        <v>3249</v>
      </c>
      <c r="E53" s="181">
        <f t="shared" si="17"/>
        <v>3</v>
      </c>
      <c r="F53" s="47">
        <f t="shared" si="13"/>
        <v>143</v>
      </c>
      <c r="G53" s="180">
        <v>1</v>
      </c>
      <c r="H53" s="116">
        <v>3030</v>
      </c>
      <c r="I53" s="181">
        <f t="shared" si="18"/>
        <v>4</v>
      </c>
      <c r="J53" s="47">
        <f t="shared" si="14"/>
        <v>146</v>
      </c>
      <c r="K53" s="180">
        <v>4</v>
      </c>
      <c r="L53" s="116">
        <v>4162</v>
      </c>
      <c r="M53" s="181">
        <f t="shared" si="19"/>
        <v>1</v>
      </c>
      <c r="N53" s="47">
        <f t="shared" si="15"/>
        <v>42</v>
      </c>
      <c r="O53" s="180">
        <v>3</v>
      </c>
      <c r="P53" s="116">
        <v>3609</v>
      </c>
      <c r="Q53" s="181">
        <f t="shared" si="20"/>
        <v>2</v>
      </c>
      <c r="R53" s="47">
        <f t="shared" si="16"/>
        <v>92</v>
      </c>
      <c r="W53" s="180" t="s">
        <v>18</v>
      </c>
      <c r="X53" s="116">
        <v>0</v>
      </c>
      <c r="Y53" s="46">
        <f t="shared" si="4"/>
        <v>0</v>
      </c>
      <c r="Z53" s="167">
        <f t="shared" si="7"/>
        <v>0</v>
      </c>
      <c r="AA53" s="166" t="s">
        <v>18</v>
      </c>
      <c r="AB53" s="116">
        <v>0</v>
      </c>
      <c r="AC53" s="46">
        <f t="shared" si="5"/>
        <v>0</v>
      </c>
      <c r="AD53" s="167">
        <f t="shared" si="8"/>
        <v>0</v>
      </c>
      <c r="AF53" s="126">
        <f t="shared" si="9"/>
        <v>3249</v>
      </c>
      <c r="AG53" s="126">
        <f t="shared" si="10"/>
        <v>3030</v>
      </c>
      <c r="AH53" s="126">
        <f t="shared" si="11"/>
        <v>4162</v>
      </c>
      <c r="AI53" s="126">
        <f t="shared" si="12"/>
        <v>3609</v>
      </c>
      <c r="AJ53" s="126">
        <f t="shared" si="21"/>
        <v>0</v>
      </c>
    </row>
    <row r="54" spans="1:36" ht="24.75" customHeight="1" x14ac:dyDescent="0.25">
      <c r="A54" s="174">
        <v>46</v>
      </c>
      <c r="B54" s="14" t="s">
        <v>48</v>
      </c>
      <c r="C54" s="180">
        <v>2</v>
      </c>
      <c r="D54" s="116">
        <v>2934</v>
      </c>
      <c r="E54" s="181">
        <f t="shared" si="17"/>
        <v>3</v>
      </c>
      <c r="F54" s="47">
        <f t="shared" si="13"/>
        <v>146</v>
      </c>
      <c r="G54" s="180">
        <v>1</v>
      </c>
      <c r="H54" s="116">
        <v>2708</v>
      </c>
      <c r="I54" s="181">
        <f t="shared" si="18"/>
        <v>4</v>
      </c>
      <c r="J54" s="47">
        <f t="shared" si="14"/>
        <v>150</v>
      </c>
      <c r="K54" s="180">
        <v>4</v>
      </c>
      <c r="L54" s="116">
        <v>3948</v>
      </c>
      <c r="M54" s="181">
        <f t="shared" si="19"/>
        <v>1</v>
      </c>
      <c r="N54" s="47">
        <f t="shared" si="15"/>
        <v>43</v>
      </c>
      <c r="O54" s="180">
        <v>3</v>
      </c>
      <c r="P54" s="116">
        <v>3258</v>
      </c>
      <c r="Q54" s="181">
        <f t="shared" si="20"/>
        <v>2</v>
      </c>
      <c r="R54" s="47">
        <f t="shared" si="16"/>
        <v>94</v>
      </c>
      <c r="W54" s="180" t="s">
        <v>18</v>
      </c>
      <c r="X54" s="116">
        <v>0</v>
      </c>
      <c r="Y54" s="46">
        <f t="shared" si="4"/>
        <v>0</v>
      </c>
      <c r="Z54" s="167">
        <f t="shared" si="7"/>
        <v>0</v>
      </c>
      <c r="AA54" s="166" t="s">
        <v>18</v>
      </c>
      <c r="AB54" s="116">
        <v>0</v>
      </c>
      <c r="AC54" s="46">
        <f t="shared" si="5"/>
        <v>0</v>
      </c>
      <c r="AD54" s="167">
        <f t="shared" si="8"/>
        <v>0</v>
      </c>
      <c r="AF54" s="126">
        <f t="shared" si="9"/>
        <v>2934</v>
      </c>
      <c r="AG54" s="126">
        <f t="shared" si="10"/>
        <v>2708</v>
      </c>
      <c r="AH54" s="126">
        <f t="shared" si="11"/>
        <v>3948</v>
      </c>
      <c r="AI54" s="126">
        <f t="shared" si="12"/>
        <v>3258</v>
      </c>
      <c r="AJ54" s="126">
        <f t="shared" si="21"/>
        <v>0</v>
      </c>
    </row>
    <row r="55" spans="1:36" ht="24.75" customHeight="1" x14ac:dyDescent="0.25">
      <c r="A55" s="174">
        <v>47</v>
      </c>
      <c r="B55" s="14" t="s">
        <v>413</v>
      </c>
      <c r="C55" s="180">
        <v>1</v>
      </c>
      <c r="D55" s="116">
        <v>4746</v>
      </c>
      <c r="E55" s="181">
        <f t="shared" si="17"/>
        <v>4</v>
      </c>
      <c r="F55" s="47">
        <f t="shared" si="13"/>
        <v>150</v>
      </c>
      <c r="G55" s="180">
        <v>2</v>
      </c>
      <c r="H55" s="116">
        <v>5212</v>
      </c>
      <c r="I55" s="181">
        <f t="shared" si="18"/>
        <v>3</v>
      </c>
      <c r="J55" s="47">
        <f t="shared" si="14"/>
        <v>153</v>
      </c>
      <c r="K55" s="180">
        <v>3</v>
      </c>
      <c r="L55" s="116">
        <v>5267</v>
      </c>
      <c r="M55" s="181">
        <f t="shared" si="19"/>
        <v>2</v>
      </c>
      <c r="N55" s="47">
        <f t="shared" si="15"/>
        <v>45</v>
      </c>
      <c r="O55" s="180" t="s">
        <v>25</v>
      </c>
      <c r="P55" s="116" t="s">
        <v>25</v>
      </c>
      <c r="Q55" s="181">
        <f t="shared" si="20"/>
        <v>0</v>
      </c>
      <c r="R55" s="47">
        <f t="shared" si="16"/>
        <v>94</v>
      </c>
      <c r="W55" s="180" t="s">
        <v>18</v>
      </c>
      <c r="X55" s="116">
        <v>0</v>
      </c>
      <c r="Y55" s="46">
        <f t="shared" si="4"/>
        <v>0</v>
      </c>
      <c r="Z55" s="167">
        <f t="shared" si="7"/>
        <v>0</v>
      </c>
      <c r="AA55" s="166" t="s">
        <v>18</v>
      </c>
      <c r="AB55" s="116">
        <v>0</v>
      </c>
      <c r="AC55" s="46">
        <f t="shared" si="5"/>
        <v>0</v>
      </c>
      <c r="AD55" s="167">
        <f t="shared" si="8"/>
        <v>0</v>
      </c>
      <c r="AF55" s="126">
        <f t="shared" si="9"/>
        <v>4746</v>
      </c>
      <c r="AG55" s="126">
        <f t="shared" si="10"/>
        <v>5212</v>
      </c>
      <c r="AH55" s="126">
        <f t="shared" si="11"/>
        <v>5267</v>
      </c>
      <c r="AI55" s="126" t="str">
        <f t="shared" si="12"/>
        <v>DSQ</v>
      </c>
      <c r="AJ55" s="126">
        <f t="shared" si="21"/>
        <v>0</v>
      </c>
    </row>
    <row r="56" spans="1:36" ht="24.75" customHeight="1" x14ac:dyDescent="0.25">
      <c r="A56" s="174">
        <v>48</v>
      </c>
      <c r="B56" s="14" t="s">
        <v>414</v>
      </c>
      <c r="C56" s="180">
        <v>3</v>
      </c>
      <c r="D56" s="116">
        <v>5881</v>
      </c>
      <c r="E56" s="181">
        <f t="shared" si="17"/>
        <v>2</v>
      </c>
      <c r="F56" s="47">
        <f t="shared" si="13"/>
        <v>152</v>
      </c>
      <c r="G56" s="180">
        <v>1</v>
      </c>
      <c r="H56" s="116">
        <v>3947</v>
      </c>
      <c r="I56" s="181">
        <f t="shared" si="18"/>
        <v>4</v>
      </c>
      <c r="J56" s="47">
        <f t="shared" si="14"/>
        <v>157</v>
      </c>
      <c r="K56" s="180">
        <v>4</v>
      </c>
      <c r="L56" s="116">
        <v>5960</v>
      </c>
      <c r="M56" s="181">
        <f t="shared" si="19"/>
        <v>1</v>
      </c>
      <c r="N56" s="47">
        <f t="shared" si="15"/>
        <v>46</v>
      </c>
      <c r="O56" s="180">
        <v>2</v>
      </c>
      <c r="P56" s="116">
        <v>5336</v>
      </c>
      <c r="Q56" s="181">
        <f t="shared" si="20"/>
        <v>3</v>
      </c>
      <c r="R56" s="47">
        <f t="shared" si="16"/>
        <v>97</v>
      </c>
      <c r="W56" s="180" t="s">
        <v>18</v>
      </c>
      <c r="X56" s="116">
        <v>0</v>
      </c>
      <c r="Y56" s="46">
        <f t="shared" si="4"/>
        <v>0</v>
      </c>
      <c r="Z56" s="167">
        <f t="shared" si="7"/>
        <v>0</v>
      </c>
      <c r="AA56" s="166" t="s">
        <v>18</v>
      </c>
      <c r="AB56" s="116">
        <v>0</v>
      </c>
      <c r="AC56" s="46">
        <f t="shared" si="5"/>
        <v>0</v>
      </c>
      <c r="AD56" s="167">
        <f t="shared" si="8"/>
        <v>0</v>
      </c>
      <c r="AF56" s="126">
        <f t="shared" si="9"/>
        <v>5881</v>
      </c>
      <c r="AG56" s="126">
        <f t="shared" si="10"/>
        <v>3947</v>
      </c>
      <c r="AH56" s="126">
        <f t="shared" si="11"/>
        <v>5960</v>
      </c>
      <c r="AI56" s="126">
        <f t="shared" si="12"/>
        <v>5336</v>
      </c>
      <c r="AJ56" s="126">
        <f t="shared" si="21"/>
        <v>0</v>
      </c>
    </row>
    <row r="57" spans="1:36" ht="24.75" customHeight="1" x14ac:dyDescent="0.25">
      <c r="A57" s="174">
        <v>49</v>
      </c>
      <c r="B57" s="14" t="s">
        <v>49</v>
      </c>
      <c r="C57" s="180">
        <v>2</v>
      </c>
      <c r="D57" s="116">
        <v>3753</v>
      </c>
      <c r="E57" s="181">
        <f t="shared" si="17"/>
        <v>3</v>
      </c>
      <c r="F57" s="47">
        <f t="shared" si="13"/>
        <v>155</v>
      </c>
      <c r="G57" s="180">
        <v>1</v>
      </c>
      <c r="H57" s="116">
        <v>3596</v>
      </c>
      <c r="I57" s="181">
        <f t="shared" si="18"/>
        <v>4</v>
      </c>
      <c r="J57" s="47">
        <f t="shared" si="14"/>
        <v>161</v>
      </c>
      <c r="K57" s="180" t="s">
        <v>25</v>
      </c>
      <c r="L57" s="116" t="s">
        <v>25</v>
      </c>
      <c r="M57" s="181">
        <f t="shared" si="19"/>
        <v>0</v>
      </c>
      <c r="N57" s="47">
        <f t="shared" si="15"/>
        <v>46</v>
      </c>
      <c r="O57" s="180">
        <v>3</v>
      </c>
      <c r="P57" s="116">
        <v>4098</v>
      </c>
      <c r="Q57" s="181">
        <f t="shared" si="20"/>
        <v>2</v>
      </c>
      <c r="R57" s="47">
        <f t="shared" si="16"/>
        <v>99</v>
      </c>
      <c r="W57" s="180" t="s">
        <v>18</v>
      </c>
      <c r="X57" s="116">
        <v>0</v>
      </c>
      <c r="Y57" s="46">
        <f t="shared" si="4"/>
        <v>0</v>
      </c>
      <c r="Z57" s="167">
        <f t="shared" si="7"/>
        <v>0</v>
      </c>
      <c r="AA57" s="166" t="s">
        <v>18</v>
      </c>
      <c r="AB57" s="116">
        <v>0</v>
      </c>
      <c r="AC57" s="46">
        <f t="shared" si="5"/>
        <v>0</v>
      </c>
      <c r="AD57" s="167">
        <f t="shared" si="8"/>
        <v>0</v>
      </c>
      <c r="AF57" s="126">
        <f t="shared" si="9"/>
        <v>3753</v>
      </c>
      <c r="AG57" s="126">
        <f t="shared" si="10"/>
        <v>3596</v>
      </c>
      <c r="AH57" s="126" t="str">
        <f t="shared" si="11"/>
        <v>DSQ</v>
      </c>
      <c r="AI57" s="126">
        <f t="shared" si="12"/>
        <v>4098</v>
      </c>
      <c r="AJ57" s="126">
        <f t="shared" si="21"/>
        <v>0</v>
      </c>
    </row>
    <row r="58" spans="1:36" ht="24.75" customHeight="1" x14ac:dyDescent="0.25">
      <c r="A58" s="174">
        <v>50</v>
      </c>
      <c r="B58" s="14" t="s">
        <v>50</v>
      </c>
      <c r="C58" s="180">
        <v>1</v>
      </c>
      <c r="D58" s="116">
        <v>3170</v>
      </c>
      <c r="E58" s="181">
        <f t="shared" si="17"/>
        <v>4</v>
      </c>
      <c r="F58" s="47">
        <f t="shared" si="13"/>
        <v>159</v>
      </c>
      <c r="G58" s="180">
        <v>2</v>
      </c>
      <c r="H58" s="116">
        <v>3317</v>
      </c>
      <c r="I58" s="181">
        <f t="shared" si="18"/>
        <v>3</v>
      </c>
      <c r="J58" s="47">
        <f t="shared" si="14"/>
        <v>164</v>
      </c>
      <c r="K58" s="180" t="s">
        <v>23</v>
      </c>
      <c r="L58" s="116" t="s">
        <v>23</v>
      </c>
      <c r="M58" s="181">
        <f t="shared" si="19"/>
        <v>0</v>
      </c>
      <c r="N58" s="47">
        <f t="shared" si="15"/>
        <v>46</v>
      </c>
      <c r="O58" s="180">
        <v>3</v>
      </c>
      <c r="P58" s="116">
        <v>3568</v>
      </c>
      <c r="Q58" s="181">
        <f t="shared" si="20"/>
        <v>2</v>
      </c>
      <c r="R58" s="47">
        <f t="shared" si="16"/>
        <v>101</v>
      </c>
      <c r="W58" s="180" t="s">
        <v>18</v>
      </c>
      <c r="X58" s="116">
        <v>0</v>
      </c>
      <c r="Y58" s="46">
        <f t="shared" si="4"/>
        <v>0</v>
      </c>
      <c r="Z58" s="167">
        <f t="shared" si="7"/>
        <v>0</v>
      </c>
      <c r="AA58" s="166" t="s">
        <v>18</v>
      </c>
      <c r="AB58" s="116">
        <v>0</v>
      </c>
      <c r="AC58" s="46">
        <f t="shared" si="5"/>
        <v>0</v>
      </c>
      <c r="AD58" s="167">
        <f t="shared" si="8"/>
        <v>0</v>
      </c>
      <c r="AF58" s="126">
        <f t="shared" si="9"/>
        <v>3170</v>
      </c>
      <c r="AG58" s="126">
        <f t="shared" si="10"/>
        <v>3317</v>
      </c>
      <c r="AH58" s="126" t="str">
        <f t="shared" si="11"/>
        <v>DNS</v>
      </c>
      <c r="AI58" s="126">
        <f t="shared" si="12"/>
        <v>3568</v>
      </c>
      <c r="AJ58" s="126">
        <f t="shared" si="21"/>
        <v>0</v>
      </c>
    </row>
    <row r="59" spans="1:36" ht="24.75" customHeight="1" x14ac:dyDescent="0.25">
      <c r="A59" s="174">
        <v>51</v>
      </c>
      <c r="B59" s="14" t="s">
        <v>51</v>
      </c>
      <c r="C59" s="180">
        <v>3</v>
      </c>
      <c r="D59" s="116">
        <v>5051</v>
      </c>
      <c r="E59" s="181">
        <f t="shared" si="17"/>
        <v>2</v>
      </c>
      <c r="F59" s="47">
        <f t="shared" si="13"/>
        <v>161</v>
      </c>
      <c r="G59" s="180">
        <v>1</v>
      </c>
      <c r="H59" s="116">
        <v>4646</v>
      </c>
      <c r="I59" s="181">
        <f t="shared" si="18"/>
        <v>4</v>
      </c>
      <c r="J59" s="47">
        <f t="shared" si="14"/>
        <v>168</v>
      </c>
      <c r="K59" s="180">
        <v>2</v>
      </c>
      <c r="L59" s="116">
        <v>5030</v>
      </c>
      <c r="M59" s="181">
        <f t="shared" si="19"/>
        <v>3</v>
      </c>
      <c r="N59" s="47">
        <f t="shared" si="15"/>
        <v>49</v>
      </c>
      <c r="O59" s="180">
        <v>4</v>
      </c>
      <c r="P59" s="116">
        <v>5558</v>
      </c>
      <c r="Q59" s="181">
        <f t="shared" si="20"/>
        <v>1</v>
      </c>
      <c r="R59" s="47">
        <f t="shared" si="16"/>
        <v>102</v>
      </c>
      <c r="W59" s="180" t="s">
        <v>18</v>
      </c>
      <c r="X59" s="116">
        <v>0</v>
      </c>
      <c r="Y59" s="46">
        <f t="shared" si="4"/>
        <v>0</v>
      </c>
      <c r="Z59" s="167">
        <f t="shared" si="7"/>
        <v>0</v>
      </c>
      <c r="AA59" s="166" t="s">
        <v>18</v>
      </c>
      <c r="AB59" s="116">
        <v>0</v>
      </c>
      <c r="AC59" s="46">
        <f t="shared" si="5"/>
        <v>0</v>
      </c>
      <c r="AD59" s="167">
        <f t="shared" si="8"/>
        <v>0</v>
      </c>
      <c r="AF59" s="126">
        <f t="shared" si="9"/>
        <v>5051</v>
      </c>
      <c r="AG59" s="126">
        <f t="shared" si="10"/>
        <v>4646</v>
      </c>
      <c r="AH59" s="126">
        <f t="shared" si="11"/>
        <v>5030</v>
      </c>
      <c r="AI59" s="126">
        <f t="shared" si="12"/>
        <v>5558</v>
      </c>
      <c r="AJ59" s="126">
        <f t="shared" si="21"/>
        <v>0</v>
      </c>
    </row>
    <row r="60" spans="1:36" ht="24.75" customHeight="1" x14ac:dyDescent="0.25">
      <c r="A60" s="174">
        <v>52</v>
      </c>
      <c r="B60" s="14" t="s">
        <v>52</v>
      </c>
      <c r="C60" s="180">
        <v>2</v>
      </c>
      <c r="D60" s="116">
        <v>4156</v>
      </c>
      <c r="E60" s="181">
        <f t="shared" si="17"/>
        <v>3</v>
      </c>
      <c r="F60" s="47">
        <f t="shared" si="13"/>
        <v>164</v>
      </c>
      <c r="G60" s="180">
        <v>1</v>
      </c>
      <c r="H60" s="116">
        <v>3918</v>
      </c>
      <c r="I60" s="181">
        <f t="shared" si="18"/>
        <v>4</v>
      </c>
      <c r="J60" s="47">
        <f t="shared" si="14"/>
        <v>172</v>
      </c>
      <c r="K60" s="180">
        <v>4</v>
      </c>
      <c r="L60" s="116">
        <v>5953</v>
      </c>
      <c r="M60" s="181">
        <f t="shared" si="19"/>
        <v>1</v>
      </c>
      <c r="N60" s="47">
        <f t="shared" si="15"/>
        <v>50</v>
      </c>
      <c r="O60" s="180">
        <v>3</v>
      </c>
      <c r="P60" s="116">
        <v>4570</v>
      </c>
      <c r="Q60" s="181">
        <f t="shared" si="20"/>
        <v>2</v>
      </c>
      <c r="R60" s="47">
        <f t="shared" si="16"/>
        <v>104</v>
      </c>
      <c r="W60" s="180" t="s">
        <v>18</v>
      </c>
      <c r="X60" s="116">
        <v>0</v>
      </c>
      <c r="Y60" s="46">
        <f t="shared" si="4"/>
        <v>0</v>
      </c>
      <c r="Z60" s="167">
        <f t="shared" si="7"/>
        <v>0</v>
      </c>
      <c r="AA60" s="166" t="s">
        <v>18</v>
      </c>
      <c r="AB60" s="116">
        <v>0</v>
      </c>
      <c r="AC60" s="46">
        <f t="shared" si="5"/>
        <v>0</v>
      </c>
      <c r="AD60" s="167">
        <f t="shared" si="8"/>
        <v>0</v>
      </c>
      <c r="AF60" s="126">
        <f t="shared" si="9"/>
        <v>4156</v>
      </c>
      <c r="AG60" s="126">
        <f t="shared" si="10"/>
        <v>3918</v>
      </c>
      <c r="AH60" s="126">
        <f t="shared" si="11"/>
        <v>5953</v>
      </c>
      <c r="AI60" s="126">
        <f t="shared" si="12"/>
        <v>4570</v>
      </c>
      <c r="AJ60" s="126">
        <f t="shared" si="21"/>
        <v>0</v>
      </c>
    </row>
    <row r="61" spans="1:36" ht="24.75" customHeight="1" x14ac:dyDescent="0.25">
      <c r="A61" s="174">
        <v>53</v>
      </c>
      <c r="B61" s="14" t="s">
        <v>53</v>
      </c>
      <c r="C61" s="180">
        <v>1</v>
      </c>
      <c r="D61" s="116">
        <v>2958</v>
      </c>
      <c r="E61" s="181">
        <f t="shared" si="17"/>
        <v>4</v>
      </c>
      <c r="F61" s="47">
        <f t="shared" si="13"/>
        <v>168</v>
      </c>
      <c r="G61" s="180">
        <v>2</v>
      </c>
      <c r="H61" s="116">
        <v>2979</v>
      </c>
      <c r="I61" s="181">
        <f t="shared" si="18"/>
        <v>3</v>
      </c>
      <c r="J61" s="47">
        <f t="shared" si="14"/>
        <v>175</v>
      </c>
      <c r="K61" s="180" t="s">
        <v>23</v>
      </c>
      <c r="L61" s="116" t="s">
        <v>23</v>
      </c>
      <c r="M61" s="181">
        <f t="shared" si="19"/>
        <v>0</v>
      </c>
      <c r="N61" s="47">
        <f t="shared" si="15"/>
        <v>50</v>
      </c>
      <c r="O61" s="180">
        <v>3</v>
      </c>
      <c r="P61" s="116">
        <v>3530</v>
      </c>
      <c r="Q61" s="181">
        <f t="shared" si="20"/>
        <v>2</v>
      </c>
      <c r="R61" s="47">
        <f t="shared" si="16"/>
        <v>106</v>
      </c>
      <c r="W61" s="180" t="s">
        <v>18</v>
      </c>
      <c r="X61" s="116">
        <v>0</v>
      </c>
      <c r="Y61" s="46">
        <f t="shared" si="4"/>
        <v>0</v>
      </c>
      <c r="Z61" s="167">
        <f t="shared" si="7"/>
        <v>0</v>
      </c>
      <c r="AA61" s="166" t="s">
        <v>18</v>
      </c>
      <c r="AB61" s="116">
        <v>0</v>
      </c>
      <c r="AC61" s="46">
        <f t="shared" si="5"/>
        <v>0</v>
      </c>
      <c r="AD61" s="167">
        <f t="shared" si="8"/>
        <v>0</v>
      </c>
      <c r="AF61" s="126">
        <f t="shared" si="9"/>
        <v>2958</v>
      </c>
      <c r="AG61" s="126">
        <f t="shared" si="10"/>
        <v>2979</v>
      </c>
      <c r="AH61" s="126" t="str">
        <f t="shared" si="11"/>
        <v>DNS</v>
      </c>
      <c r="AI61" s="126">
        <f t="shared" si="12"/>
        <v>3530</v>
      </c>
      <c r="AJ61" s="126">
        <f t="shared" ref="AJ61:AJ69" si="22">X61</f>
        <v>0</v>
      </c>
    </row>
    <row r="62" spans="1:36" ht="24.75" customHeight="1" x14ac:dyDescent="0.25">
      <c r="A62" s="174">
        <v>54</v>
      </c>
      <c r="B62" s="14" t="s">
        <v>54</v>
      </c>
      <c r="C62" s="180">
        <v>1</v>
      </c>
      <c r="D62" s="116">
        <v>2479</v>
      </c>
      <c r="E62" s="181">
        <f t="shared" si="17"/>
        <v>4</v>
      </c>
      <c r="F62" s="47">
        <f t="shared" si="13"/>
        <v>172</v>
      </c>
      <c r="G62" s="180">
        <v>2</v>
      </c>
      <c r="H62" s="116">
        <v>2655</v>
      </c>
      <c r="I62" s="181">
        <f t="shared" si="18"/>
        <v>3</v>
      </c>
      <c r="J62" s="47">
        <f t="shared" si="14"/>
        <v>178</v>
      </c>
      <c r="K62" s="180" t="s">
        <v>25</v>
      </c>
      <c r="L62" s="116" t="s">
        <v>25</v>
      </c>
      <c r="M62" s="181">
        <f t="shared" si="19"/>
        <v>0</v>
      </c>
      <c r="N62" s="47">
        <f t="shared" si="15"/>
        <v>50</v>
      </c>
      <c r="O62" s="180">
        <v>3</v>
      </c>
      <c r="P62" s="116">
        <v>3293</v>
      </c>
      <c r="Q62" s="181">
        <f t="shared" si="20"/>
        <v>2</v>
      </c>
      <c r="R62" s="47">
        <f t="shared" si="16"/>
        <v>108</v>
      </c>
      <c r="W62" s="180" t="s">
        <v>18</v>
      </c>
      <c r="X62" s="116">
        <v>0</v>
      </c>
      <c r="Y62" s="46">
        <f t="shared" si="4"/>
        <v>0</v>
      </c>
      <c r="Z62" s="167">
        <f t="shared" si="7"/>
        <v>0</v>
      </c>
      <c r="AA62" s="166" t="s">
        <v>18</v>
      </c>
      <c r="AB62" s="116">
        <v>0</v>
      </c>
      <c r="AC62" s="46">
        <f t="shared" si="5"/>
        <v>0</v>
      </c>
      <c r="AD62" s="167">
        <f t="shared" si="8"/>
        <v>0</v>
      </c>
      <c r="AF62" s="126">
        <f t="shared" si="9"/>
        <v>2479</v>
      </c>
      <c r="AG62" s="126">
        <f t="shared" si="10"/>
        <v>2655</v>
      </c>
      <c r="AH62" s="126" t="str">
        <f t="shared" si="11"/>
        <v>DSQ</v>
      </c>
      <c r="AI62" s="126">
        <f t="shared" si="12"/>
        <v>3293</v>
      </c>
      <c r="AJ62" s="126">
        <f t="shared" si="22"/>
        <v>0</v>
      </c>
    </row>
    <row r="63" spans="1:36" ht="24.75" customHeight="1" x14ac:dyDescent="0.25">
      <c r="A63" s="174">
        <v>55</v>
      </c>
      <c r="B63" s="14" t="s">
        <v>132</v>
      </c>
      <c r="C63" s="180">
        <v>2</v>
      </c>
      <c r="D63" s="116">
        <v>21550</v>
      </c>
      <c r="E63" s="181">
        <f t="shared" si="17"/>
        <v>3</v>
      </c>
      <c r="F63" s="47">
        <f t="shared" si="13"/>
        <v>175</v>
      </c>
      <c r="G63" s="180">
        <v>1</v>
      </c>
      <c r="H63" s="116">
        <v>20828</v>
      </c>
      <c r="I63" s="181">
        <f t="shared" si="18"/>
        <v>4</v>
      </c>
      <c r="J63" s="47">
        <f t="shared" si="14"/>
        <v>182</v>
      </c>
      <c r="K63" s="180">
        <v>3</v>
      </c>
      <c r="L63" s="116">
        <v>25743</v>
      </c>
      <c r="M63" s="181">
        <f t="shared" si="19"/>
        <v>2</v>
      </c>
      <c r="N63" s="47">
        <f t="shared" si="15"/>
        <v>52</v>
      </c>
      <c r="O63" s="180" t="s">
        <v>25</v>
      </c>
      <c r="P63" s="116" t="s">
        <v>25</v>
      </c>
      <c r="Q63" s="181">
        <f t="shared" si="20"/>
        <v>0</v>
      </c>
      <c r="R63" s="47">
        <f t="shared" si="16"/>
        <v>108</v>
      </c>
      <c r="W63" s="180" t="s">
        <v>18</v>
      </c>
      <c r="X63" s="116">
        <v>0</v>
      </c>
      <c r="Y63" s="46">
        <f t="shared" si="4"/>
        <v>0</v>
      </c>
      <c r="Z63" s="167">
        <f t="shared" si="7"/>
        <v>0</v>
      </c>
      <c r="AA63" s="166" t="s">
        <v>18</v>
      </c>
      <c r="AB63" s="116">
        <v>0</v>
      </c>
      <c r="AC63" s="46">
        <f t="shared" si="5"/>
        <v>0</v>
      </c>
      <c r="AD63" s="167">
        <f t="shared" si="8"/>
        <v>0</v>
      </c>
      <c r="AF63" s="126">
        <f t="shared" si="9"/>
        <v>21550</v>
      </c>
      <c r="AG63" s="126">
        <f t="shared" si="10"/>
        <v>20828</v>
      </c>
      <c r="AH63" s="126">
        <f t="shared" si="11"/>
        <v>25743</v>
      </c>
      <c r="AI63" s="126" t="str">
        <f t="shared" si="12"/>
        <v>DSQ</v>
      </c>
      <c r="AJ63" s="126">
        <f t="shared" si="22"/>
        <v>0</v>
      </c>
    </row>
    <row r="64" spans="1:36" ht="24.75" customHeight="1" x14ac:dyDescent="0.25">
      <c r="A64" s="174">
        <v>56</v>
      </c>
      <c r="B64" s="14" t="s">
        <v>133</v>
      </c>
      <c r="C64" s="180">
        <v>2</v>
      </c>
      <c r="D64" s="116">
        <v>20386</v>
      </c>
      <c r="E64" s="181">
        <f t="shared" si="17"/>
        <v>3</v>
      </c>
      <c r="F64" s="47">
        <f t="shared" si="13"/>
        <v>178</v>
      </c>
      <c r="G64" s="180">
        <v>1</v>
      </c>
      <c r="H64" s="116">
        <v>20299</v>
      </c>
      <c r="I64" s="181">
        <f t="shared" si="18"/>
        <v>4</v>
      </c>
      <c r="J64" s="47">
        <f t="shared" si="14"/>
        <v>186</v>
      </c>
      <c r="K64" s="180" t="s">
        <v>23</v>
      </c>
      <c r="L64" s="116" t="s">
        <v>23</v>
      </c>
      <c r="M64" s="181">
        <f t="shared" si="19"/>
        <v>0</v>
      </c>
      <c r="N64" s="47">
        <f t="shared" si="15"/>
        <v>52</v>
      </c>
      <c r="O64" s="180">
        <v>3</v>
      </c>
      <c r="P64" s="116">
        <v>20519</v>
      </c>
      <c r="Q64" s="181">
        <f t="shared" si="20"/>
        <v>2</v>
      </c>
      <c r="R64" s="47">
        <f t="shared" si="16"/>
        <v>110</v>
      </c>
      <c r="W64" s="180" t="s">
        <v>18</v>
      </c>
      <c r="X64" s="116">
        <v>0</v>
      </c>
      <c r="Y64" s="46">
        <f t="shared" si="4"/>
        <v>0</v>
      </c>
      <c r="Z64" s="167">
        <f t="shared" si="7"/>
        <v>0</v>
      </c>
      <c r="AA64" s="166" t="s">
        <v>18</v>
      </c>
      <c r="AB64" s="116">
        <v>0</v>
      </c>
      <c r="AC64" s="46">
        <f t="shared" si="5"/>
        <v>0</v>
      </c>
      <c r="AD64" s="167">
        <f t="shared" si="8"/>
        <v>0</v>
      </c>
      <c r="AF64" s="126">
        <f t="shared" si="9"/>
        <v>20386</v>
      </c>
      <c r="AG64" s="126">
        <f t="shared" si="10"/>
        <v>20299</v>
      </c>
      <c r="AH64" s="126" t="str">
        <f t="shared" si="11"/>
        <v>DNS</v>
      </c>
      <c r="AI64" s="126">
        <f t="shared" si="12"/>
        <v>20519</v>
      </c>
      <c r="AJ64" s="126">
        <f t="shared" si="22"/>
        <v>0</v>
      </c>
    </row>
    <row r="65" spans="1:36" ht="24.75" customHeight="1" x14ac:dyDescent="0.25">
      <c r="A65" s="174">
        <v>57</v>
      </c>
      <c r="B65" s="14" t="s">
        <v>55</v>
      </c>
      <c r="C65" s="180">
        <v>1</v>
      </c>
      <c r="D65" s="116">
        <v>12924</v>
      </c>
      <c r="E65" s="181">
        <f t="shared" si="17"/>
        <v>4</v>
      </c>
      <c r="F65" s="47">
        <f t="shared" si="13"/>
        <v>182</v>
      </c>
      <c r="G65" s="180">
        <v>2</v>
      </c>
      <c r="H65" s="116">
        <v>13477</v>
      </c>
      <c r="I65" s="181">
        <f t="shared" si="18"/>
        <v>3</v>
      </c>
      <c r="J65" s="47">
        <f t="shared" si="14"/>
        <v>189</v>
      </c>
      <c r="K65" s="180">
        <v>4</v>
      </c>
      <c r="L65" s="116">
        <v>14067</v>
      </c>
      <c r="M65" s="181">
        <f t="shared" si="19"/>
        <v>1</v>
      </c>
      <c r="N65" s="47">
        <f t="shared" si="15"/>
        <v>53</v>
      </c>
      <c r="O65" s="180">
        <v>3</v>
      </c>
      <c r="P65" s="116">
        <v>14040</v>
      </c>
      <c r="Q65" s="181">
        <f t="shared" si="20"/>
        <v>2</v>
      </c>
      <c r="R65" s="47">
        <f t="shared" si="16"/>
        <v>112</v>
      </c>
      <c r="W65" s="180" t="s">
        <v>18</v>
      </c>
      <c r="X65" s="116">
        <v>0</v>
      </c>
      <c r="Y65" s="46">
        <f t="shared" si="4"/>
        <v>0</v>
      </c>
      <c r="Z65" s="167">
        <f t="shared" si="7"/>
        <v>0</v>
      </c>
      <c r="AA65" s="166" t="s">
        <v>18</v>
      </c>
      <c r="AB65" s="116">
        <v>0</v>
      </c>
      <c r="AC65" s="46">
        <f t="shared" si="5"/>
        <v>0</v>
      </c>
      <c r="AD65" s="167">
        <f t="shared" si="8"/>
        <v>0</v>
      </c>
      <c r="AF65" s="126">
        <f t="shared" si="9"/>
        <v>12924</v>
      </c>
      <c r="AG65" s="126">
        <f t="shared" si="10"/>
        <v>13477</v>
      </c>
      <c r="AH65" s="126">
        <f t="shared" si="11"/>
        <v>14067</v>
      </c>
      <c r="AI65" s="126">
        <f t="shared" si="12"/>
        <v>14040</v>
      </c>
      <c r="AJ65" s="126">
        <f t="shared" si="22"/>
        <v>0</v>
      </c>
    </row>
    <row r="66" spans="1:36" ht="24.75" customHeight="1" x14ac:dyDescent="0.25">
      <c r="A66" s="174">
        <v>58</v>
      </c>
      <c r="B66" s="14" t="s">
        <v>56</v>
      </c>
      <c r="C66" s="180" t="s">
        <v>25</v>
      </c>
      <c r="D66" s="116" t="s">
        <v>25</v>
      </c>
      <c r="E66" s="181">
        <f t="shared" si="17"/>
        <v>0</v>
      </c>
      <c r="F66" s="47">
        <f t="shared" si="13"/>
        <v>182</v>
      </c>
      <c r="G66" s="180">
        <v>1</v>
      </c>
      <c r="H66" s="116">
        <v>12548</v>
      </c>
      <c r="I66" s="181">
        <f t="shared" si="18"/>
        <v>4</v>
      </c>
      <c r="J66" s="47">
        <f t="shared" si="14"/>
        <v>193</v>
      </c>
      <c r="K66" s="180" t="s">
        <v>25</v>
      </c>
      <c r="L66" s="116" t="s">
        <v>25</v>
      </c>
      <c r="M66" s="181">
        <f t="shared" si="19"/>
        <v>0</v>
      </c>
      <c r="N66" s="47">
        <f t="shared" si="15"/>
        <v>53</v>
      </c>
      <c r="O66" s="180">
        <v>2</v>
      </c>
      <c r="P66" s="116">
        <v>12849</v>
      </c>
      <c r="Q66" s="181">
        <f t="shared" si="20"/>
        <v>3</v>
      </c>
      <c r="R66" s="47">
        <f t="shared" si="16"/>
        <v>115</v>
      </c>
      <c r="W66" s="180" t="s">
        <v>18</v>
      </c>
      <c r="X66" s="116">
        <v>0</v>
      </c>
      <c r="Y66" s="46">
        <f t="shared" si="4"/>
        <v>0</v>
      </c>
      <c r="Z66" s="167">
        <f t="shared" si="7"/>
        <v>0</v>
      </c>
      <c r="AA66" s="166" t="s">
        <v>18</v>
      </c>
      <c r="AB66" s="116">
        <v>0</v>
      </c>
      <c r="AC66" s="46">
        <f t="shared" si="5"/>
        <v>0</v>
      </c>
      <c r="AD66" s="167">
        <f t="shared" si="8"/>
        <v>0</v>
      </c>
      <c r="AF66" s="126" t="str">
        <f t="shared" si="9"/>
        <v>DSQ</v>
      </c>
      <c r="AG66" s="126">
        <f t="shared" si="10"/>
        <v>12548</v>
      </c>
      <c r="AH66" s="126" t="str">
        <f t="shared" si="11"/>
        <v>DSQ</v>
      </c>
      <c r="AI66" s="126">
        <f t="shared" si="12"/>
        <v>12849</v>
      </c>
      <c r="AJ66" s="126">
        <f t="shared" si="22"/>
        <v>0</v>
      </c>
    </row>
    <row r="67" spans="1:36" ht="24.75" customHeight="1" x14ac:dyDescent="0.25">
      <c r="A67" s="174">
        <v>59</v>
      </c>
      <c r="B67" s="14" t="s">
        <v>135</v>
      </c>
      <c r="C67" s="180">
        <v>2</v>
      </c>
      <c r="D67" s="116">
        <v>21567</v>
      </c>
      <c r="E67" s="181">
        <f t="shared" si="17"/>
        <v>3</v>
      </c>
      <c r="F67" s="47">
        <f t="shared" si="13"/>
        <v>185</v>
      </c>
      <c r="G67" s="180">
        <v>1</v>
      </c>
      <c r="H67" s="116">
        <v>20550</v>
      </c>
      <c r="I67" s="181">
        <f t="shared" si="18"/>
        <v>4</v>
      </c>
      <c r="J67" s="47">
        <f t="shared" si="14"/>
        <v>197</v>
      </c>
      <c r="K67" s="180" t="s">
        <v>23</v>
      </c>
      <c r="L67" s="116" t="s">
        <v>23</v>
      </c>
      <c r="M67" s="181">
        <f t="shared" si="19"/>
        <v>0</v>
      </c>
      <c r="N67" s="47">
        <f t="shared" si="15"/>
        <v>53</v>
      </c>
      <c r="O67" s="180">
        <v>3</v>
      </c>
      <c r="P67" s="116">
        <v>22216</v>
      </c>
      <c r="Q67" s="181">
        <f t="shared" si="20"/>
        <v>2</v>
      </c>
      <c r="R67" s="47">
        <f t="shared" si="16"/>
        <v>117</v>
      </c>
      <c r="W67" s="180" t="s">
        <v>18</v>
      </c>
      <c r="X67" s="116">
        <v>0</v>
      </c>
      <c r="Y67" s="46">
        <f t="shared" si="4"/>
        <v>0</v>
      </c>
      <c r="Z67" s="167">
        <f t="shared" si="7"/>
        <v>0</v>
      </c>
      <c r="AA67" s="166" t="s">
        <v>18</v>
      </c>
      <c r="AB67" s="116">
        <v>0</v>
      </c>
      <c r="AC67" s="46">
        <f t="shared" si="5"/>
        <v>0</v>
      </c>
      <c r="AD67" s="167">
        <f t="shared" si="8"/>
        <v>0</v>
      </c>
      <c r="AF67" s="126">
        <f t="shared" si="9"/>
        <v>21567</v>
      </c>
      <c r="AG67" s="126">
        <f t="shared" si="10"/>
        <v>20550</v>
      </c>
      <c r="AH67" s="126" t="str">
        <f t="shared" si="11"/>
        <v>DNS</v>
      </c>
      <c r="AI67" s="126">
        <f t="shared" si="12"/>
        <v>22216</v>
      </c>
      <c r="AJ67" s="126">
        <f t="shared" si="22"/>
        <v>0</v>
      </c>
    </row>
    <row r="68" spans="1:36" ht="24.75" customHeight="1" x14ac:dyDescent="0.25">
      <c r="A68" s="174">
        <v>60</v>
      </c>
      <c r="B68" s="14" t="s">
        <v>134</v>
      </c>
      <c r="C68" s="180">
        <v>1</v>
      </c>
      <c r="D68" s="116">
        <v>15176</v>
      </c>
      <c r="E68" s="181">
        <f t="shared" si="17"/>
        <v>4</v>
      </c>
      <c r="F68" s="47">
        <f t="shared" si="13"/>
        <v>189</v>
      </c>
      <c r="G68" s="180">
        <v>2</v>
      </c>
      <c r="H68" s="116">
        <v>15180</v>
      </c>
      <c r="I68" s="181">
        <f t="shared" si="18"/>
        <v>3</v>
      </c>
      <c r="J68" s="47">
        <f t="shared" si="14"/>
        <v>200</v>
      </c>
      <c r="K68" s="180" t="s">
        <v>23</v>
      </c>
      <c r="L68" s="116" t="s">
        <v>23</v>
      </c>
      <c r="M68" s="181">
        <f t="shared" si="19"/>
        <v>0</v>
      </c>
      <c r="N68" s="47">
        <f t="shared" si="15"/>
        <v>53</v>
      </c>
      <c r="O68" s="180">
        <v>3</v>
      </c>
      <c r="P68" s="116">
        <v>21218</v>
      </c>
      <c r="Q68" s="181">
        <f t="shared" si="20"/>
        <v>2</v>
      </c>
      <c r="R68" s="47">
        <f t="shared" si="16"/>
        <v>119</v>
      </c>
      <c r="W68" s="180" t="s">
        <v>18</v>
      </c>
      <c r="X68" s="116">
        <v>0</v>
      </c>
      <c r="Y68" s="46">
        <f t="shared" si="4"/>
        <v>0</v>
      </c>
      <c r="Z68" s="167">
        <f t="shared" si="7"/>
        <v>0</v>
      </c>
      <c r="AA68" s="166" t="s">
        <v>18</v>
      </c>
      <c r="AB68" s="116">
        <v>0</v>
      </c>
      <c r="AC68" s="46">
        <f t="shared" si="5"/>
        <v>0</v>
      </c>
      <c r="AD68" s="167">
        <f t="shared" si="8"/>
        <v>0</v>
      </c>
      <c r="AF68" s="126">
        <f t="shared" si="9"/>
        <v>15176</v>
      </c>
      <c r="AG68" s="126">
        <f t="shared" si="10"/>
        <v>15180</v>
      </c>
      <c r="AH68" s="126" t="str">
        <f t="shared" si="11"/>
        <v>DNS</v>
      </c>
      <c r="AI68" s="126">
        <f t="shared" si="12"/>
        <v>21218</v>
      </c>
      <c r="AJ68" s="126">
        <f t="shared" si="22"/>
        <v>0</v>
      </c>
    </row>
    <row r="69" spans="1:36" ht="24.75" customHeight="1" thickBot="1" x14ac:dyDescent="0.3">
      <c r="A69" s="175">
        <v>61</v>
      </c>
      <c r="B69" s="176" t="s">
        <v>136</v>
      </c>
      <c r="C69" s="180">
        <v>2</v>
      </c>
      <c r="D69" s="116">
        <v>44040</v>
      </c>
      <c r="E69" s="181">
        <f t="shared" si="17"/>
        <v>3</v>
      </c>
      <c r="F69" s="47">
        <f t="shared" si="13"/>
        <v>192</v>
      </c>
      <c r="G69" s="180">
        <v>1</v>
      </c>
      <c r="H69" s="116">
        <v>43194</v>
      </c>
      <c r="I69" s="181">
        <f t="shared" si="18"/>
        <v>4</v>
      </c>
      <c r="J69" s="47">
        <f t="shared" si="14"/>
        <v>204</v>
      </c>
      <c r="K69" s="180" t="s">
        <v>23</v>
      </c>
      <c r="L69" s="116" t="s">
        <v>23</v>
      </c>
      <c r="M69" s="181">
        <f t="shared" si="19"/>
        <v>0</v>
      </c>
      <c r="N69" s="47">
        <f t="shared" si="15"/>
        <v>53</v>
      </c>
      <c r="O69" s="180">
        <v>3</v>
      </c>
      <c r="P69" s="116">
        <v>50646</v>
      </c>
      <c r="Q69" s="181">
        <f t="shared" si="20"/>
        <v>2</v>
      </c>
      <c r="R69" s="47">
        <f t="shared" si="16"/>
        <v>121</v>
      </c>
      <c r="W69" s="180" t="s">
        <v>18</v>
      </c>
      <c r="X69" s="116">
        <v>0</v>
      </c>
      <c r="Y69" s="170">
        <f t="shared" si="4"/>
        <v>0</v>
      </c>
      <c r="Z69" s="171">
        <f t="shared" si="7"/>
        <v>0</v>
      </c>
      <c r="AA69" s="168" t="s">
        <v>18</v>
      </c>
      <c r="AB69" s="169">
        <v>0</v>
      </c>
      <c r="AC69" s="170">
        <f t="shared" si="5"/>
        <v>0</v>
      </c>
      <c r="AD69" s="171">
        <f t="shared" si="8"/>
        <v>0</v>
      </c>
      <c r="AF69" s="126">
        <f t="shared" si="9"/>
        <v>44040</v>
      </c>
      <c r="AG69" s="126">
        <f t="shared" si="10"/>
        <v>43194</v>
      </c>
      <c r="AH69" s="126" t="str">
        <f t="shared" si="11"/>
        <v>DNS</v>
      </c>
      <c r="AI69" s="126">
        <f t="shared" si="12"/>
        <v>50646</v>
      </c>
      <c r="AJ69" s="126">
        <f t="shared" si="22"/>
        <v>0</v>
      </c>
    </row>
    <row r="70" spans="1:36" ht="12.75" customHeight="1" thickBot="1" x14ac:dyDescent="0.3">
      <c r="A70" s="103"/>
      <c r="B70" s="177"/>
      <c r="C70" s="162"/>
      <c r="D70" s="163"/>
      <c r="E70" s="103"/>
      <c r="F70" s="162"/>
      <c r="G70" s="162"/>
      <c r="H70" s="103"/>
      <c r="I70" s="103"/>
      <c r="J70" s="162"/>
      <c r="K70" s="162"/>
      <c r="L70" s="163"/>
      <c r="M70" s="103"/>
      <c r="N70" s="162"/>
      <c r="O70" s="162"/>
      <c r="P70" s="163"/>
      <c r="Q70" s="103"/>
      <c r="R70" s="162"/>
      <c r="W70" s="162"/>
      <c r="X70" s="163"/>
      <c r="Y70" s="103"/>
      <c r="Z70" s="162"/>
      <c r="AA70" s="162"/>
      <c r="AB70" s="163"/>
      <c r="AC70" s="103"/>
      <c r="AD70" s="162"/>
    </row>
    <row r="71" spans="1:36" ht="20.100000000000001" customHeight="1" x14ac:dyDescent="0.25">
      <c r="A71" s="333" t="s">
        <v>57</v>
      </c>
      <c r="B71" s="334"/>
      <c r="C71" s="335">
        <f>F69</f>
        <v>192</v>
      </c>
      <c r="D71" s="336"/>
      <c r="E71" s="336"/>
      <c r="F71" s="337"/>
      <c r="G71" s="338">
        <f>J69</f>
        <v>204</v>
      </c>
      <c r="H71" s="336"/>
      <c r="I71" s="336"/>
      <c r="J71" s="339"/>
      <c r="K71" s="338">
        <f>N69</f>
        <v>53</v>
      </c>
      <c r="L71" s="336"/>
      <c r="M71" s="336"/>
      <c r="N71" s="339"/>
      <c r="O71" s="338">
        <f>R69</f>
        <v>121</v>
      </c>
      <c r="P71" s="336"/>
      <c r="Q71" s="336"/>
      <c r="R71" s="339"/>
    </row>
    <row r="72" spans="1:36" ht="20.100000000000001" customHeight="1" thickBot="1" x14ac:dyDescent="0.3">
      <c r="A72" s="311" t="s">
        <v>58</v>
      </c>
      <c r="B72" s="312"/>
      <c r="C72" s="313">
        <f>_xlfn.IFNA((VLOOKUP(C71,place,2,TRUE)),"")</f>
        <v>2</v>
      </c>
      <c r="D72" s="314"/>
      <c r="E72" s="314"/>
      <c r="F72" s="315"/>
      <c r="G72" s="316">
        <f>_xlfn.IFNA((VLOOKUP(G71,place,2,TRUE)),"")</f>
        <v>1</v>
      </c>
      <c r="H72" s="314"/>
      <c r="I72" s="314"/>
      <c r="J72" s="317"/>
      <c r="K72" s="316">
        <f>_xlfn.IFNA((VLOOKUP(K71,place,2,TRUE)),"")</f>
        <v>4</v>
      </c>
      <c r="L72" s="314"/>
      <c r="M72" s="314"/>
      <c r="N72" s="317"/>
      <c r="O72" s="316">
        <f>_xlfn.IFNA((VLOOKUP(O71,place,2,TRUE)),"")</f>
        <v>3</v>
      </c>
      <c r="P72" s="314"/>
      <c r="Q72" s="314"/>
      <c r="R72" s="317"/>
    </row>
    <row r="73" spans="1:36" ht="20.25" customHeight="1" x14ac:dyDescent="0.25">
      <c r="C73" s="318">
        <f>300-C71</f>
        <v>108</v>
      </c>
      <c r="D73" s="318"/>
      <c r="E73" s="318"/>
      <c r="F73" s="318"/>
      <c r="G73" s="318">
        <f>300-G71</f>
        <v>96</v>
      </c>
      <c r="H73" s="318"/>
      <c r="I73" s="318"/>
      <c r="J73" s="318"/>
      <c r="K73" s="318">
        <f>300-K71</f>
        <v>247</v>
      </c>
      <c r="L73" s="318"/>
      <c r="M73" s="318"/>
      <c r="N73" s="318"/>
      <c r="O73" s="318">
        <f>300-O71</f>
        <v>179</v>
      </c>
      <c r="P73" s="318"/>
      <c r="Q73" s="318"/>
      <c r="R73" s="318"/>
    </row>
    <row r="77" spans="1:36" x14ac:dyDescent="0.25">
      <c r="C77" s="126" t="s">
        <v>59</v>
      </c>
      <c r="D77" s="131">
        <f>COUNTIF(C9:C69,1)</f>
        <v>24</v>
      </c>
      <c r="G77" s="126" t="s">
        <v>59</v>
      </c>
      <c r="H77" s="131">
        <f>COUNTIF(G9:G69,1)</f>
        <v>33</v>
      </c>
      <c r="K77" s="126" t="s">
        <v>59</v>
      </c>
      <c r="L77" s="131">
        <f>COUNTIF(K9:K69,1)</f>
        <v>1</v>
      </c>
      <c r="O77" s="126" t="s">
        <v>59</v>
      </c>
      <c r="P77" s="131">
        <f>COUNTIF(O9:O69,1)</f>
        <v>3</v>
      </c>
      <c r="S77" s="126">
        <f t="shared" ref="S77:S83" si="23">D77+H77+L77+P77</f>
        <v>61</v>
      </c>
    </row>
    <row r="78" spans="1:36" x14ac:dyDescent="0.25">
      <c r="C78" s="126" t="s">
        <v>60</v>
      </c>
      <c r="D78" s="131">
        <f>COUNTIF(C9:C69,2)</f>
        <v>28</v>
      </c>
      <c r="G78" s="126" t="s">
        <v>60</v>
      </c>
      <c r="H78" s="131">
        <f>COUNTIF(G9:G69,2)</f>
        <v>22</v>
      </c>
      <c r="K78" s="126" t="s">
        <v>60</v>
      </c>
      <c r="L78" s="131">
        <f>COUNTIF(K9:K69,2)</f>
        <v>2</v>
      </c>
      <c r="O78" s="126" t="s">
        <v>60</v>
      </c>
      <c r="P78" s="131">
        <f>COUNTIF(O9:O69,2)</f>
        <v>9</v>
      </c>
      <c r="S78" s="126">
        <f t="shared" si="23"/>
        <v>61</v>
      </c>
    </row>
    <row r="79" spans="1:36" x14ac:dyDescent="0.25">
      <c r="C79" s="126" t="s">
        <v>61</v>
      </c>
      <c r="D79" s="131">
        <f>COUNTIF(C9:C69,3)</f>
        <v>5</v>
      </c>
      <c r="G79" s="126" t="s">
        <v>61</v>
      </c>
      <c r="H79" s="131">
        <f>COUNTIF(G9:G69,3)</f>
        <v>3</v>
      </c>
      <c r="K79" s="126" t="s">
        <v>61</v>
      </c>
      <c r="L79" s="131">
        <f>COUNTIF(K9:K69,3)</f>
        <v>11</v>
      </c>
      <c r="O79" s="126" t="s">
        <v>61</v>
      </c>
      <c r="P79" s="131">
        <f>COUNTIF(O9:O69,3)</f>
        <v>37</v>
      </c>
      <c r="S79" s="126">
        <f t="shared" si="23"/>
        <v>56</v>
      </c>
    </row>
    <row r="80" spans="1:36" x14ac:dyDescent="0.25">
      <c r="C80" s="126" t="s">
        <v>62</v>
      </c>
      <c r="D80" s="131">
        <f>COUNTIF(C9:C69,4)</f>
        <v>2</v>
      </c>
      <c r="G80" s="126" t="s">
        <v>62</v>
      </c>
      <c r="H80" s="131">
        <f>COUNTIF(G9:G69,4)</f>
        <v>0</v>
      </c>
      <c r="K80" s="126" t="s">
        <v>62</v>
      </c>
      <c r="L80" s="131">
        <f>COUNTIF(K9:K69,4)</f>
        <v>21</v>
      </c>
      <c r="O80" s="126" t="s">
        <v>62</v>
      </c>
      <c r="P80" s="131">
        <f>COUNTIF(O9:O69,4)</f>
        <v>8</v>
      </c>
      <c r="S80" s="126">
        <f t="shared" si="23"/>
        <v>31</v>
      </c>
    </row>
    <row r="81" spans="3:29" x14ac:dyDescent="0.25">
      <c r="C81" s="126" t="s">
        <v>25</v>
      </c>
      <c r="D81" s="126">
        <f>COUNTIF(C9:C69,"DSQ")</f>
        <v>2</v>
      </c>
      <c r="G81" s="126" t="s">
        <v>25</v>
      </c>
      <c r="H81" s="126">
        <f>COUNTIF(G9:G69,"DSQ")</f>
        <v>3</v>
      </c>
      <c r="K81" s="126" t="s">
        <v>25</v>
      </c>
      <c r="L81" s="126">
        <f>COUNTIF(K9:K69,"DSQ")</f>
        <v>4</v>
      </c>
      <c r="O81" s="126" t="s">
        <v>25</v>
      </c>
      <c r="P81" s="126">
        <f>COUNTIF(O9:O69,"DSQ")</f>
        <v>4</v>
      </c>
      <c r="S81" s="126">
        <f t="shared" si="23"/>
        <v>13</v>
      </c>
    </row>
    <row r="82" spans="3:29" x14ac:dyDescent="0.25">
      <c r="C82" s="126" t="s">
        <v>26</v>
      </c>
      <c r="D82" s="126">
        <f>COUNTIF(C9:C69,"T/O")</f>
        <v>0</v>
      </c>
      <c r="G82" s="126" t="s">
        <v>26</v>
      </c>
      <c r="H82" s="126">
        <f>COUNTIF(G9:G69,"T/O")</f>
        <v>0</v>
      </c>
      <c r="K82" s="126" t="s">
        <v>26</v>
      </c>
      <c r="L82" s="126">
        <f>COUNTIF(K9:K69,"T/O")</f>
        <v>0</v>
      </c>
      <c r="O82" s="126" t="s">
        <v>26</v>
      </c>
      <c r="P82" s="126">
        <f>COUNTIF(O9:O69,"T/O")</f>
        <v>0</v>
      </c>
      <c r="S82" s="126">
        <f t="shared" si="23"/>
        <v>0</v>
      </c>
    </row>
    <row r="83" spans="3:29" x14ac:dyDescent="0.25">
      <c r="C83" s="126" t="s">
        <v>23</v>
      </c>
      <c r="D83" s="126">
        <f>COUNTIF(C9:C69,"DNS")</f>
        <v>0</v>
      </c>
      <c r="G83" s="126" t="s">
        <v>23</v>
      </c>
      <c r="H83" s="126">
        <f>COUNTIF(G9:G69,"DNS")</f>
        <v>0</v>
      </c>
      <c r="K83" s="126" t="s">
        <v>23</v>
      </c>
      <c r="L83" s="126">
        <f>COUNTIF(K9:K69,"DNS")</f>
        <v>22</v>
      </c>
      <c r="O83" s="126" t="s">
        <v>23</v>
      </c>
      <c r="P83" s="126">
        <f>COUNTIF(O9:O69,"DNS")</f>
        <v>0</v>
      </c>
      <c r="S83" s="126">
        <f t="shared" si="23"/>
        <v>22</v>
      </c>
    </row>
    <row r="84" spans="3:29" x14ac:dyDescent="0.25">
      <c r="C84" s="126" t="s">
        <v>63</v>
      </c>
      <c r="D84" s="131">
        <f>SUM(D77:D83)</f>
        <v>61</v>
      </c>
      <c r="H84" s="131">
        <f>SUM(H77:H83)</f>
        <v>61</v>
      </c>
      <c r="L84" s="131">
        <f>SUM(L77:L83)</f>
        <v>61</v>
      </c>
      <c r="P84" s="131">
        <f>SUM(P77:P83)</f>
        <v>61</v>
      </c>
      <c r="S84" s="126">
        <f>SUM(S77:S83)</f>
        <v>244</v>
      </c>
    </row>
    <row r="85" spans="3:29" x14ac:dyDescent="0.25">
      <c r="T85" s="132" t="s">
        <v>64</v>
      </c>
    </row>
    <row r="86" spans="3:29" hidden="1" x14ac:dyDescent="0.25">
      <c r="U86" s="131" t="str">
        <f>C5</f>
        <v>Thirsk WH</v>
      </c>
      <c r="V86" s="126" t="str">
        <f>G5</f>
        <v>Stokesley</v>
      </c>
      <c r="W86" s="126" t="str">
        <f>K5</f>
        <v>Thornaby</v>
      </c>
      <c r="X86" s="126" t="str">
        <f>O5</f>
        <v>Saltburn &amp; Marske</v>
      </c>
      <c r="Y86" s="126" t="s">
        <v>216</v>
      </c>
      <c r="AA86" s="126" t="str">
        <f>O5</f>
        <v>Saltburn &amp; Marske</v>
      </c>
      <c r="AB86" s="126">
        <f>S5</f>
        <v>0</v>
      </c>
      <c r="AC86" s="126" t="s">
        <v>216</v>
      </c>
    </row>
    <row r="87" spans="3:29" hidden="1" x14ac:dyDescent="0.25">
      <c r="T87" s="126" t="s">
        <v>59</v>
      </c>
      <c r="U87" s="131">
        <f t="shared" ref="U87:U93" si="24">D77</f>
        <v>24</v>
      </c>
      <c r="V87" s="126">
        <f t="shared" ref="V87:V93" si="25">H77</f>
        <v>33</v>
      </c>
      <c r="W87" s="126">
        <f t="shared" ref="W87:W93" si="26">L77</f>
        <v>1</v>
      </c>
      <c r="X87" s="126">
        <f t="shared" ref="X87:X93" si="27">P77</f>
        <v>3</v>
      </c>
      <c r="AA87" s="126">
        <f t="shared" ref="AA87:AA93" si="28">P77</f>
        <v>3</v>
      </c>
      <c r="AB87" s="126">
        <f t="shared" ref="AB87:AB93" si="29">T77</f>
        <v>0</v>
      </c>
    </row>
    <row r="88" spans="3:29" hidden="1" x14ac:dyDescent="0.25">
      <c r="D88" s="148" t="s">
        <v>65</v>
      </c>
      <c r="E88" s="149"/>
      <c r="F88" s="150"/>
      <c r="T88" s="126" t="s">
        <v>60</v>
      </c>
      <c r="U88" s="131">
        <f t="shared" si="24"/>
        <v>28</v>
      </c>
      <c r="V88" s="126">
        <f t="shared" si="25"/>
        <v>22</v>
      </c>
      <c r="W88" s="126">
        <f t="shared" si="26"/>
        <v>2</v>
      </c>
      <c r="X88" s="126">
        <f t="shared" si="27"/>
        <v>9</v>
      </c>
      <c r="AA88" s="126">
        <f t="shared" si="28"/>
        <v>9</v>
      </c>
      <c r="AB88" s="126">
        <f t="shared" si="29"/>
        <v>0</v>
      </c>
    </row>
    <row r="89" spans="3:29" hidden="1" x14ac:dyDescent="0.25">
      <c r="D89" s="151">
        <f>LARGE(C71:R71,4)</f>
        <v>53</v>
      </c>
      <c r="E89" s="126">
        <v>4</v>
      </c>
      <c r="F89" s="152"/>
      <c r="T89" s="126" t="s">
        <v>61</v>
      </c>
      <c r="U89" s="131">
        <f t="shared" si="24"/>
        <v>5</v>
      </c>
      <c r="V89" s="126">
        <f t="shared" si="25"/>
        <v>3</v>
      </c>
      <c r="W89" s="126">
        <f t="shared" si="26"/>
        <v>11</v>
      </c>
      <c r="X89" s="126">
        <f t="shared" si="27"/>
        <v>37</v>
      </c>
      <c r="AA89" s="126">
        <f t="shared" si="28"/>
        <v>37</v>
      </c>
      <c r="AB89" s="126">
        <f t="shared" si="29"/>
        <v>0</v>
      </c>
    </row>
    <row r="90" spans="3:29" hidden="1" x14ac:dyDescent="0.25">
      <c r="D90" s="151">
        <f>LARGE(C71:R71,3)</f>
        <v>121</v>
      </c>
      <c r="E90" s="126">
        <v>3</v>
      </c>
      <c r="F90" s="152"/>
      <c r="T90" s="126" t="s">
        <v>62</v>
      </c>
      <c r="U90" s="131">
        <f t="shared" si="24"/>
        <v>2</v>
      </c>
      <c r="V90" s="126">
        <f t="shared" si="25"/>
        <v>0</v>
      </c>
      <c r="W90" s="126">
        <f t="shared" si="26"/>
        <v>21</v>
      </c>
      <c r="X90" s="126">
        <f t="shared" si="27"/>
        <v>8</v>
      </c>
      <c r="AA90" s="126">
        <f t="shared" si="28"/>
        <v>8</v>
      </c>
      <c r="AB90" s="126">
        <f t="shared" si="29"/>
        <v>0</v>
      </c>
    </row>
    <row r="91" spans="3:29" hidden="1" x14ac:dyDescent="0.25">
      <c r="D91" s="151">
        <f>LARGE(C71:R71,2)</f>
        <v>192</v>
      </c>
      <c r="E91" s="126">
        <v>2</v>
      </c>
      <c r="F91" s="152"/>
      <c r="T91" s="126" t="s">
        <v>25</v>
      </c>
      <c r="U91" s="131">
        <f t="shared" si="24"/>
        <v>2</v>
      </c>
      <c r="V91" s="126">
        <f t="shared" si="25"/>
        <v>3</v>
      </c>
      <c r="W91" s="126">
        <f t="shared" si="26"/>
        <v>4</v>
      </c>
      <c r="X91" s="126">
        <f t="shared" si="27"/>
        <v>4</v>
      </c>
      <c r="AA91" s="126">
        <f t="shared" si="28"/>
        <v>4</v>
      </c>
      <c r="AB91" s="126">
        <f t="shared" si="29"/>
        <v>0</v>
      </c>
    </row>
    <row r="92" spans="3:29" hidden="1" x14ac:dyDescent="0.25">
      <c r="D92" s="151">
        <f>LARGE(C71:R71,1)</f>
        <v>204</v>
      </c>
      <c r="E92" s="126">
        <v>1</v>
      </c>
      <c r="F92" s="152"/>
      <c r="T92" s="126" t="s">
        <v>26</v>
      </c>
      <c r="U92" s="131">
        <f t="shared" si="24"/>
        <v>0</v>
      </c>
      <c r="V92" s="126">
        <f t="shared" si="25"/>
        <v>0</v>
      </c>
      <c r="W92" s="126">
        <f t="shared" si="26"/>
        <v>0</v>
      </c>
      <c r="X92" s="126">
        <f t="shared" si="27"/>
        <v>0</v>
      </c>
      <c r="AA92" s="126">
        <f t="shared" si="28"/>
        <v>0</v>
      </c>
      <c r="AB92" s="126">
        <f t="shared" si="29"/>
        <v>0</v>
      </c>
    </row>
    <row r="93" spans="3:29" ht="12.6" hidden="1" thickBot="1" x14ac:dyDescent="0.3">
      <c r="D93" s="153"/>
      <c r="E93" s="154"/>
      <c r="F93" s="155"/>
      <c r="T93" s="126" t="s">
        <v>23</v>
      </c>
      <c r="U93" s="131">
        <f t="shared" si="24"/>
        <v>0</v>
      </c>
      <c r="V93" s="126">
        <f t="shared" si="25"/>
        <v>0</v>
      </c>
      <c r="W93" s="126">
        <f t="shared" si="26"/>
        <v>22</v>
      </c>
      <c r="X93" s="126">
        <f t="shared" si="27"/>
        <v>0</v>
      </c>
      <c r="AA93" s="126">
        <f t="shared" si="28"/>
        <v>0</v>
      </c>
      <c r="AB93" s="126">
        <f t="shared" si="29"/>
        <v>0</v>
      </c>
    </row>
    <row r="94" spans="3:29" hidden="1" x14ac:dyDescent="0.25"/>
    <row r="95" spans="3:29" hidden="1" x14ac:dyDescent="0.25"/>
    <row r="96" spans="3:29" hidden="1" x14ac:dyDescent="0.25"/>
  </sheetData>
  <sheetProtection algorithmName="SHA-512" hashValue="r5+95MVoNj8XAZYKGrDmtilX4fkFJ3KoZjiTkyeM5RwjJAmdPZvpPYzW9pVu15P83RE7dyZQZnozxwh3NYiw1A==" saltValue="RwSR5JvnuXeoLKl6CbrCRQ==" spinCount="100000" sheet="1" objects="1" scenarios="1"/>
  <mergeCells count="29">
    <mergeCell ref="AA5:AD5"/>
    <mergeCell ref="AA6:AD6"/>
    <mergeCell ref="A71:B71"/>
    <mergeCell ref="C71:F71"/>
    <mergeCell ref="G71:J71"/>
    <mergeCell ref="K71:N71"/>
    <mergeCell ref="O71:R71"/>
    <mergeCell ref="W5:Z5"/>
    <mergeCell ref="W6:Z6"/>
    <mergeCell ref="A1:R1"/>
    <mergeCell ref="J3:K3"/>
    <mergeCell ref="A5:B5"/>
    <mergeCell ref="C5:F5"/>
    <mergeCell ref="G5:J5"/>
    <mergeCell ref="K5:N5"/>
    <mergeCell ref="O5:R5"/>
    <mergeCell ref="C73:F73"/>
    <mergeCell ref="G73:J73"/>
    <mergeCell ref="K73:N73"/>
    <mergeCell ref="O73:R73"/>
    <mergeCell ref="C6:F6"/>
    <mergeCell ref="G6:J6"/>
    <mergeCell ref="K6:N6"/>
    <mergeCell ref="O6:R6"/>
    <mergeCell ref="A72:B72"/>
    <mergeCell ref="C72:F72"/>
    <mergeCell ref="G72:J72"/>
    <mergeCell ref="K72:N72"/>
    <mergeCell ref="O72:R72"/>
  </mergeCells>
  <printOptions horizontalCentered="1" verticalCentered="1"/>
  <pageMargins left="0.11805555555555555" right="0.11805555555555555" top="0" bottom="0" header="0.51180555555555551" footer="0.51180555555555551"/>
  <pageSetup paperSize="9" scale="90" firstPageNumber="0" orientation="landscape" r:id="rId1"/>
  <headerFooter alignWithMargins="0"/>
  <rowBreaks count="3" manualBreakCount="3">
    <brk id="72" max="16383" man="1"/>
    <brk id="74" max="16383" man="1"/>
    <brk id="104" max="16383" man="1"/>
  </rowBreaks>
  <ignoredErrors>
    <ignoredError sqref="A8:R8 A69:B69 A64:B64 A65:B65 A66:B66 A67:B67 A68:B68 A9:B9 F9 A10:B14 A17:B24 A15 A16 A27:B44 A25 A26 A47:B54 A45 A46 A58:B63 A55 A56 A57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69"/>
  <sheetViews>
    <sheetView topLeftCell="A2" workbookViewId="0">
      <selection activeCell="A67" sqref="A67"/>
    </sheetView>
  </sheetViews>
  <sheetFormatPr defaultColWidth="8.88671875" defaultRowHeight="13.2" x14ac:dyDescent="0.25"/>
  <cols>
    <col min="1" max="1" width="9" style="16" customWidth="1"/>
    <col min="2" max="2" width="103.33203125" customWidth="1"/>
  </cols>
  <sheetData>
    <row r="1" spans="1:2" ht="20.399999999999999" x14ac:dyDescent="0.25">
      <c r="A1" s="102" t="s">
        <v>301</v>
      </c>
      <c r="B1" s="77" t="s">
        <v>221</v>
      </c>
    </row>
    <row r="2" spans="1:2" x14ac:dyDescent="0.25">
      <c r="A2" s="78">
        <v>4.4000000000000004</v>
      </c>
      <c r="B2" s="79" t="s">
        <v>222</v>
      </c>
    </row>
    <row r="3" spans="1:2" x14ac:dyDescent="0.25">
      <c r="A3" s="84"/>
      <c r="B3" s="80"/>
    </row>
    <row r="4" spans="1:2" ht="20.399999999999999" x14ac:dyDescent="0.25">
      <c r="A4" s="102" t="s">
        <v>302</v>
      </c>
      <c r="B4" s="77" t="s">
        <v>223</v>
      </c>
    </row>
    <row r="5" spans="1:2" x14ac:dyDescent="0.25">
      <c r="A5" s="78">
        <v>5.2</v>
      </c>
      <c r="B5" s="79" t="s">
        <v>224</v>
      </c>
    </row>
    <row r="6" spans="1:2" x14ac:dyDescent="0.25">
      <c r="A6" s="78" t="s">
        <v>179</v>
      </c>
      <c r="B6" s="79" t="s">
        <v>225</v>
      </c>
    </row>
    <row r="7" spans="1:2" x14ac:dyDescent="0.25">
      <c r="A7" s="78" t="s">
        <v>180</v>
      </c>
      <c r="B7" s="79" t="s">
        <v>226</v>
      </c>
    </row>
    <row r="8" spans="1:2" x14ac:dyDescent="0.25">
      <c r="A8" s="84"/>
      <c r="B8" s="80"/>
    </row>
    <row r="9" spans="1:2" ht="20.399999999999999" x14ac:dyDescent="0.25">
      <c r="A9" s="102" t="s">
        <v>303</v>
      </c>
      <c r="B9" s="77" t="s">
        <v>227</v>
      </c>
    </row>
    <row r="10" spans="1:2" x14ac:dyDescent="0.25">
      <c r="A10" s="78">
        <v>6.2</v>
      </c>
      <c r="B10" s="79" t="s">
        <v>228</v>
      </c>
    </row>
    <row r="11" spans="1:2" x14ac:dyDescent="0.25">
      <c r="A11" s="78" t="s">
        <v>279</v>
      </c>
      <c r="B11" s="79" t="s">
        <v>225</v>
      </c>
    </row>
    <row r="12" spans="1:2" x14ac:dyDescent="0.25">
      <c r="A12" s="78" t="s">
        <v>280</v>
      </c>
      <c r="B12" s="79" t="s">
        <v>229</v>
      </c>
    </row>
    <row r="13" spans="1:2" x14ac:dyDescent="0.25">
      <c r="A13" s="78" t="s">
        <v>176</v>
      </c>
      <c r="B13" s="79" t="s">
        <v>230</v>
      </c>
    </row>
    <row r="14" spans="1:2" x14ac:dyDescent="0.25">
      <c r="A14" s="78" t="s">
        <v>177</v>
      </c>
      <c r="B14" s="79" t="s">
        <v>231</v>
      </c>
    </row>
    <row r="15" spans="1:2" x14ac:dyDescent="0.25">
      <c r="A15" s="78" t="s">
        <v>178</v>
      </c>
      <c r="B15" s="79" t="s">
        <v>232</v>
      </c>
    </row>
    <row r="16" spans="1:2" x14ac:dyDescent="0.25">
      <c r="A16" s="78" t="s">
        <v>281</v>
      </c>
      <c r="B16" s="79" t="s">
        <v>233</v>
      </c>
    </row>
    <row r="17" spans="1:2" x14ac:dyDescent="0.25">
      <c r="A17" s="78">
        <v>6.5</v>
      </c>
      <c r="B17" s="79" t="s">
        <v>234</v>
      </c>
    </row>
    <row r="18" spans="1:2" x14ac:dyDescent="0.25">
      <c r="A18" s="84"/>
      <c r="B18" s="80"/>
    </row>
    <row r="19" spans="1:2" ht="30.6" x14ac:dyDescent="0.25">
      <c r="A19" s="102" t="s">
        <v>304</v>
      </c>
      <c r="B19" s="77" t="s">
        <v>235</v>
      </c>
    </row>
    <row r="20" spans="1:2" x14ac:dyDescent="0.25">
      <c r="A20" s="78" t="s">
        <v>181</v>
      </c>
      <c r="B20" s="79" t="s">
        <v>236</v>
      </c>
    </row>
    <row r="21" spans="1:2" x14ac:dyDescent="0.25">
      <c r="A21" s="78" t="s">
        <v>182</v>
      </c>
      <c r="B21" s="79" t="s">
        <v>237</v>
      </c>
    </row>
    <row r="22" spans="1:2" x14ac:dyDescent="0.25">
      <c r="A22" s="78" t="s">
        <v>183</v>
      </c>
      <c r="B22" s="79" t="s">
        <v>238</v>
      </c>
    </row>
    <row r="23" spans="1:2" x14ac:dyDescent="0.25">
      <c r="A23" s="78" t="s">
        <v>184</v>
      </c>
      <c r="B23" s="79" t="s">
        <v>239</v>
      </c>
    </row>
    <row r="24" spans="1:2" x14ac:dyDescent="0.25">
      <c r="A24" s="78" t="s">
        <v>185</v>
      </c>
      <c r="B24" s="79" t="s">
        <v>240</v>
      </c>
    </row>
    <row r="25" spans="1:2" x14ac:dyDescent="0.25">
      <c r="A25" s="78" t="s">
        <v>186</v>
      </c>
      <c r="B25" s="79" t="s">
        <v>241</v>
      </c>
    </row>
    <row r="26" spans="1:2" x14ac:dyDescent="0.25">
      <c r="A26" s="78" t="s">
        <v>187</v>
      </c>
      <c r="B26" s="79" t="s">
        <v>242</v>
      </c>
    </row>
    <row r="27" spans="1:2" x14ac:dyDescent="0.25">
      <c r="A27" s="78" t="s">
        <v>188</v>
      </c>
      <c r="B27" s="79" t="s">
        <v>243</v>
      </c>
    </row>
    <row r="28" spans="1:2" x14ac:dyDescent="0.25">
      <c r="A28" s="78" t="s">
        <v>189</v>
      </c>
      <c r="B28" s="79" t="s">
        <v>244</v>
      </c>
    </row>
    <row r="29" spans="1:2" x14ac:dyDescent="0.25">
      <c r="A29" s="78" t="s">
        <v>190</v>
      </c>
      <c r="B29" s="79" t="s">
        <v>245</v>
      </c>
    </row>
    <row r="30" spans="1:2" x14ac:dyDescent="0.25">
      <c r="A30" s="78" t="s">
        <v>191</v>
      </c>
      <c r="B30" s="79" t="s">
        <v>246</v>
      </c>
    </row>
    <row r="31" spans="1:2" x14ac:dyDescent="0.25">
      <c r="A31" s="78" t="s">
        <v>192</v>
      </c>
      <c r="B31" s="79" t="s">
        <v>247</v>
      </c>
    </row>
    <row r="32" spans="1:2" x14ac:dyDescent="0.25">
      <c r="A32" s="78">
        <v>7.6</v>
      </c>
      <c r="B32" s="79" t="s">
        <v>248</v>
      </c>
    </row>
    <row r="33" spans="1:2" x14ac:dyDescent="0.25">
      <c r="A33" s="84"/>
      <c r="B33" s="80"/>
    </row>
    <row r="34" spans="1:2" ht="20.399999999999999" x14ac:dyDescent="0.25">
      <c r="A34" s="102" t="s">
        <v>305</v>
      </c>
      <c r="B34" s="77" t="s">
        <v>249</v>
      </c>
    </row>
    <row r="35" spans="1:2" x14ac:dyDescent="0.25">
      <c r="A35" s="78">
        <v>8.1</v>
      </c>
      <c r="B35" s="79" t="s">
        <v>238</v>
      </c>
    </row>
    <row r="36" spans="1:2" x14ac:dyDescent="0.25">
      <c r="A36" s="78" t="s">
        <v>193</v>
      </c>
      <c r="B36" s="79" t="s">
        <v>250</v>
      </c>
    </row>
    <row r="37" spans="1:2" x14ac:dyDescent="0.25">
      <c r="A37" s="78" t="s">
        <v>194</v>
      </c>
      <c r="B37" s="79" t="s">
        <v>251</v>
      </c>
    </row>
    <row r="38" spans="1:2" x14ac:dyDescent="0.25">
      <c r="A38" s="78" t="s">
        <v>195</v>
      </c>
      <c r="B38" s="79" t="s">
        <v>252</v>
      </c>
    </row>
    <row r="39" spans="1:2" x14ac:dyDescent="0.25">
      <c r="A39" s="78" t="s">
        <v>196</v>
      </c>
      <c r="B39" s="79" t="s">
        <v>253</v>
      </c>
    </row>
    <row r="40" spans="1:2" x14ac:dyDescent="0.25">
      <c r="A40" s="78">
        <v>8.4</v>
      </c>
      <c r="B40" s="79" t="s">
        <v>248</v>
      </c>
    </row>
    <row r="41" spans="1:2" x14ac:dyDescent="0.25">
      <c r="A41" s="78" t="s">
        <v>197</v>
      </c>
      <c r="B41" s="79" t="s">
        <v>254</v>
      </c>
    </row>
    <row r="42" spans="1:2" x14ac:dyDescent="0.25">
      <c r="A42" s="78" t="s">
        <v>198</v>
      </c>
      <c r="B42" s="79" t="s">
        <v>225</v>
      </c>
    </row>
    <row r="43" spans="1:2" x14ac:dyDescent="0.25">
      <c r="A43" s="78" t="s">
        <v>213</v>
      </c>
      <c r="B43" s="79" t="s">
        <v>255</v>
      </c>
    </row>
    <row r="44" spans="1:2" x14ac:dyDescent="0.25">
      <c r="A44" s="84"/>
      <c r="B44" s="80"/>
    </row>
    <row r="45" spans="1:2" ht="20.399999999999999" x14ac:dyDescent="0.25">
      <c r="A45" s="102" t="s">
        <v>306</v>
      </c>
      <c r="B45" s="77" t="s">
        <v>256</v>
      </c>
    </row>
    <row r="46" spans="1:2" x14ac:dyDescent="0.25">
      <c r="A46" s="78">
        <v>5.0999999999999996</v>
      </c>
      <c r="B46" s="79" t="s">
        <v>257</v>
      </c>
    </row>
    <row r="47" spans="1:2" x14ac:dyDescent="0.25">
      <c r="A47" s="78">
        <v>9.1</v>
      </c>
      <c r="B47" s="79" t="s">
        <v>258</v>
      </c>
    </row>
    <row r="48" spans="1:2" x14ac:dyDescent="0.25">
      <c r="A48" s="85">
        <v>9.1999999999999993</v>
      </c>
      <c r="B48" s="79" t="s">
        <v>259</v>
      </c>
    </row>
    <row r="49" spans="1:2" x14ac:dyDescent="0.25">
      <c r="A49" s="78">
        <v>9.3000000000000007</v>
      </c>
      <c r="B49" s="79" t="s">
        <v>260</v>
      </c>
    </row>
    <row r="50" spans="1:2" x14ac:dyDescent="0.25">
      <c r="A50" s="78">
        <v>9.4</v>
      </c>
      <c r="B50" s="81" t="s">
        <v>261</v>
      </c>
    </row>
    <row r="51" spans="1:2" x14ac:dyDescent="0.25">
      <c r="A51" s="84"/>
      <c r="B51" s="80"/>
    </row>
    <row r="52" spans="1:2" ht="20.399999999999999" x14ac:dyDescent="0.25">
      <c r="A52" s="102" t="s">
        <v>307</v>
      </c>
      <c r="B52" s="77" t="s">
        <v>262</v>
      </c>
    </row>
    <row r="53" spans="1:2" x14ac:dyDescent="0.25">
      <c r="A53" s="78">
        <v>10.199999999999999</v>
      </c>
      <c r="B53" s="79" t="s">
        <v>263</v>
      </c>
    </row>
    <row r="54" spans="1:2" x14ac:dyDescent="0.25">
      <c r="A54" s="78">
        <v>10.4</v>
      </c>
      <c r="B54" s="79" t="s">
        <v>264</v>
      </c>
    </row>
    <row r="55" spans="1:2" x14ac:dyDescent="0.25">
      <c r="A55" s="78" t="s">
        <v>211</v>
      </c>
      <c r="B55" s="79" t="s">
        <v>265</v>
      </c>
    </row>
    <row r="56" spans="1:2" x14ac:dyDescent="0.25">
      <c r="A56" s="78" t="s">
        <v>212</v>
      </c>
      <c r="B56" s="79" t="s">
        <v>266</v>
      </c>
    </row>
    <row r="57" spans="1:2" x14ac:dyDescent="0.25">
      <c r="A57" s="78">
        <v>10.6</v>
      </c>
      <c r="B57" s="79" t="s">
        <v>267</v>
      </c>
    </row>
    <row r="58" spans="1:2" x14ac:dyDescent="0.25">
      <c r="A58" s="78">
        <v>10.7</v>
      </c>
      <c r="B58" s="79" t="s">
        <v>268</v>
      </c>
    </row>
    <row r="59" spans="1:2" x14ac:dyDescent="0.25">
      <c r="A59" s="85">
        <v>10.8</v>
      </c>
      <c r="B59" s="79" t="s">
        <v>269</v>
      </c>
    </row>
    <row r="60" spans="1:2" x14ac:dyDescent="0.25">
      <c r="A60" s="78">
        <v>10.9</v>
      </c>
      <c r="B60" s="79" t="s">
        <v>270</v>
      </c>
    </row>
    <row r="61" spans="1:2" x14ac:dyDescent="0.25">
      <c r="A61" s="82">
        <v>10.11</v>
      </c>
      <c r="B61" s="79" t="s">
        <v>271</v>
      </c>
    </row>
    <row r="62" spans="1:2" x14ac:dyDescent="0.25">
      <c r="A62" s="82">
        <v>10.119999999999999</v>
      </c>
      <c r="B62" s="79" t="s">
        <v>272</v>
      </c>
    </row>
    <row r="63" spans="1:2" x14ac:dyDescent="0.25">
      <c r="A63" s="82">
        <v>10.130000000000001</v>
      </c>
      <c r="B63" s="79" t="s">
        <v>273</v>
      </c>
    </row>
    <row r="64" spans="1:2" x14ac:dyDescent="0.25">
      <c r="A64" s="82">
        <v>10.14</v>
      </c>
      <c r="B64" s="79" t="s">
        <v>274</v>
      </c>
    </row>
    <row r="65" spans="1:2" x14ac:dyDescent="0.25">
      <c r="A65" s="82">
        <v>10.15</v>
      </c>
      <c r="B65" s="79" t="s">
        <v>275</v>
      </c>
    </row>
    <row r="66" spans="1:2" x14ac:dyDescent="0.25">
      <c r="A66" s="82">
        <v>10.17</v>
      </c>
      <c r="B66" s="79" t="s">
        <v>276</v>
      </c>
    </row>
    <row r="67" spans="1:2" x14ac:dyDescent="0.25">
      <c r="A67" s="86"/>
      <c r="B67" s="83"/>
    </row>
    <row r="68" spans="1:2" ht="20.399999999999999" x14ac:dyDescent="0.25">
      <c r="A68" s="102" t="s">
        <v>308</v>
      </c>
      <c r="B68" s="77" t="s">
        <v>277</v>
      </c>
    </row>
    <row r="69" spans="1:2" x14ac:dyDescent="0.25">
      <c r="A69" s="78">
        <v>15.2</v>
      </c>
      <c r="B69" s="79" t="s">
        <v>278</v>
      </c>
    </row>
  </sheetData>
  <phoneticPr fontId="14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C69BB-E935-44B8-B31F-70EF6514C3FB}">
  <dimension ref="A1"/>
  <sheetViews>
    <sheetView workbookViewId="0">
      <selection activeCell="D6" sqref="D6"/>
    </sheetView>
  </sheetViews>
  <sheetFormatPr defaultColWidth="8.88671875" defaultRowHeight="13.2" x14ac:dyDescent="0.25"/>
  <sheetData>
    <row r="1" spans="1:1" x14ac:dyDescent="0.25">
      <c r="A1" t="str">
        <f>"Moors 2023-24 - 4NE231911,Redcar,281023,31"</f>
        <v>Moors 2023-24 - 4NE231911,Redcar,281023,31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CBAED-D3AB-439F-83AD-7780AAD7F758}">
  <sheetPr filterMode="1"/>
  <dimension ref="A1:H161"/>
  <sheetViews>
    <sheetView topLeftCell="A26" workbookViewId="0">
      <selection activeCell="G6" sqref="G6"/>
    </sheetView>
  </sheetViews>
  <sheetFormatPr defaultColWidth="8.88671875" defaultRowHeight="13.2" x14ac:dyDescent="0.25"/>
  <sheetData>
    <row r="1" spans="1:8" s="27" customFormat="1" x14ac:dyDescent="0.25">
      <c r="A1" s="27" t="s">
        <v>393</v>
      </c>
      <c r="F1" s="27" t="s">
        <v>394</v>
      </c>
      <c r="G1" s="27" t="s">
        <v>395</v>
      </c>
      <c r="H1" s="27" t="s">
        <v>396</v>
      </c>
    </row>
    <row r="2" spans="1:8" x14ac:dyDescent="0.25">
      <c r="A2" t="e">
        <f>'Lane 1 Team Sheet'!AI6</f>
        <v>#REF!</v>
      </c>
      <c r="F2" t="e">
        <f>FIND(",X,",A2)</f>
        <v>#REF!</v>
      </c>
      <c r="G2" t="e">
        <f>FIND(",DQ,",A2)</f>
        <v>#REF!</v>
      </c>
      <c r="H2" t="e">
        <f>FIND(",DNS,",A2)</f>
        <v>#REF!</v>
      </c>
    </row>
    <row r="3" spans="1:8" x14ac:dyDescent="0.25">
      <c r="A3" t="e">
        <f>'Lane 1 Team Sheet'!AI7</f>
        <v>#REF!</v>
      </c>
      <c r="F3" t="e">
        <f t="shared" ref="F3:F66" si="0">FIND(",X,",A3)</f>
        <v>#REF!</v>
      </c>
      <c r="G3" t="e">
        <f t="shared" ref="G3:G66" si="1">FIND(",DQ,",A3)</f>
        <v>#REF!</v>
      </c>
      <c r="H3" t="e">
        <f t="shared" ref="H3:H66" si="2">FIND(",DNS,",A3)</f>
        <v>#REF!</v>
      </c>
    </row>
    <row r="4" spans="1:8" x14ac:dyDescent="0.25">
      <c r="A4" t="e">
        <f>'Lane 1 Team Sheet'!AI8</f>
        <v>#REF!</v>
      </c>
      <c r="F4" t="e">
        <f t="shared" si="0"/>
        <v>#REF!</v>
      </c>
      <c r="G4" t="e">
        <f t="shared" si="1"/>
        <v>#REF!</v>
      </c>
      <c r="H4" t="e">
        <f t="shared" si="2"/>
        <v>#REF!</v>
      </c>
    </row>
    <row r="5" spans="1:8" x14ac:dyDescent="0.25">
      <c r="A5" t="e">
        <f>'Lane 1 Team Sheet'!AI9</f>
        <v>#REF!</v>
      </c>
      <c r="F5" t="e">
        <f t="shared" si="0"/>
        <v>#REF!</v>
      </c>
      <c r="G5" t="e">
        <f t="shared" si="1"/>
        <v>#REF!</v>
      </c>
      <c r="H5" t="e">
        <f t="shared" si="2"/>
        <v>#REF!</v>
      </c>
    </row>
    <row r="6" spans="1:8" x14ac:dyDescent="0.25">
      <c r="A6" t="e">
        <f>'Lane 1 Team Sheet'!AI10</f>
        <v>#REF!</v>
      </c>
      <c r="F6" t="e">
        <f t="shared" si="0"/>
        <v>#REF!</v>
      </c>
      <c r="G6" t="e">
        <f t="shared" si="1"/>
        <v>#REF!</v>
      </c>
      <c r="H6" t="e">
        <f t="shared" si="2"/>
        <v>#REF!</v>
      </c>
    </row>
    <row r="7" spans="1:8" x14ac:dyDescent="0.25">
      <c r="A7" t="e">
        <f>'Lane 1 Team Sheet'!AI11</f>
        <v>#REF!</v>
      </c>
      <c r="F7" t="e">
        <f t="shared" si="0"/>
        <v>#REF!</v>
      </c>
      <c r="G7" t="e">
        <f t="shared" si="1"/>
        <v>#REF!</v>
      </c>
      <c r="H7" t="e">
        <f t="shared" si="2"/>
        <v>#REF!</v>
      </c>
    </row>
    <row r="8" spans="1:8" x14ac:dyDescent="0.25">
      <c r="A8" t="e">
        <f>'Lane 1 Team Sheet'!AI12</f>
        <v>#REF!</v>
      </c>
      <c r="F8" t="e">
        <f t="shared" si="0"/>
        <v>#REF!</v>
      </c>
      <c r="G8" t="e">
        <f t="shared" si="1"/>
        <v>#REF!</v>
      </c>
      <c r="H8" t="e">
        <f t="shared" si="2"/>
        <v>#REF!</v>
      </c>
    </row>
    <row r="9" spans="1:8" x14ac:dyDescent="0.25">
      <c r="A9" t="e">
        <f>'Lane 1 Team Sheet'!AI13</f>
        <v>#REF!</v>
      </c>
      <c r="F9" t="e">
        <f t="shared" si="0"/>
        <v>#REF!</v>
      </c>
      <c r="G9" t="e">
        <f t="shared" si="1"/>
        <v>#REF!</v>
      </c>
      <c r="H9" t="e">
        <f t="shared" si="2"/>
        <v>#REF!</v>
      </c>
    </row>
    <row r="10" spans="1:8" x14ac:dyDescent="0.25">
      <c r="A10" t="e">
        <f>'Lane 1 Team Sheet'!AI14</f>
        <v>#REF!</v>
      </c>
      <c r="F10" t="e">
        <f t="shared" si="0"/>
        <v>#REF!</v>
      </c>
      <c r="G10" t="e">
        <f t="shared" si="1"/>
        <v>#REF!</v>
      </c>
      <c r="H10" t="e">
        <f t="shared" si="2"/>
        <v>#REF!</v>
      </c>
    </row>
    <row r="11" spans="1:8" x14ac:dyDescent="0.25">
      <c r="A11" t="e">
        <f>'Lane 1 Team Sheet'!AI15</f>
        <v>#REF!</v>
      </c>
      <c r="F11" t="e">
        <f t="shared" si="0"/>
        <v>#REF!</v>
      </c>
      <c r="G11" t="e">
        <f t="shared" si="1"/>
        <v>#REF!</v>
      </c>
      <c r="H11" t="e">
        <f t="shared" si="2"/>
        <v>#REF!</v>
      </c>
    </row>
    <row r="12" spans="1:8" x14ac:dyDescent="0.25">
      <c r="A12" t="e">
        <f>'Lane 1 Team Sheet'!AI16</f>
        <v>#REF!</v>
      </c>
      <c r="F12" t="e">
        <f t="shared" si="0"/>
        <v>#REF!</v>
      </c>
      <c r="G12" t="e">
        <f t="shared" si="1"/>
        <v>#REF!</v>
      </c>
      <c r="H12" t="e">
        <f t="shared" si="2"/>
        <v>#REF!</v>
      </c>
    </row>
    <row r="13" spans="1:8" x14ac:dyDescent="0.25">
      <c r="A13" t="e">
        <f>'Lane 1 Team Sheet'!AI17</f>
        <v>#REF!</v>
      </c>
      <c r="F13" t="e">
        <f t="shared" si="0"/>
        <v>#REF!</v>
      </c>
      <c r="G13" t="e">
        <f t="shared" si="1"/>
        <v>#REF!</v>
      </c>
      <c r="H13" t="e">
        <f t="shared" si="2"/>
        <v>#REF!</v>
      </c>
    </row>
    <row r="14" spans="1:8" x14ac:dyDescent="0.25">
      <c r="A14" t="e">
        <f>'Lane 1 Team Sheet'!AI18</f>
        <v>#REF!</v>
      </c>
      <c r="F14" t="e">
        <f t="shared" si="0"/>
        <v>#REF!</v>
      </c>
      <c r="G14" t="e">
        <f t="shared" si="1"/>
        <v>#REF!</v>
      </c>
      <c r="H14" t="e">
        <f t="shared" si="2"/>
        <v>#REF!</v>
      </c>
    </row>
    <row r="15" spans="1:8" x14ac:dyDescent="0.25">
      <c r="A15" t="e">
        <f>'Lane 1 Team Sheet'!AI19</f>
        <v>#REF!</v>
      </c>
      <c r="F15" t="e">
        <f t="shared" si="0"/>
        <v>#REF!</v>
      </c>
      <c r="G15" t="e">
        <f t="shared" si="1"/>
        <v>#REF!</v>
      </c>
      <c r="H15" t="e">
        <f t="shared" si="2"/>
        <v>#REF!</v>
      </c>
    </row>
    <row r="16" spans="1:8" x14ac:dyDescent="0.25">
      <c r="A16" t="e">
        <f>'Lane 1 Team Sheet'!AI20</f>
        <v>#REF!</v>
      </c>
      <c r="F16" t="e">
        <f t="shared" si="0"/>
        <v>#REF!</v>
      </c>
      <c r="G16" t="e">
        <f t="shared" si="1"/>
        <v>#REF!</v>
      </c>
      <c r="H16" t="e">
        <f t="shared" si="2"/>
        <v>#REF!</v>
      </c>
    </row>
    <row r="17" spans="1:8" x14ac:dyDescent="0.25">
      <c r="A17" t="e">
        <f>'Lane 1 Team Sheet'!AI21</f>
        <v>#REF!</v>
      </c>
      <c r="F17" t="e">
        <f t="shared" si="0"/>
        <v>#REF!</v>
      </c>
      <c r="G17" t="e">
        <f t="shared" si="1"/>
        <v>#REF!</v>
      </c>
      <c r="H17" t="e">
        <f t="shared" si="2"/>
        <v>#REF!</v>
      </c>
    </row>
    <row r="18" spans="1:8" x14ac:dyDescent="0.25">
      <c r="A18" t="e">
        <f>'Lane 1 Team Sheet'!AI22</f>
        <v>#REF!</v>
      </c>
      <c r="F18" t="e">
        <f t="shared" si="0"/>
        <v>#REF!</v>
      </c>
      <c r="G18" t="e">
        <f t="shared" si="1"/>
        <v>#REF!</v>
      </c>
      <c r="H18" t="e">
        <f t="shared" si="2"/>
        <v>#REF!</v>
      </c>
    </row>
    <row r="19" spans="1:8" x14ac:dyDescent="0.25">
      <c r="A19" t="e">
        <f>'Lane 1 Team Sheet'!AI23</f>
        <v>#REF!</v>
      </c>
      <c r="F19" t="e">
        <f t="shared" si="0"/>
        <v>#REF!</v>
      </c>
      <c r="G19" t="e">
        <f t="shared" si="1"/>
        <v>#REF!</v>
      </c>
      <c r="H19" t="e">
        <f t="shared" si="2"/>
        <v>#REF!</v>
      </c>
    </row>
    <row r="20" spans="1:8" x14ac:dyDescent="0.25">
      <c r="A20" t="e">
        <f>'Lane 1 Team Sheet'!AI24</f>
        <v>#REF!</v>
      </c>
      <c r="F20" t="e">
        <f t="shared" si="0"/>
        <v>#REF!</v>
      </c>
      <c r="G20" t="e">
        <f t="shared" si="1"/>
        <v>#REF!</v>
      </c>
      <c r="H20" t="e">
        <f t="shared" si="2"/>
        <v>#REF!</v>
      </c>
    </row>
    <row r="21" spans="1:8" x14ac:dyDescent="0.25">
      <c r="A21" t="e">
        <f>'Lane 1 Team Sheet'!AI25</f>
        <v>#REF!</v>
      </c>
      <c r="F21" t="e">
        <f t="shared" si="0"/>
        <v>#REF!</v>
      </c>
      <c r="G21" t="e">
        <f t="shared" si="1"/>
        <v>#REF!</v>
      </c>
      <c r="H21" t="e">
        <f t="shared" si="2"/>
        <v>#REF!</v>
      </c>
    </row>
    <row r="22" spans="1:8" x14ac:dyDescent="0.25">
      <c r="A22" t="e">
        <f>'Lane 1 Team Sheet'!AI26</f>
        <v>#REF!</v>
      </c>
      <c r="F22" t="e">
        <f t="shared" si="0"/>
        <v>#REF!</v>
      </c>
      <c r="G22" t="e">
        <f t="shared" si="1"/>
        <v>#REF!</v>
      </c>
      <c r="H22" t="e">
        <f t="shared" si="2"/>
        <v>#REF!</v>
      </c>
    </row>
    <row r="23" spans="1:8" x14ac:dyDescent="0.25">
      <c r="A23" t="e">
        <f>'Lane 1 Team Sheet'!AI27</f>
        <v>#REF!</v>
      </c>
      <c r="F23" t="e">
        <f t="shared" si="0"/>
        <v>#REF!</v>
      </c>
      <c r="G23" t="e">
        <f t="shared" si="1"/>
        <v>#REF!</v>
      </c>
      <c r="H23" t="e">
        <f t="shared" si="2"/>
        <v>#REF!</v>
      </c>
    </row>
    <row r="24" spans="1:8" x14ac:dyDescent="0.25">
      <c r="A24" t="e">
        <f>'Lane 1 Team Sheet'!AI28</f>
        <v>#REF!</v>
      </c>
      <c r="F24" t="e">
        <f t="shared" si="0"/>
        <v>#REF!</v>
      </c>
      <c r="G24" t="e">
        <f t="shared" si="1"/>
        <v>#REF!</v>
      </c>
      <c r="H24" t="e">
        <f t="shared" si="2"/>
        <v>#REF!</v>
      </c>
    </row>
    <row r="25" spans="1:8" x14ac:dyDescent="0.25">
      <c r="A25" t="e">
        <f>'Lane 1 Team Sheet'!AI29</f>
        <v>#REF!</v>
      </c>
      <c r="F25" t="e">
        <f t="shared" si="0"/>
        <v>#REF!</v>
      </c>
      <c r="G25" t="e">
        <f t="shared" si="1"/>
        <v>#REF!</v>
      </c>
      <c r="H25" t="e">
        <f t="shared" si="2"/>
        <v>#REF!</v>
      </c>
    </row>
    <row r="26" spans="1:8" x14ac:dyDescent="0.25">
      <c r="A26" t="e">
        <f>'Lane 1 Team Sheet'!AI30</f>
        <v>#REF!</v>
      </c>
      <c r="F26" t="e">
        <f t="shared" si="0"/>
        <v>#REF!</v>
      </c>
      <c r="G26" t="e">
        <f t="shared" si="1"/>
        <v>#REF!</v>
      </c>
      <c r="H26" t="e">
        <f t="shared" si="2"/>
        <v>#REF!</v>
      </c>
    </row>
    <row r="27" spans="1:8" x14ac:dyDescent="0.25">
      <c r="A27" t="e">
        <f>'Lane 1 Team Sheet'!AI31</f>
        <v>#REF!</v>
      </c>
      <c r="F27" t="e">
        <f t="shared" si="0"/>
        <v>#REF!</v>
      </c>
      <c r="G27" t="e">
        <f t="shared" si="1"/>
        <v>#REF!</v>
      </c>
      <c r="H27" t="e">
        <f t="shared" si="2"/>
        <v>#REF!</v>
      </c>
    </row>
    <row r="28" spans="1:8" x14ac:dyDescent="0.25">
      <c r="A28" t="e">
        <f>'Lane 1 Team Sheet'!AI32</f>
        <v>#REF!</v>
      </c>
      <c r="F28" t="e">
        <f t="shared" si="0"/>
        <v>#REF!</v>
      </c>
      <c r="G28" t="e">
        <f t="shared" si="1"/>
        <v>#REF!</v>
      </c>
      <c r="H28" t="e">
        <f t="shared" si="2"/>
        <v>#REF!</v>
      </c>
    </row>
    <row r="29" spans="1:8" x14ac:dyDescent="0.25">
      <c r="A29" t="e">
        <f>'Lane 1 Team Sheet'!AI33</f>
        <v>#REF!</v>
      </c>
      <c r="F29" t="e">
        <f t="shared" si="0"/>
        <v>#REF!</v>
      </c>
      <c r="G29" t="e">
        <f t="shared" si="1"/>
        <v>#REF!</v>
      </c>
      <c r="H29" t="e">
        <f t="shared" si="2"/>
        <v>#REF!</v>
      </c>
    </row>
    <row r="30" spans="1:8" x14ac:dyDescent="0.25">
      <c r="A30" t="e">
        <f>'Lane 1 Team Sheet'!AI34</f>
        <v>#REF!</v>
      </c>
      <c r="F30" t="e">
        <f t="shared" si="0"/>
        <v>#REF!</v>
      </c>
      <c r="G30" t="e">
        <f t="shared" si="1"/>
        <v>#REF!</v>
      </c>
      <c r="H30" t="e">
        <f t="shared" si="2"/>
        <v>#REF!</v>
      </c>
    </row>
    <row r="31" spans="1:8" x14ac:dyDescent="0.25">
      <c r="A31" t="e">
        <f>'Lane 1 Team Sheet'!AI35</f>
        <v>#REF!</v>
      </c>
      <c r="F31" t="e">
        <f t="shared" si="0"/>
        <v>#REF!</v>
      </c>
      <c r="G31" t="e">
        <f t="shared" si="1"/>
        <v>#REF!</v>
      </c>
      <c r="H31" t="e">
        <f t="shared" si="2"/>
        <v>#REF!</v>
      </c>
    </row>
    <row r="32" spans="1:8" x14ac:dyDescent="0.25">
      <c r="A32" t="e">
        <f>'Lane 1 Team Sheet'!AI36</f>
        <v>#REF!</v>
      </c>
      <c r="F32" t="e">
        <f t="shared" si="0"/>
        <v>#REF!</v>
      </c>
      <c r="G32" t="e">
        <f t="shared" si="1"/>
        <v>#REF!</v>
      </c>
      <c r="H32" t="e">
        <f t="shared" si="2"/>
        <v>#REF!</v>
      </c>
    </row>
    <row r="33" spans="1:8" x14ac:dyDescent="0.25">
      <c r="A33" t="e">
        <f>'Lane 1 Team Sheet'!AI37</f>
        <v>#REF!</v>
      </c>
      <c r="F33" t="e">
        <f t="shared" si="0"/>
        <v>#REF!</v>
      </c>
      <c r="G33" t="e">
        <f t="shared" si="1"/>
        <v>#REF!</v>
      </c>
      <c r="H33" t="e">
        <f t="shared" si="2"/>
        <v>#REF!</v>
      </c>
    </row>
    <row r="34" spans="1:8" x14ac:dyDescent="0.25">
      <c r="A34" t="e">
        <f>'Lane 2 Team Sheet'!AI6</f>
        <v>#REF!</v>
      </c>
      <c r="F34" t="e">
        <f t="shared" si="0"/>
        <v>#REF!</v>
      </c>
      <c r="G34" t="e">
        <f t="shared" si="1"/>
        <v>#REF!</v>
      </c>
      <c r="H34" t="e">
        <f t="shared" si="2"/>
        <v>#REF!</v>
      </c>
    </row>
    <row r="35" spans="1:8" x14ac:dyDescent="0.25">
      <c r="A35" t="e">
        <f>'Lane 2 Team Sheet'!AI7</f>
        <v>#REF!</v>
      </c>
      <c r="F35" t="e">
        <f t="shared" si="0"/>
        <v>#REF!</v>
      </c>
      <c r="G35" t="e">
        <f t="shared" si="1"/>
        <v>#REF!</v>
      </c>
      <c r="H35" t="e">
        <f t="shared" si="2"/>
        <v>#REF!</v>
      </c>
    </row>
    <row r="36" spans="1:8" x14ac:dyDescent="0.25">
      <c r="A36" t="e">
        <f>'Lane 2 Team Sheet'!AI8</f>
        <v>#REF!</v>
      </c>
      <c r="F36" t="e">
        <f t="shared" si="0"/>
        <v>#REF!</v>
      </c>
      <c r="G36" t="e">
        <f t="shared" si="1"/>
        <v>#REF!</v>
      </c>
      <c r="H36" t="e">
        <f t="shared" si="2"/>
        <v>#REF!</v>
      </c>
    </row>
    <row r="37" spans="1:8" hidden="1" x14ac:dyDescent="0.25">
      <c r="A37" t="e">
        <f>'Lane 2 Team Sheet'!AI9</f>
        <v>#REF!</v>
      </c>
      <c r="F37" t="e">
        <f t="shared" si="0"/>
        <v>#REF!</v>
      </c>
      <c r="G37" t="e">
        <f t="shared" si="1"/>
        <v>#REF!</v>
      </c>
      <c r="H37" t="e">
        <f t="shared" si="2"/>
        <v>#REF!</v>
      </c>
    </row>
    <row r="38" spans="1:8" x14ac:dyDescent="0.25">
      <c r="A38" t="e">
        <f>'Lane 2 Team Sheet'!AI10</f>
        <v>#REF!</v>
      </c>
      <c r="F38" t="e">
        <f t="shared" si="0"/>
        <v>#REF!</v>
      </c>
      <c r="G38" t="e">
        <f t="shared" si="1"/>
        <v>#REF!</v>
      </c>
      <c r="H38" t="e">
        <f t="shared" si="2"/>
        <v>#REF!</v>
      </c>
    </row>
    <row r="39" spans="1:8" x14ac:dyDescent="0.25">
      <c r="A39" t="e">
        <f>'Lane 2 Team Sheet'!AI11</f>
        <v>#REF!</v>
      </c>
      <c r="F39" t="e">
        <f t="shared" si="0"/>
        <v>#REF!</v>
      </c>
      <c r="G39" t="e">
        <f t="shared" si="1"/>
        <v>#REF!</v>
      </c>
      <c r="H39" t="e">
        <f t="shared" si="2"/>
        <v>#REF!</v>
      </c>
    </row>
    <row r="40" spans="1:8" x14ac:dyDescent="0.25">
      <c r="A40" t="e">
        <f>'Lane 2 Team Sheet'!AI12</f>
        <v>#REF!</v>
      </c>
      <c r="F40" t="e">
        <f t="shared" si="0"/>
        <v>#REF!</v>
      </c>
      <c r="G40" t="e">
        <f t="shared" si="1"/>
        <v>#REF!</v>
      </c>
      <c r="H40" t="e">
        <f t="shared" si="2"/>
        <v>#REF!</v>
      </c>
    </row>
    <row r="41" spans="1:8" x14ac:dyDescent="0.25">
      <c r="A41" t="e">
        <f>'Lane 2 Team Sheet'!AI13</f>
        <v>#REF!</v>
      </c>
      <c r="F41" t="e">
        <f t="shared" si="0"/>
        <v>#REF!</v>
      </c>
      <c r="G41" t="e">
        <f t="shared" si="1"/>
        <v>#REF!</v>
      </c>
      <c r="H41" t="e">
        <f t="shared" si="2"/>
        <v>#REF!</v>
      </c>
    </row>
    <row r="42" spans="1:8" x14ac:dyDescent="0.25">
      <c r="A42" t="e">
        <f>'Lane 2 Team Sheet'!AI14</f>
        <v>#REF!</v>
      </c>
      <c r="F42" t="e">
        <f t="shared" si="0"/>
        <v>#REF!</v>
      </c>
      <c r="G42" t="e">
        <f t="shared" si="1"/>
        <v>#REF!</v>
      </c>
      <c r="H42" t="e">
        <f t="shared" si="2"/>
        <v>#REF!</v>
      </c>
    </row>
    <row r="43" spans="1:8" x14ac:dyDescent="0.25">
      <c r="A43" t="e">
        <f>'Lane 2 Team Sheet'!AI15</f>
        <v>#REF!</v>
      </c>
      <c r="F43" t="e">
        <f t="shared" si="0"/>
        <v>#REF!</v>
      </c>
      <c r="G43" t="e">
        <f t="shared" si="1"/>
        <v>#REF!</v>
      </c>
      <c r="H43" t="e">
        <f t="shared" si="2"/>
        <v>#REF!</v>
      </c>
    </row>
    <row r="44" spans="1:8" x14ac:dyDescent="0.25">
      <c r="A44" t="e">
        <f>'Lane 2 Team Sheet'!AI16</f>
        <v>#REF!</v>
      </c>
      <c r="F44" t="e">
        <f t="shared" si="0"/>
        <v>#REF!</v>
      </c>
      <c r="G44" t="e">
        <f t="shared" si="1"/>
        <v>#REF!</v>
      </c>
      <c r="H44" t="e">
        <f t="shared" si="2"/>
        <v>#REF!</v>
      </c>
    </row>
    <row r="45" spans="1:8" x14ac:dyDescent="0.25">
      <c r="A45" t="e">
        <f>'Lane 2 Team Sheet'!AI17</f>
        <v>#REF!</v>
      </c>
      <c r="F45" t="e">
        <f t="shared" si="0"/>
        <v>#REF!</v>
      </c>
      <c r="G45" t="e">
        <f t="shared" si="1"/>
        <v>#REF!</v>
      </c>
      <c r="H45" t="e">
        <f t="shared" si="2"/>
        <v>#REF!</v>
      </c>
    </row>
    <row r="46" spans="1:8" x14ac:dyDescent="0.25">
      <c r="A46" t="e">
        <f>'Lane 2 Team Sheet'!AI18</f>
        <v>#REF!</v>
      </c>
      <c r="F46" t="e">
        <f t="shared" si="0"/>
        <v>#REF!</v>
      </c>
      <c r="G46" t="e">
        <f t="shared" si="1"/>
        <v>#REF!</v>
      </c>
      <c r="H46" t="e">
        <f t="shared" si="2"/>
        <v>#REF!</v>
      </c>
    </row>
    <row r="47" spans="1:8" x14ac:dyDescent="0.25">
      <c r="A47" t="e">
        <f>'Lane 2 Team Sheet'!AI19</f>
        <v>#REF!</v>
      </c>
      <c r="F47" t="e">
        <f t="shared" si="0"/>
        <v>#REF!</v>
      </c>
      <c r="G47" t="e">
        <f t="shared" si="1"/>
        <v>#REF!</v>
      </c>
      <c r="H47" t="e">
        <f t="shared" si="2"/>
        <v>#REF!</v>
      </c>
    </row>
    <row r="48" spans="1:8" x14ac:dyDescent="0.25">
      <c r="A48" t="e">
        <f>'Lane 2 Team Sheet'!AI20</f>
        <v>#REF!</v>
      </c>
      <c r="F48" t="e">
        <f t="shared" si="0"/>
        <v>#REF!</v>
      </c>
      <c r="G48" t="e">
        <f t="shared" si="1"/>
        <v>#REF!</v>
      </c>
      <c r="H48" t="e">
        <f t="shared" si="2"/>
        <v>#REF!</v>
      </c>
    </row>
    <row r="49" spans="1:8" x14ac:dyDescent="0.25">
      <c r="A49" t="e">
        <f>'Lane 2 Team Sheet'!AI21</f>
        <v>#REF!</v>
      </c>
      <c r="F49" t="e">
        <f t="shared" si="0"/>
        <v>#REF!</v>
      </c>
      <c r="G49" t="e">
        <f t="shared" si="1"/>
        <v>#REF!</v>
      </c>
      <c r="H49" t="e">
        <f t="shared" si="2"/>
        <v>#REF!</v>
      </c>
    </row>
    <row r="50" spans="1:8" x14ac:dyDescent="0.25">
      <c r="A50" t="e">
        <f>'Lane 2 Team Sheet'!AI22</f>
        <v>#REF!</v>
      </c>
      <c r="F50" t="e">
        <f t="shared" si="0"/>
        <v>#REF!</v>
      </c>
      <c r="G50" t="e">
        <f t="shared" si="1"/>
        <v>#REF!</v>
      </c>
      <c r="H50" t="e">
        <f t="shared" si="2"/>
        <v>#REF!</v>
      </c>
    </row>
    <row r="51" spans="1:8" x14ac:dyDescent="0.25">
      <c r="A51" t="e">
        <f>'Lane 2 Team Sheet'!AI23</f>
        <v>#REF!</v>
      </c>
      <c r="F51" t="e">
        <f t="shared" si="0"/>
        <v>#REF!</v>
      </c>
      <c r="G51" t="e">
        <f t="shared" si="1"/>
        <v>#REF!</v>
      </c>
      <c r="H51" t="e">
        <f t="shared" si="2"/>
        <v>#REF!</v>
      </c>
    </row>
    <row r="52" spans="1:8" x14ac:dyDescent="0.25">
      <c r="A52" t="e">
        <f>'Lane 2 Team Sheet'!AI24</f>
        <v>#REF!</v>
      </c>
      <c r="F52" t="e">
        <f t="shared" si="0"/>
        <v>#REF!</v>
      </c>
      <c r="G52" t="e">
        <f t="shared" si="1"/>
        <v>#REF!</v>
      </c>
      <c r="H52" t="e">
        <f t="shared" si="2"/>
        <v>#REF!</v>
      </c>
    </row>
    <row r="53" spans="1:8" x14ac:dyDescent="0.25">
      <c r="A53" t="e">
        <f>'Lane 2 Team Sheet'!AI25</f>
        <v>#REF!</v>
      </c>
      <c r="F53" t="e">
        <f t="shared" si="0"/>
        <v>#REF!</v>
      </c>
      <c r="G53" t="e">
        <f t="shared" si="1"/>
        <v>#REF!</v>
      </c>
      <c r="H53" t="e">
        <f t="shared" si="2"/>
        <v>#REF!</v>
      </c>
    </row>
    <row r="54" spans="1:8" x14ac:dyDescent="0.25">
      <c r="A54" t="e">
        <f>'Lane 2 Team Sheet'!AI26</f>
        <v>#REF!</v>
      </c>
      <c r="F54" t="e">
        <f t="shared" si="0"/>
        <v>#REF!</v>
      </c>
      <c r="G54" t="e">
        <f t="shared" si="1"/>
        <v>#REF!</v>
      </c>
      <c r="H54" t="e">
        <f t="shared" si="2"/>
        <v>#REF!</v>
      </c>
    </row>
    <row r="55" spans="1:8" x14ac:dyDescent="0.25">
      <c r="A55" t="e">
        <f>'Lane 2 Team Sheet'!AI27</f>
        <v>#REF!</v>
      </c>
      <c r="F55" t="e">
        <f t="shared" si="0"/>
        <v>#REF!</v>
      </c>
      <c r="G55" t="e">
        <f t="shared" si="1"/>
        <v>#REF!</v>
      </c>
      <c r="H55" t="e">
        <f t="shared" si="2"/>
        <v>#REF!</v>
      </c>
    </row>
    <row r="56" spans="1:8" x14ac:dyDescent="0.25">
      <c r="A56" t="e">
        <f>'Lane 2 Team Sheet'!AI28</f>
        <v>#REF!</v>
      </c>
      <c r="F56" t="e">
        <f t="shared" si="0"/>
        <v>#REF!</v>
      </c>
      <c r="G56" t="e">
        <f t="shared" si="1"/>
        <v>#REF!</v>
      </c>
      <c r="H56" t="e">
        <f t="shared" si="2"/>
        <v>#REF!</v>
      </c>
    </row>
    <row r="57" spans="1:8" x14ac:dyDescent="0.25">
      <c r="A57" t="e">
        <f>'Lane 2 Team Sheet'!AI29</f>
        <v>#REF!</v>
      </c>
      <c r="F57" t="e">
        <f t="shared" si="0"/>
        <v>#REF!</v>
      </c>
      <c r="G57" t="e">
        <f t="shared" si="1"/>
        <v>#REF!</v>
      </c>
      <c r="H57" t="e">
        <f t="shared" si="2"/>
        <v>#REF!</v>
      </c>
    </row>
    <row r="58" spans="1:8" x14ac:dyDescent="0.25">
      <c r="A58" t="e">
        <f>'Lane 2 Team Sheet'!AI30</f>
        <v>#REF!</v>
      </c>
      <c r="F58" t="e">
        <f t="shared" si="0"/>
        <v>#REF!</v>
      </c>
      <c r="G58" t="e">
        <f t="shared" si="1"/>
        <v>#REF!</v>
      </c>
      <c r="H58" t="e">
        <f t="shared" si="2"/>
        <v>#REF!</v>
      </c>
    </row>
    <row r="59" spans="1:8" x14ac:dyDescent="0.25">
      <c r="A59" t="e">
        <f>'Lane 2 Team Sheet'!AI31</f>
        <v>#REF!</v>
      </c>
      <c r="F59" t="e">
        <f t="shared" si="0"/>
        <v>#REF!</v>
      </c>
      <c r="G59" t="e">
        <f t="shared" si="1"/>
        <v>#REF!</v>
      </c>
      <c r="H59" t="e">
        <f t="shared" si="2"/>
        <v>#REF!</v>
      </c>
    </row>
    <row r="60" spans="1:8" x14ac:dyDescent="0.25">
      <c r="A60" t="e">
        <f>'Lane 2 Team Sheet'!AI32</f>
        <v>#REF!</v>
      </c>
      <c r="F60" t="e">
        <f t="shared" si="0"/>
        <v>#REF!</v>
      </c>
      <c r="G60" t="e">
        <f t="shared" si="1"/>
        <v>#REF!</v>
      </c>
      <c r="H60" t="e">
        <f t="shared" si="2"/>
        <v>#REF!</v>
      </c>
    </row>
    <row r="61" spans="1:8" x14ac:dyDescent="0.25">
      <c r="A61" t="e">
        <f>'Lane 2 Team Sheet'!AI33</f>
        <v>#REF!</v>
      </c>
      <c r="F61" t="e">
        <f t="shared" si="0"/>
        <v>#REF!</v>
      </c>
      <c r="G61" t="e">
        <f t="shared" si="1"/>
        <v>#REF!</v>
      </c>
      <c r="H61" t="e">
        <f t="shared" si="2"/>
        <v>#REF!</v>
      </c>
    </row>
    <row r="62" spans="1:8" x14ac:dyDescent="0.25">
      <c r="A62" t="e">
        <f>'Lane 2 Team Sheet'!AI34</f>
        <v>#REF!</v>
      </c>
      <c r="F62" t="e">
        <f t="shared" si="0"/>
        <v>#REF!</v>
      </c>
      <c r="G62" t="e">
        <f t="shared" si="1"/>
        <v>#REF!</v>
      </c>
      <c r="H62" t="e">
        <f t="shared" si="2"/>
        <v>#REF!</v>
      </c>
    </row>
    <row r="63" spans="1:8" x14ac:dyDescent="0.25">
      <c r="A63" t="e">
        <f>'Lane 2 Team Sheet'!AI35</f>
        <v>#REF!</v>
      </c>
      <c r="F63" t="e">
        <f t="shared" si="0"/>
        <v>#REF!</v>
      </c>
      <c r="G63" t="e">
        <f t="shared" si="1"/>
        <v>#REF!</v>
      </c>
      <c r="H63" t="e">
        <f t="shared" si="2"/>
        <v>#REF!</v>
      </c>
    </row>
    <row r="64" spans="1:8" x14ac:dyDescent="0.25">
      <c r="A64" t="e">
        <f>'Lane 2 Team Sheet'!AI36</f>
        <v>#REF!</v>
      </c>
      <c r="F64" t="e">
        <f t="shared" si="0"/>
        <v>#REF!</v>
      </c>
      <c r="G64" t="e">
        <f t="shared" si="1"/>
        <v>#REF!</v>
      </c>
      <c r="H64" t="e">
        <f t="shared" si="2"/>
        <v>#REF!</v>
      </c>
    </row>
    <row r="65" spans="1:8" x14ac:dyDescent="0.25">
      <c r="A65" t="e">
        <f>'Lane 2 Team Sheet'!AI37</f>
        <v>#REF!</v>
      </c>
      <c r="F65" t="e">
        <f t="shared" si="0"/>
        <v>#REF!</v>
      </c>
      <c r="G65" t="e">
        <f t="shared" si="1"/>
        <v>#REF!</v>
      </c>
      <c r="H65" t="e">
        <f t="shared" si="2"/>
        <v>#REF!</v>
      </c>
    </row>
    <row r="66" spans="1:8" x14ac:dyDescent="0.25">
      <c r="A66" t="e">
        <f>'Lane 3 Team Sheet'!AI6</f>
        <v>#REF!</v>
      </c>
      <c r="F66" t="e">
        <f t="shared" si="0"/>
        <v>#REF!</v>
      </c>
      <c r="G66" t="e">
        <f t="shared" si="1"/>
        <v>#REF!</v>
      </c>
      <c r="H66" t="e">
        <f t="shared" si="2"/>
        <v>#REF!</v>
      </c>
    </row>
    <row r="67" spans="1:8" x14ac:dyDescent="0.25">
      <c r="A67" t="e">
        <f>'Lane 3 Team Sheet'!AI7</f>
        <v>#REF!</v>
      </c>
      <c r="F67" t="e">
        <f t="shared" ref="F67:F130" si="3">FIND(",X,",A67)</f>
        <v>#REF!</v>
      </c>
      <c r="G67" t="e">
        <f t="shared" ref="G67:G130" si="4">FIND(",DQ,",A67)</f>
        <v>#REF!</v>
      </c>
      <c r="H67" t="e">
        <f t="shared" ref="H67:H130" si="5">FIND(",DNS,",A67)</f>
        <v>#REF!</v>
      </c>
    </row>
    <row r="68" spans="1:8" x14ac:dyDescent="0.25">
      <c r="A68" t="e">
        <f>'Lane 3 Team Sheet'!AI8</f>
        <v>#REF!</v>
      </c>
      <c r="F68" t="e">
        <f t="shared" si="3"/>
        <v>#REF!</v>
      </c>
      <c r="G68" t="e">
        <f t="shared" si="4"/>
        <v>#REF!</v>
      </c>
      <c r="H68" t="e">
        <f t="shared" si="5"/>
        <v>#REF!</v>
      </c>
    </row>
    <row r="69" spans="1:8" x14ac:dyDescent="0.25">
      <c r="A69" t="e">
        <f>'Lane 3 Team Sheet'!AI9</f>
        <v>#REF!</v>
      </c>
      <c r="F69" t="e">
        <f t="shared" si="3"/>
        <v>#REF!</v>
      </c>
      <c r="G69" t="e">
        <f t="shared" si="4"/>
        <v>#REF!</v>
      </c>
      <c r="H69" t="e">
        <f t="shared" si="5"/>
        <v>#REF!</v>
      </c>
    </row>
    <row r="70" spans="1:8" x14ac:dyDescent="0.25">
      <c r="A70" t="e">
        <f>'Lane 3 Team Sheet'!AI10</f>
        <v>#REF!</v>
      </c>
      <c r="F70" t="e">
        <f t="shared" si="3"/>
        <v>#REF!</v>
      </c>
      <c r="G70" t="e">
        <f t="shared" si="4"/>
        <v>#REF!</v>
      </c>
      <c r="H70" t="e">
        <f t="shared" si="5"/>
        <v>#REF!</v>
      </c>
    </row>
    <row r="71" spans="1:8" x14ac:dyDescent="0.25">
      <c r="A71" t="e">
        <f>'Lane 3 Team Sheet'!AI11</f>
        <v>#REF!</v>
      </c>
      <c r="F71" t="e">
        <f t="shared" si="3"/>
        <v>#REF!</v>
      </c>
      <c r="G71" t="e">
        <f t="shared" si="4"/>
        <v>#REF!</v>
      </c>
      <c r="H71" t="e">
        <f t="shared" si="5"/>
        <v>#REF!</v>
      </c>
    </row>
    <row r="72" spans="1:8" x14ac:dyDescent="0.25">
      <c r="A72" t="e">
        <f>'Lane 3 Team Sheet'!AI12</f>
        <v>#REF!</v>
      </c>
      <c r="F72" t="e">
        <f t="shared" si="3"/>
        <v>#REF!</v>
      </c>
      <c r="G72" t="e">
        <f t="shared" si="4"/>
        <v>#REF!</v>
      </c>
      <c r="H72" t="e">
        <f t="shared" si="5"/>
        <v>#REF!</v>
      </c>
    </row>
    <row r="73" spans="1:8" x14ac:dyDescent="0.25">
      <c r="A73" t="e">
        <f>'Lane 3 Team Sheet'!AI13</f>
        <v>#REF!</v>
      </c>
      <c r="F73" t="e">
        <f t="shared" si="3"/>
        <v>#REF!</v>
      </c>
      <c r="G73" t="e">
        <f t="shared" si="4"/>
        <v>#REF!</v>
      </c>
      <c r="H73" t="e">
        <f t="shared" si="5"/>
        <v>#REF!</v>
      </c>
    </row>
    <row r="74" spans="1:8" x14ac:dyDescent="0.25">
      <c r="A74" t="e">
        <f>'Lane 3 Team Sheet'!AI14</f>
        <v>#REF!</v>
      </c>
      <c r="F74" t="e">
        <f t="shared" si="3"/>
        <v>#REF!</v>
      </c>
      <c r="G74" t="e">
        <f t="shared" si="4"/>
        <v>#REF!</v>
      </c>
      <c r="H74" t="e">
        <f t="shared" si="5"/>
        <v>#REF!</v>
      </c>
    </row>
    <row r="75" spans="1:8" x14ac:dyDescent="0.25">
      <c r="A75" t="e">
        <f>'Lane 3 Team Sheet'!AI15</f>
        <v>#REF!</v>
      </c>
      <c r="F75" t="e">
        <f t="shared" si="3"/>
        <v>#REF!</v>
      </c>
      <c r="G75" t="e">
        <f t="shared" si="4"/>
        <v>#REF!</v>
      </c>
      <c r="H75" t="e">
        <f t="shared" si="5"/>
        <v>#REF!</v>
      </c>
    </row>
    <row r="76" spans="1:8" x14ac:dyDescent="0.25">
      <c r="A76" t="e">
        <f>'Lane 3 Team Sheet'!AI16</f>
        <v>#REF!</v>
      </c>
      <c r="F76" t="e">
        <f t="shared" si="3"/>
        <v>#REF!</v>
      </c>
      <c r="G76" t="e">
        <f t="shared" si="4"/>
        <v>#REF!</v>
      </c>
      <c r="H76" t="e">
        <f t="shared" si="5"/>
        <v>#REF!</v>
      </c>
    </row>
    <row r="77" spans="1:8" x14ac:dyDescent="0.25">
      <c r="A77" t="e">
        <f>'Lane 3 Team Sheet'!AI17</f>
        <v>#REF!</v>
      </c>
      <c r="F77" t="e">
        <f t="shared" si="3"/>
        <v>#REF!</v>
      </c>
      <c r="G77" t="e">
        <f t="shared" si="4"/>
        <v>#REF!</v>
      </c>
      <c r="H77" t="e">
        <f t="shared" si="5"/>
        <v>#REF!</v>
      </c>
    </row>
    <row r="78" spans="1:8" x14ac:dyDescent="0.25">
      <c r="A78" t="e">
        <f>'Lane 3 Team Sheet'!AI18</f>
        <v>#REF!</v>
      </c>
      <c r="F78" t="e">
        <f t="shared" si="3"/>
        <v>#REF!</v>
      </c>
      <c r="G78" t="e">
        <f t="shared" si="4"/>
        <v>#REF!</v>
      </c>
      <c r="H78" t="e">
        <f t="shared" si="5"/>
        <v>#REF!</v>
      </c>
    </row>
    <row r="79" spans="1:8" x14ac:dyDescent="0.25">
      <c r="A79" t="e">
        <f>'Lane 3 Team Sheet'!AI19</f>
        <v>#REF!</v>
      </c>
      <c r="F79" t="e">
        <f t="shared" si="3"/>
        <v>#REF!</v>
      </c>
      <c r="G79" t="e">
        <f t="shared" si="4"/>
        <v>#REF!</v>
      </c>
      <c r="H79" t="e">
        <f t="shared" si="5"/>
        <v>#REF!</v>
      </c>
    </row>
    <row r="80" spans="1:8" x14ac:dyDescent="0.25">
      <c r="A80" t="e">
        <f>'Lane 3 Team Sheet'!AI20</f>
        <v>#REF!</v>
      </c>
      <c r="F80" t="e">
        <f t="shared" si="3"/>
        <v>#REF!</v>
      </c>
      <c r="G80" t="e">
        <f t="shared" si="4"/>
        <v>#REF!</v>
      </c>
      <c r="H80" t="e">
        <f t="shared" si="5"/>
        <v>#REF!</v>
      </c>
    </row>
    <row r="81" spans="1:8" x14ac:dyDescent="0.25">
      <c r="A81" t="e">
        <f>'Lane 3 Team Sheet'!AI21</f>
        <v>#REF!</v>
      </c>
      <c r="F81" t="e">
        <f t="shared" si="3"/>
        <v>#REF!</v>
      </c>
      <c r="G81" t="e">
        <f t="shared" si="4"/>
        <v>#REF!</v>
      </c>
      <c r="H81" t="e">
        <f t="shared" si="5"/>
        <v>#REF!</v>
      </c>
    </row>
    <row r="82" spans="1:8" x14ac:dyDescent="0.25">
      <c r="A82" t="e">
        <f>'Lane 3 Team Sheet'!AI22</f>
        <v>#REF!</v>
      </c>
      <c r="F82" t="e">
        <f t="shared" si="3"/>
        <v>#REF!</v>
      </c>
      <c r="G82" t="e">
        <f t="shared" si="4"/>
        <v>#REF!</v>
      </c>
      <c r="H82" t="e">
        <f t="shared" si="5"/>
        <v>#REF!</v>
      </c>
    </row>
    <row r="83" spans="1:8" x14ac:dyDescent="0.25">
      <c r="A83" t="e">
        <f>'Lane 3 Team Sheet'!AI23</f>
        <v>#REF!</v>
      </c>
      <c r="F83" t="e">
        <f t="shared" si="3"/>
        <v>#REF!</v>
      </c>
      <c r="G83" t="e">
        <f t="shared" si="4"/>
        <v>#REF!</v>
      </c>
      <c r="H83" t="e">
        <f t="shared" si="5"/>
        <v>#REF!</v>
      </c>
    </row>
    <row r="84" spans="1:8" x14ac:dyDescent="0.25">
      <c r="A84" t="e">
        <f>'Lane 3 Team Sheet'!AI24</f>
        <v>#REF!</v>
      </c>
      <c r="F84" t="e">
        <f t="shared" si="3"/>
        <v>#REF!</v>
      </c>
      <c r="G84" t="e">
        <f t="shared" si="4"/>
        <v>#REF!</v>
      </c>
      <c r="H84" t="e">
        <f t="shared" si="5"/>
        <v>#REF!</v>
      </c>
    </row>
    <row r="85" spans="1:8" hidden="1" x14ac:dyDescent="0.25">
      <c r="A85" t="e">
        <f>'Lane 3 Team Sheet'!AI25</f>
        <v>#REF!</v>
      </c>
      <c r="F85" t="e">
        <f t="shared" si="3"/>
        <v>#REF!</v>
      </c>
      <c r="G85" t="e">
        <f t="shared" si="4"/>
        <v>#REF!</v>
      </c>
      <c r="H85" t="e">
        <f t="shared" si="5"/>
        <v>#REF!</v>
      </c>
    </row>
    <row r="86" spans="1:8" x14ac:dyDescent="0.25">
      <c r="A86" t="e">
        <f>'Lane 3 Team Sheet'!AI26</f>
        <v>#REF!</v>
      </c>
      <c r="F86" t="e">
        <f t="shared" si="3"/>
        <v>#REF!</v>
      </c>
      <c r="G86" t="e">
        <f t="shared" si="4"/>
        <v>#REF!</v>
      </c>
      <c r="H86" t="e">
        <f t="shared" si="5"/>
        <v>#REF!</v>
      </c>
    </row>
    <row r="87" spans="1:8" x14ac:dyDescent="0.25">
      <c r="A87" t="e">
        <f>'Lane 3 Team Sheet'!AI27</f>
        <v>#REF!</v>
      </c>
      <c r="F87" t="e">
        <f t="shared" si="3"/>
        <v>#REF!</v>
      </c>
      <c r="G87" t="e">
        <f t="shared" si="4"/>
        <v>#REF!</v>
      </c>
      <c r="H87" t="e">
        <f t="shared" si="5"/>
        <v>#REF!</v>
      </c>
    </row>
    <row r="88" spans="1:8" x14ac:dyDescent="0.25">
      <c r="A88" t="e">
        <f>'Lane 3 Team Sheet'!AI28</f>
        <v>#REF!</v>
      </c>
      <c r="F88" t="e">
        <f t="shared" si="3"/>
        <v>#REF!</v>
      </c>
      <c r="G88" t="e">
        <f t="shared" si="4"/>
        <v>#REF!</v>
      </c>
      <c r="H88" t="e">
        <f t="shared" si="5"/>
        <v>#REF!</v>
      </c>
    </row>
    <row r="89" spans="1:8" x14ac:dyDescent="0.25">
      <c r="A89" t="e">
        <f>'Lane 3 Team Sheet'!AI29</f>
        <v>#REF!</v>
      </c>
      <c r="F89" t="e">
        <f t="shared" si="3"/>
        <v>#REF!</v>
      </c>
      <c r="G89" t="e">
        <f t="shared" si="4"/>
        <v>#REF!</v>
      </c>
      <c r="H89" t="e">
        <f t="shared" si="5"/>
        <v>#REF!</v>
      </c>
    </row>
    <row r="90" spans="1:8" x14ac:dyDescent="0.25">
      <c r="A90" t="e">
        <f>'Lane 3 Team Sheet'!AI30</f>
        <v>#REF!</v>
      </c>
      <c r="F90" t="e">
        <f t="shared" si="3"/>
        <v>#REF!</v>
      </c>
      <c r="G90" t="e">
        <f t="shared" si="4"/>
        <v>#REF!</v>
      </c>
      <c r="H90" t="e">
        <f t="shared" si="5"/>
        <v>#REF!</v>
      </c>
    </row>
    <row r="91" spans="1:8" x14ac:dyDescent="0.25">
      <c r="A91" t="e">
        <f>'Lane 3 Team Sheet'!AI31</f>
        <v>#REF!</v>
      </c>
      <c r="F91" t="e">
        <f t="shared" si="3"/>
        <v>#REF!</v>
      </c>
      <c r="G91" t="e">
        <f t="shared" si="4"/>
        <v>#REF!</v>
      </c>
      <c r="H91" t="e">
        <f t="shared" si="5"/>
        <v>#REF!</v>
      </c>
    </row>
    <row r="92" spans="1:8" x14ac:dyDescent="0.25">
      <c r="A92" t="e">
        <f>'Lane 3 Team Sheet'!AI32</f>
        <v>#REF!</v>
      </c>
      <c r="F92" t="e">
        <f t="shared" si="3"/>
        <v>#REF!</v>
      </c>
      <c r="G92" t="e">
        <f t="shared" si="4"/>
        <v>#REF!</v>
      </c>
      <c r="H92" t="e">
        <f t="shared" si="5"/>
        <v>#REF!</v>
      </c>
    </row>
    <row r="93" spans="1:8" x14ac:dyDescent="0.25">
      <c r="A93" t="e">
        <f>'Lane 3 Team Sheet'!AI33</f>
        <v>#REF!</v>
      </c>
      <c r="F93" t="e">
        <f t="shared" si="3"/>
        <v>#REF!</v>
      </c>
      <c r="G93" t="e">
        <f t="shared" si="4"/>
        <v>#REF!</v>
      </c>
      <c r="H93" t="e">
        <f t="shared" si="5"/>
        <v>#REF!</v>
      </c>
    </row>
    <row r="94" spans="1:8" x14ac:dyDescent="0.25">
      <c r="A94" t="e">
        <f>'Lane 3 Team Sheet'!AI34</f>
        <v>#REF!</v>
      </c>
      <c r="F94" t="e">
        <f t="shared" si="3"/>
        <v>#REF!</v>
      </c>
      <c r="G94" t="e">
        <f t="shared" si="4"/>
        <v>#REF!</v>
      </c>
      <c r="H94" t="e">
        <f t="shared" si="5"/>
        <v>#REF!</v>
      </c>
    </row>
    <row r="95" spans="1:8" x14ac:dyDescent="0.25">
      <c r="A95" t="e">
        <f>'Lane 3 Team Sheet'!AI35</f>
        <v>#REF!</v>
      </c>
      <c r="F95" t="e">
        <f t="shared" si="3"/>
        <v>#REF!</v>
      </c>
      <c r="G95" t="e">
        <f t="shared" si="4"/>
        <v>#REF!</v>
      </c>
      <c r="H95" t="e">
        <f t="shared" si="5"/>
        <v>#REF!</v>
      </c>
    </row>
    <row r="96" spans="1:8" x14ac:dyDescent="0.25">
      <c r="A96" t="e">
        <f>'Lane 3 Team Sheet'!AI36</f>
        <v>#REF!</v>
      </c>
      <c r="F96" t="e">
        <f t="shared" si="3"/>
        <v>#REF!</v>
      </c>
      <c r="G96" t="e">
        <f t="shared" si="4"/>
        <v>#REF!</v>
      </c>
      <c r="H96" t="e">
        <f t="shared" si="5"/>
        <v>#REF!</v>
      </c>
    </row>
    <row r="97" spans="1:8" x14ac:dyDescent="0.25">
      <c r="A97" t="e">
        <f>'Lane 3 Team Sheet'!AI37</f>
        <v>#REF!</v>
      </c>
      <c r="F97" t="e">
        <f t="shared" si="3"/>
        <v>#REF!</v>
      </c>
      <c r="G97" t="e">
        <f t="shared" si="4"/>
        <v>#REF!</v>
      </c>
      <c r="H97" t="e">
        <f t="shared" si="5"/>
        <v>#REF!</v>
      </c>
    </row>
    <row r="98" spans="1:8" x14ac:dyDescent="0.25">
      <c r="A98" t="e">
        <f>'Lane 4 Team Sheet'!AI6</f>
        <v>#REF!</v>
      </c>
      <c r="F98" t="e">
        <f t="shared" si="3"/>
        <v>#REF!</v>
      </c>
      <c r="G98" t="e">
        <f t="shared" si="4"/>
        <v>#REF!</v>
      </c>
      <c r="H98" t="e">
        <f t="shared" si="5"/>
        <v>#REF!</v>
      </c>
    </row>
    <row r="99" spans="1:8" x14ac:dyDescent="0.25">
      <c r="A99" t="e">
        <f>'Lane 4 Team Sheet'!AI7</f>
        <v>#REF!</v>
      </c>
      <c r="F99" t="e">
        <f t="shared" si="3"/>
        <v>#REF!</v>
      </c>
      <c r="G99" t="e">
        <f t="shared" si="4"/>
        <v>#REF!</v>
      </c>
      <c r="H99" t="e">
        <f t="shared" si="5"/>
        <v>#REF!</v>
      </c>
    </row>
    <row r="100" spans="1:8" x14ac:dyDescent="0.25">
      <c r="A100" t="e">
        <f>'Lane 4 Team Sheet'!AI8</f>
        <v>#REF!</v>
      </c>
      <c r="F100" t="e">
        <f t="shared" si="3"/>
        <v>#REF!</v>
      </c>
      <c r="G100" t="e">
        <f t="shared" si="4"/>
        <v>#REF!</v>
      </c>
      <c r="H100" t="e">
        <f t="shared" si="5"/>
        <v>#REF!</v>
      </c>
    </row>
    <row r="101" spans="1:8" x14ac:dyDescent="0.25">
      <c r="A101" t="e">
        <f>'Lane 4 Team Sheet'!AI9</f>
        <v>#REF!</v>
      </c>
      <c r="F101" t="e">
        <f t="shared" si="3"/>
        <v>#REF!</v>
      </c>
      <c r="G101" t="e">
        <f t="shared" si="4"/>
        <v>#REF!</v>
      </c>
      <c r="H101" t="e">
        <f t="shared" si="5"/>
        <v>#REF!</v>
      </c>
    </row>
    <row r="102" spans="1:8" x14ac:dyDescent="0.25">
      <c r="A102" t="e">
        <f>'Lane 4 Team Sheet'!AI10</f>
        <v>#REF!</v>
      </c>
      <c r="F102" t="e">
        <f t="shared" si="3"/>
        <v>#REF!</v>
      </c>
      <c r="G102" t="e">
        <f t="shared" si="4"/>
        <v>#REF!</v>
      </c>
      <c r="H102" t="e">
        <f t="shared" si="5"/>
        <v>#REF!</v>
      </c>
    </row>
    <row r="103" spans="1:8" x14ac:dyDescent="0.25">
      <c r="A103" t="e">
        <f>'Lane 4 Team Sheet'!AI11</f>
        <v>#REF!</v>
      </c>
      <c r="F103" t="e">
        <f t="shared" si="3"/>
        <v>#REF!</v>
      </c>
      <c r="G103" t="e">
        <f t="shared" si="4"/>
        <v>#REF!</v>
      </c>
      <c r="H103" t="e">
        <f t="shared" si="5"/>
        <v>#REF!</v>
      </c>
    </row>
    <row r="104" spans="1:8" x14ac:dyDescent="0.25">
      <c r="A104" t="e">
        <f>'Lane 4 Team Sheet'!AI12</f>
        <v>#REF!</v>
      </c>
      <c r="F104" t="e">
        <f t="shared" si="3"/>
        <v>#REF!</v>
      </c>
      <c r="G104" t="e">
        <f t="shared" si="4"/>
        <v>#REF!</v>
      </c>
      <c r="H104" t="e">
        <f t="shared" si="5"/>
        <v>#REF!</v>
      </c>
    </row>
    <row r="105" spans="1:8" x14ac:dyDescent="0.25">
      <c r="A105" t="e">
        <f>'Lane 4 Team Sheet'!AI13</f>
        <v>#REF!</v>
      </c>
      <c r="F105" t="e">
        <f t="shared" si="3"/>
        <v>#REF!</v>
      </c>
      <c r="G105" t="e">
        <f t="shared" si="4"/>
        <v>#REF!</v>
      </c>
      <c r="H105" t="e">
        <f t="shared" si="5"/>
        <v>#REF!</v>
      </c>
    </row>
    <row r="106" spans="1:8" x14ac:dyDescent="0.25">
      <c r="A106" t="e">
        <f>'Lane 4 Team Sheet'!AI14</f>
        <v>#REF!</v>
      </c>
      <c r="F106" t="e">
        <f t="shared" si="3"/>
        <v>#REF!</v>
      </c>
      <c r="G106" t="e">
        <f t="shared" si="4"/>
        <v>#REF!</v>
      </c>
      <c r="H106" t="e">
        <f t="shared" si="5"/>
        <v>#REF!</v>
      </c>
    </row>
    <row r="107" spans="1:8" x14ac:dyDescent="0.25">
      <c r="A107" t="e">
        <f>'Lane 4 Team Sheet'!AI15</f>
        <v>#REF!</v>
      </c>
      <c r="F107" t="e">
        <f t="shared" si="3"/>
        <v>#REF!</v>
      </c>
      <c r="G107" t="e">
        <f t="shared" si="4"/>
        <v>#REF!</v>
      </c>
      <c r="H107" t="e">
        <f t="shared" si="5"/>
        <v>#REF!</v>
      </c>
    </row>
    <row r="108" spans="1:8" x14ac:dyDescent="0.25">
      <c r="A108" t="e">
        <f>'Lane 4 Team Sheet'!AI16</f>
        <v>#REF!</v>
      </c>
      <c r="F108" t="e">
        <f t="shared" si="3"/>
        <v>#REF!</v>
      </c>
      <c r="G108" t="e">
        <f t="shared" si="4"/>
        <v>#REF!</v>
      </c>
      <c r="H108" t="e">
        <f t="shared" si="5"/>
        <v>#REF!</v>
      </c>
    </row>
    <row r="109" spans="1:8" x14ac:dyDescent="0.25">
      <c r="A109" t="e">
        <f>'Lane 4 Team Sheet'!AI17</f>
        <v>#REF!</v>
      </c>
      <c r="F109" t="e">
        <f t="shared" si="3"/>
        <v>#REF!</v>
      </c>
      <c r="G109" t="e">
        <f t="shared" si="4"/>
        <v>#REF!</v>
      </c>
      <c r="H109" t="e">
        <f t="shared" si="5"/>
        <v>#REF!</v>
      </c>
    </row>
    <row r="110" spans="1:8" x14ac:dyDescent="0.25">
      <c r="A110" t="e">
        <f>'Lane 4 Team Sheet'!AI18</f>
        <v>#REF!</v>
      </c>
      <c r="F110" t="e">
        <f t="shared" si="3"/>
        <v>#REF!</v>
      </c>
      <c r="G110" t="e">
        <f t="shared" si="4"/>
        <v>#REF!</v>
      </c>
      <c r="H110" t="e">
        <f t="shared" si="5"/>
        <v>#REF!</v>
      </c>
    </row>
    <row r="111" spans="1:8" x14ac:dyDescent="0.25">
      <c r="A111" t="e">
        <f>'Lane 4 Team Sheet'!AI19</f>
        <v>#REF!</v>
      </c>
      <c r="F111" t="e">
        <f t="shared" si="3"/>
        <v>#REF!</v>
      </c>
      <c r="G111" t="e">
        <f t="shared" si="4"/>
        <v>#REF!</v>
      </c>
      <c r="H111" t="e">
        <f t="shared" si="5"/>
        <v>#REF!</v>
      </c>
    </row>
    <row r="112" spans="1:8" x14ac:dyDescent="0.25">
      <c r="A112" t="e">
        <f>'Lane 4 Team Sheet'!AI20</f>
        <v>#REF!</v>
      </c>
      <c r="F112" t="e">
        <f t="shared" si="3"/>
        <v>#REF!</v>
      </c>
      <c r="G112" t="e">
        <f t="shared" si="4"/>
        <v>#REF!</v>
      </c>
      <c r="H112" t="e">
        <f t="shared" si="5"/>
        <v>#REF!</v>
      </c>
    </row>
    <row r="113" spans="1:8" x14ac:dyDescent="0.25">
      <c r="A113" t="e">
        <f>'Lane 4 Team Sheet'!AI21</f>
        <v>#REF!</v>
      </c>
      <c r="F113" t="e">
        <f t="shared" si="3"/>
        <v>#REF!</v>
      </c>
      <c r="G113" t="e">
        <f t="shared" si="4"/>
        <v>#REF!</v>
      </c>
      <c r="H113" t="e">
        <f t="shared" si="5"/>
        <v>#REF!</v>
      </c>
    </row>
    <row r="114" spans="1:8" x14ac:dyDescent="0.25">
      <c r="A114" t="e">
        <f>'Lane 4 Team Sheet'!AI22</f>
        <v>#REF!</v>
      </c>
      <c r="F114" t="e">
        <f t="shared" si="3"/>
        <v>#REF!</v>
      </c>
      <c r="G114" t="e">
        <f t="shared" si="4"/>
        <v>#REF!</v>
      </c>
      <c r="H114" t="e">
        <f t="shared" si="5"/>
        <v>#REF!</v>
      </c>
    </row>
    <row r="115" spans="1:8" x14ac:dyDescent="0.25">
      <c r="A115" t="e">
        <f>'Lane 4 Team Sheet'!AI23</f>
        <v>#REF!</v>
      </c>
      <c r="F115" t="e">
        <f t="shared" si="3"/>
        <v>#REF!</v>
      </c>
      <c r="G115" t="e">
        <f t="shared" si="4"/>
        <v>#REF!</v>
      </c>
      <c r="H115" t="e">
        <f t="shared" si="5"/>
        <v>#REF!</v>
      </c>
    </row>
    <row r="116" spans="1:8" x14ac:dyDescent="0.25">
      <c r="A116" t="e">
        <f>'Lane 4 Team Sheet'!AI24</f>
        <v>#REF!</v>
      </c>
      <c r="F116" t="e">
        <f t="shared" si="3"/>
        <v>#REF!</v>
      </c>
      <c r="G116" t="e">
        <f t="shared" si="4"/>
        <v>#REF!</v>
      </c>
      <c r="H116" t="e">
        <f t="shared" si="5"/>
        <v>#REF!</v>
      </c>
    </row>
    <row r="117" spans="1:8" x14ac:dyDescent="0.25">
      <c r="A117" t="e">
        <f>'Lane 4 Team Sheet'!AI25</f>
        <v>#REF!</v>
      </c>
      <c r="F117" t="e">
        <f t="shared" si="3"/>
        <v>#REF!</v>
      </c>
      <c r="G117" t="e">
        <f t="shared" si="4"/>
        <v>#REF!</v>
      </c>
      <c r="H117" t="e">
        <f t="shared" si="5"/>
        <v>#REF!</v>
      </c>
    </row>
    <row r="118" spans="1:8" x14ac:dyDescent="0.25">
      <c r="A118" t="e">
        <f>'Lane 4 Team Sheet'!AI26</f>
        <v>#REF!</v>
      </c>
      <c r="F118" t="e">
        <f t="shared" si="3"/>
        <v>#REF!</v>
      </c>
      <c r="G118" t="e">
        <f t="shared" si="4"/>
        <v>#REF!</v>
      </c>
      <c r="H118" t="e">
        <f t="shared" si="5"/>
        <v>#REF!</v>
      </c>
    </row>
    <row r="119" spans="1:8" x14ac:dyDescent="0.25">
      <c r="A119" t="e">
        <f>'Lane 4 Team Sheet'!AI27</f>
        <v>#REF!</v>
      </c>
      <c r="F119" t="e">
        <f t="shared" si="3"/>
        <v>#REF!</v>
      </c>
      <c r="G119" t="e">
        <f t="shared" si="4"/>
        <v>#REF!</v>
      </c>
      <c r="H119" t="e">
        <f t="shared" si="5"/>
        <v>#REF!</v>
      </c>
    </row>
    <row r="120" spans="1:8" x14ac:dyDescent="0.25">
      <c r="A120" t="e">
        <f>'Lane 4 Team Sheet'!AI28</f>
        <v>#REF!</v>
      </c>
      <c r="F120" t="e">
        <f t="shared" si="3"/>
        <v>#REF!</v>
      </c>
      <c r="G120" t="e">
        <f t="shared" si="4"/>
        <v>#REF!</v>
      </c>
      <c r="H120" t="e">
        <f t="shared" si="5"/>
        <v>#REF!</v>
      </c>
    </row>
    <row r="121" spans="1:8" x14ac:dyDescent="0.25">
      <c r="A121" t="e">
        <f>'Lane 4 Team Sheet'!AI29</f>
        <v>#REF!</v>
      </c>
      <c r="F121" t="e">
        <f t="shared" si="3"/>
        <v>#REF!</v>
      </c>
      <c r="G121" t="e">
        <f t="shared" si="4"/>
        <v>#REF!</v>
      </c>
      <c r="H121" t="e">
        <f t="shared" si="5"/>
        <v>#REF!</v>
      </c>
    </row>
    <row r="122" spans="1:8" x14ac:dyDescent="0.25">
      <c r="A122" t="e">
        <f>'Lane 4 Team Sheet'!AI30</f>
        <v>#REF!</v>
      </c>
      <c r="F122" t="e">
        <f t="shared" si="3"/>
        <v>#REF!</v>
      </c>
      <c r="G122" t="e">
        <f t="shared" si="4"/>
        <v>#REF!</v>
      </c>
      <c r="H122" t="e">
        <f t="shared" si="5"/>
        <v>#REF!</v>
      </c>
    </row>
    <row r="123" spans="1:8" x14ac:dyDescent="0.25">
      <c r="A123" t="e">
        <f>'Lane 4 Team Sheet'!AI31</f>
        <v>#REF!</v>
      </c>
      <c r="F123" t="e">
        <f t="shared" si="3"/>
        <v>#REF!</v>
      </c>
      <c r="G123" t="e">
        <f t="shared" si="4"/>
        <v>#REF!</v>
      </c>
      <c r="H123" t="e">
        <f t="shared" si="5"/>
        <v>#REF!</v>
      </c>
    </row>
    <row r="124" spans="1:8" x14ac:dyDescent="0.25">
      <c r="A124" t="e">
        <f>'Lane 4 Team Sheet'!AI32</f>
        <v>#REF!</v>
      </c>
      <c r="F124" t="e">
        <f t="shared" si="3"/>
        <v>#REF!</v>
      </c>
      <c r="G124" t="e">
        <f t="shared" si="4"/>
        <v>#REF!</v>
      </c>
      <c r="H124" t="e">
        <f t="shared" si="5"/>
        <v>#REF!</v>
      </c>
    </row>
    <row r="125" spans="1:8" x14ac:dyDescent="0.25">
      <c r="A125" t="e">
        <f>'Lane 4 Team Sheet'!AI33</f>
        <v>#REF!</v>
      </c>
      <c r="F125" t="e">
        <f t="shared" si="3"/>
        <v>#REF!</v>
      </c>
      <c r="G125" t="e">
        <f t="shared" si="4"/>
        <v>#REF!</v>
      </c>
      <c r="H125" t="e">
        <f t="shared" si="5"/>
        <v>#REF!</v>
      </c>
    </row>
    <row r="126" spans="1:8" x14ac:dyDescent="0.25">
      <c r="A126" t="e">
        <f>'Lane 4 Team Sheet'!AI34</f>
        <v>#REF!</v>
      </c>
      <c r="F126" t="e">
        <f t="shared" si="3"/>
        <v>#REF!</v>
      </c>
      <c r="G126" t="e">
        <f t="shared" si="4"/>
        <v>#REF!</v>
      </c>
      <c r="H126" t="e">
        <f t="shared" si="5"/>
        <v>#REF!</v>
      </c>
    </row>
    <row r="127" spans="1:8" x14ac:dyDescent="0.25">
      <c r="A127" t="e">
        <f>'Lane 4 Team Sheet'!AI35</f>
        <v>#REF!</v>
      </c>
      <c r="F127" t="e">
        <f t="shared" si="3"/>
        <v>#REF!</v>
      </c>
      <c r="G127" t="e">
        <f t="shared" si="4"/>
        <v>#REF!</v>
      </c>
      <c r="H127" t="e">
        <f t="shared" si="5"/>
        <v>#REF!</v>
      </c>
    </row>
    <row r="128" spans="1:8" x14ac:dyDescent="0.25">
      <c r="A128" t="e">
        <f>'Lane 4 Team Sheet'!AI36</f>
        <v>#REF!</v>
      </c>
      <c r="F128" t="e">
        <f t="shared" si="3"/>
        <v>#REF!</v>
      </c>
      <c r="G128" t="e">
        <f t="shared" si="4"/>
        <v>#REF!</v>
      </c>
      <c r="H128" t="e">
        <f t="shared" si="5"/>
        <v>#REF!</v>
      </c>
    </row>
    <row r="129" spans="1:8" x14ac:dyDescent="0.25">
      <c r="A129" t="e">
        <f>'Lane 4 Team Sheet'!AI37</f>
        <v>#REF!</v>
      </c>
      <c r="F129" t="e">
        <f t="shared" si="3"/>
        <v>#REF!</v>
      </c>
      <c r="G129" t="e">
        <f t="shared" si="4"/>
        <v>#REF!</v>
      </c>
      <c r="H129" t="e">
        <f t="shared" si="5"/>
        <v>#REF!</v>
      </c>
    </row>
    <row r="130" spans="1:8" x14ac:dyDescent="0.25">
      <c r="A130" t="e">
        <f>#REF!</f>
        <v>#REF!</v>
      </c>
      <c r="F130" t="e">
        <f t="shared" si="3"/>
        <v>#REF!</v>
      </c>
      <c r="G130" t="e">
        <f t="shared" si="4"/>
        <v>#REF!</v>
      </c>
      <c r="H130" t="e">
        <f t="shared" si="5"/>
        <v>#REF!</v>
      </c>
    </row>
    <row r="131" spans="1:8" hidden="1" x14ac:dyDescent="0.25">
      <c r="A131" t="e">
        <f>#REF!</f>
        <v>#REF!</v>
      </c>
      <c r="F131" t="e">
        <f t="shared" ref="F131:F161" si="6">FIND(",X,",A131)</f>
        <v>#REF!</v>
      </c>
      <c r="G131" t="e">
        <f t="shared" ref="G131:G161" si="7">FIND(",DQ,",A131)</f>
        <v>#REF!</v>
      </c>
      <c r="H131" t="e">
        <f t="shared" ref="H131:H161" si="8">FIND(",DNS,",A131)</f>
        <v>#REF!</v>
      </c>
    </row>
    <row r="132" spans="1:8" x14ac:dyDescent="0.25">
      <c r="A132" t="e">
        <f>#REF!</f>
        <v>#REF!</v>
      </c>
      <c r="F132" t="e">
        <f t="shared" si="6"/>
        <v>#REF!</v>
      </c>
      <c r="G132" t="e">
        <f t="shared" si="7"/>
        <v>#REF!</v>
      </c>
      <c r="H132" t="e">
        <f t="shared" si="8"/>
        <v>#REF!</v>
      </c>
    </row>
    <row r="133" spans="1:8" x14ac:dyDescent="0.25">
      <c r="A133" t="e">
        <f>#REF!</f>
        <v>#REF!</v>
      </c>
      <c r="F133" t="e">
        <f t="shared" si="6"/>
        <v>#REF!</v>
      </c>
      <c r="G133" t="e">
        <f t="shared" si="7"/>
        <v>#REF!</v>
      </c>
      <c r="H133" t="e">
        <f t="shared" si="8"/>
        <v>#REF!</v>
      </c>
    </row>
    <row r="134" spans="1:8" hidden="1" x14ac:dyDescent="0.25">
      <c r="A134" t="e">
        <f>#REF!</f>
        <v>#REF!</v>
      </c>
      <c r="F134" t="e">
        <f t="shared" si="6"/>
        <v>#REF!</v>
      </c>
      <c r="G134" t="e">
        <f t="shared" si="7"/>
        <v>#REF!</v>
      </c>
      <c r="H134" t="e">
        <f t="shared" si="8"/>
        <v>#REF!</v>
      </c>
    </row>
    <row r="135" spans="1:8" hidden="1" x14ac:dyDescent="0.25">
      <c r="A135" t="e">
        <f>#REF!</f>
        <v>#REF!</v>
      </c>
      <c r="F135" t="e">
        <f t="shared" si="6"/>
        <v>#REF!</v>
      </c>
      <c r="G135" t="e">
        <f t="shared" si="7"/>
        <v>#REF!</v>
      </c>
      <c r="H135" t="e">
        <f t="shared" si="8"/>
        <v>#REF!</v>
      </c>
    </row>
    <row r="136" spans="1:8" x14ac:dyDescent="0.25">
      <c r="A136" t="e">
        <f>#REF!</f>
        <v>#REF!</v>
      </c>
      <c r="F136" t="e">
        <f t="shared" si="6"/>
        <v>#REF!</v>
      </c>
      <c r="G136" t="e">
        <f t="shared" si="7"/>
        <v>#REF!</v>
      </c>
      <c r="H136" t="e">
        <f t="shared" si="8"/>
        <v>#REF!</v>
      </c>
    </row>
    <row r="137" spans="1:8" hidden="1" x14ac:dyDescent="0.25">
      <c r="A137" t="e">
        <f>#REF!</f>
        <v>#REF!</v>
      </c>
      <c r="F137" t="e">
        <f t="shared" si="6"/>
        <v>#REF!</v>
      </c>
      <c r="G137" t="e">
        <f t="shared" si="7"/>
        <v>#REF!</v>
      </c>
      <c r="H137" t="e">
        <f t="shared" si="8"/>
        <v>#REF!</v>
      </c>
    </row>
    <row r="138" spans="1:8" x14ac:dyDescent="0.25">
      <c r="A138" t="e">
        <f>#REF!</f>
        <v>#REF!</v>
      </c>
      <c r="F138" t="e">
        <f t="shared" si="6"/>
        <v>#REF!</v>
      </c>
      <c r="G138" t="e">
        <f t="shared" si="7"/>
        <v>#REF!</v>
      </c>
      <c r="H138" t="e">
        <f t="shared" si="8"/>
        <v>#REF!</v>
      </c>
    </row>
    <row r="139" spans="1:8" x14ac:dyDescent="0.25">
      <c r="A139" t="e">
        <f>#REF!</f>
        <v>#REF!</v>
      </c>
      <c r="F139" t="e">
        <f t="shared" si="6"/>
        <v>#REF!</v>
      </c>
      <c r="G139" t="e">
        <f t="shared" si="7"/>
        <v>#REF!</v>
      </c>
      <c r="H139" t="e">
        <f t="shared" si="8"/>
        <v>#REF!</v>
      </c>
    </row>
    <row r="140" spans="1:8" hidden="1" x14ac:dyDescent="0.25">
      <c r="A140" t="e">
        <f>#REF!</f>
        <v>#REF!</v>
      </c>
      <c r="F140" t="e">
        <f t="shared" si="6"/>
        <v>#REF!</v>
      </c>
      <c r="G140" t="e">
        <f t="shared" si="7"/>
        <v>#REF!</v>
      </c>
      <c r="H140" t="e">
        <f t="shared" si="8"/>
        <v>#REF!</v>
      </c>
    </row>
    <row r="141" spans="1:8" hidden="1" x14ac:dyDescent="0.25">
      <c r="A141" t="e">
        <f>#REF!</f>
        <v>#REF!</v>
      </c>
      <c r="F141" t="e">
        <f t="shared" si="6"/>
        <v>#REF!</v>
      </c>
      <c r="G141" t="e">
        <f t="shared" si="7"/>
        <v>#REF!</v>
      </c>
      <c r="H141" t="e">
        <f t="shared" si="8"/>
        <v>#REF!</v>
      </c>
    </row>
    <row r="142" spans="1:8" x14ac:dyDescent="0.25">
      <c r="A142" t="e">
        <f>#REF!</f>
        <v>#REF!</v>
      </c>
      <c r="F142" t="e">
        <f t="shared" si="6"/>
        <v>#REF!</v>
      </c>
      <c r="G142" t="e">
        <f t="shared" si="7"/>
        <v>#REF!</v>
      </c>
      <c r="H142" t="e">
        <f t="shared" si="8"/>
        <v>#REF!</v>
      </c>
    </row>
    <row r="143" spans="1:8" x14ac:dyDescent="0.25">
      <c r="A143" t="e">
        <f>#REF!</f>
        <v>#REF!</v>
      </c>
      <c r="F143" t="e">
        <f t="shared" si="6"/>
        <v>#REF!</v>
      </c>
      <c r="G143" t="e">
        <f t="shared" si="7"/>
        <v>#REF!</v>
      </c>
      <c r="H143" t="e">
        <f t="shared" si="8"/>
        <v>#REF!</v>
      </c>
    </row>
    <row r="144" spans="1:8" hidden="1" x14ac:dyDescent="0.25">
      <c r="A144" t="e">
        <f>#REF!</f>
        <v>#REF!</v>
      </c>
      <c r="F144" t="e">
        <f t="shared" si="6"/>
        <v>#REF!</v>
      </c>
      <c r="G144" t="e">
        <f t="shared" si="7"/>
        <v>#REF!</v>
      </c>
      <c r="H144" t="e">
        <f t="shared" si="8"/>
        <v>#REF!</v>
      </c>
    </row>
    <row r="145" spans="1:8" hidden="1" x14ac:dyDescent="0.25">
      <c r="A145" t="e">
        <f>#REF!</f>
        <v>#REF!</v>
      </c>
      <c r="F145" t="e">
        <f t="shared" si="6"/>
        <v>#REF!</v>
      </c>
      <c r="G145" t="e">
        <f t="shared" si="7"/>
        <v>#REF!</v>
      </c>
      <c r="H145" t="e">
        <f t="shared" si="8"/>
        <v>#REF!</v>
      </c>
    </row>
    <row r="146" spans="1:8" x14ac:dyDescent="0.25">
      <c r="A146" t="e">
        <f>#REF!</f>
        <v>#REF!</v>
      </c>
      <c r="F146" t="e">
        <f t="shared" si="6"/>
        <v>#REF!</v>
      </c>
      <c r="G146" t="e">
        <f t="shared" si="7"/>
        <v>#REF!</v>
      </c>
      <c r="H146" t="e">
        <f t="shared" si="8"/>
        <v>#REF!</v>
      </c>
    </row>
    <row r="147" spans="1:8" hidden="1" x14ac:dyDescent="0.25">
      <c r="A147" t="e">
        <f>#REF!</f>
        <v>#REF!</v>
      </c>
      <c r="F147" t="e">
        <f t="shared" si="6"/>
        <v>#REF!</v>
      </c>
      <c r="G147" t="e">
        <f t="shared" si="7"/>
        <v>#REF!</v>
      </c>
      <c r="H147" t="e">
        <f t="shared" si="8"/>
        <v>#REF!</v>
      </c>
    </row>
    <row r="148" spans="1:8" x14ac:dyDescent="0.25">
      <c r="A148" t="e">
        <f>#REF!</f>
        <v>#REF!</v>
      </c>
      <c r="F148" t="e">
        <f t="shared" si="6"/>
        <v>#REF!</v>
      </c>
      <c r="G148" t="e">
        <f t="shared" si="7"/>
        <v>#REF!</v>
      </c>
      <c r="H148" t="e">
        <f t="shared" si="8"/>
        <v>#REF!</v>
      </c>
    </row>
    <row r="149" spans="1:8" x14ac:dyDescent="0.25">
      <c r="A149" t="e">
        <f>#REF!</f>
        <v>#REF!</v>
      </c>
      <c r="F149" t="e">
        <f t="shared" si="6"/>
        <v>#REF!</v>
      </c>
      <c r="G149" t="e">
        <f t="shared" si="7"/>
        <v>#REF!</v>
      </c>
      <c r="H149" t="e">
        <f t="shared" si="8"/>
        <v>#REF!</v>
      </c>
    </row>
    <row r="150" spans="1:8" hidden="1" x14ac:dyDescent="0.25">
      <c r="A150" t="e">
        <f>#REF!</f>
        <v>#REF!</v>
      </c>
      <c r="F150" t="e">
        <f t="shared" si="6"/>
        <v>#REF!</v>
      </c>
      <c r="G150" t="e">
        <f t="shared" si="7"/>
        <v>#REF!</v>
      </c>
      <c r="H150" t="e">
        <f t="shared" si="8"/>
        <v>#REF!</v>
      </c>
    </row>
    <row r="151" spans="1:8" hidden="1" x14ac:dyDescent="0.25">
      <c r="A151" t="e">
        <f>#REF!</f>
        <v>#REF!</v>
      </c>
      <c r="F151" t="e">
        <f t="shared" si="6"/>
        <v>#REF!</v>
      </c>
      <c r="G151" t="e">
        <f t="shared" si="7"/>
        <v>#REF!</v>
      </c>
      <c r="H151" t="e">
        <f t="shared" si="8"/>
        <v>#REF!</v>
      </c>
    </row>
    <row r="152" spans="1:8" hidden="1" x14ac:dyDescent="0.25">
      <c r="A152" t="e">
        <f>#REF!</f>
        <v>#REF!</v>
      </c>
      <c r="F152" t="e">
        <f t="shared" si="6"/>
        <v>#REF!</v>
      </c>
      <c r="G152" t="e">
        <f t="shared" si="7"/>
        <v>#REF!</v>
      </c>
      <c r="H152" t="e">
        <f t="shared" si="8"/>
        <v>#REF!</v>
      </c>
    </row>
    <row r="153" spans="1:8" hidden="1" x14ac:dyDescent="0.25">
      <c r="A153" t="e">
        <f>#REF!</f>
        <v>#REF!</v>
      </c>
      <c r="F153" t="e">
        <f t="shared" si="6"/>
        <v>#REF!</v>
      </c>
      <c r="G153" t="e">
        <f t="shared" si="7"/>
        <v>#REF!</v>
      </c>
      <c r="H153" t="e">
        <f t="shared" si="8"/>
        <v>#REF!</v>
      </c>
    </row>
    <row r="154" spans="1:8" hidden="1" x14ac:dyDescent="0.25">
      <c r="A154" t="e">
        <f>#REF!</f>
        <v>#REF!</v>
      </c>
      <c r="F154" t="e">
        <f t="shared" si="6"/>
        <v>#REF!</v>
      </c>
      <c r="G154" t="e">
        <f t="shared" si="7"/>
        <v>#REF!</v>
      </c>
      <c r="H154" t="e">
        <f t="shared" si="8"/>
        <v>#REF!</v>
      </c>
    </row>
    <row r="155" spans="1:8" hidden="1" x14ac:dyDescent="0.25">
      <c r="A155" t="e">
        <f>#REF!</f>
        <v>#REF!</v>
      </c>
      <c r="F155" t="e">
        <f t="shared" si="6"/>
        <v>#REF!</v>
      </c>
      <c r="G155" t="e">
        <f t="shared" si="7"/>
        <v>#REF!</v>
      </c>
      <c r="H155" t="e">
        <f t="shared" si="8"/>
        <v>#REF!</v>
      </c>
    </row>
    <row r="156" spans="1:8" hidden="1" x14ac:dyDescent="0.25">
      <c r="A156" t="e">
        <f>#REF!</f>
        <v>#REF!</v>
      </c>
      <c r="F156" t="e">
        <f t="shared" si="6"/>
        <v>#REF!</v>
      </c>
      <c r="G156" t="e">
        <f t="shared" si="7"/>
        <v>#REF!</v>
      </c>
      <c r="H156" t="e">
        <f t="shared" si="8"/>
        <v>#REF!</v>
      </c>
    </row>
    <row r="157" spans="1:8" hidden="1" x14ac:dyDescent="0.25">
      <c r="A157" t="e">
        <f>#REF!</f>
        <v>#REF!</v>
      </c>
      <c r="F157" t="e">
        <f t="shared" si="6"/>
        <v>#REF!</v>
      </c>
      <c r="G157" t="e">
        <f t="shared" si="7"/>
        <v>#REF!</v>
      </c>
      <c r="H157" t="e">
        <f t="shared" si="8"/>
        <v>#REF!</v>
      </c>
    </row>
    <row r="158" spans="1:8" x14ac:dyDescent="0.25">
      <c r="A158" t="e">
        <f>#REF!</f>
        <v>#REF!</v>
      </c>
      <c r="F158" t="e">
        <f t="shared" si="6"/>
        <v>#REF!</v>
      </c>
      <c r="G158" t="e">
        <f t="shared" si="7"/>
        <v>#REF!</v>
      </c>
      <c r="H158" t="e">
        <f t="shared" si="8"/>
        <v>#REF!</v>
      </c>
    </row>
    <row r="159" spans="1:8" x14ac:dyDescent="0.25">
      <c r="A159" t="e">
        <f>#REF!</f>
        <v>#REF!</v>
      </c>
      <c r="F159" t="e">
        <f t="shared" si="6"/>
        <v>#REF!</v>
      </c>
      <c r="G159" t="e">
        <f t="shared" si="7"/>
        <v>#REF!</v>
      </c>
      <c r="H159" t="e">
        <f t="shared" si="8"/>
        <v>#REF!</v>
      </c>
    </row>
    <row r="160" spans="1:8" x14ac:dyDescent="0.25">
      <c r="A160" t="e">
        <f>#REF!</f>
        <v>#REF!</v>
      </c>
      <c r="F160" t="e">
        <f t="shared" si="6"/>
        <v>#REF!</v>
      </c>
      <c r="G160" t="e">
        <f t="shared" si="7"/>
        <v>#REF!</v>
      </c>
      <c r="H160" t="e">
        <f t="shared" si="8"/>
        <v>#REF!</v>
      </c>
    </row>
    <row r="161" spans="1:8" x14ac:dyDescent="0.25">
      <c r="A161" t="e">
        <f>#REF!</f>
        <v>#REF!</v>
      </c>
      <c r="F161" t="e">
        <f t="shared" si="6"/>
        <v>#REF!</v>
      </c>
      <c r="G161" t="e">
        <f t="shared" si="7"/>
        <v>#REF!</v>
      </c>
      <c r="H161" t="e">
        <f t="shared" si="8"/>
        <v>#REF!</v>
      </c>
    </row>
  </sheetData>
  <autoFilter ref="A1:H161" xr:uid="{C1DCBAED-D3AB-439F-83AD-7780AAD7F758}">
    <filterColumn colId="5">
      <filters>
        <filter val="#VALUE!"/>
      </filters>
    </filterColumn>
    <filterColumn colId="6">
      <filters>
        <filter val="#VALUE!"/>
      </filters>
    </filterColumn>
  </autoFilter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3:C16"/>
  <sheetViews>
    <sheetView workbookViewId="0">
      <selection activeCell="A11" sqref="A11"/>
    </sheetView>
  </sheetViews>
  <sheetFormatPr defaultColWidth="8.88671875" defaultRowHeight="13.2" x14ac:dyDescent="0.25"/>
  <cols>
    <col min="1" max="1" width="17.33203125" customWidth="1"/>
    <col min="2" max="2" width="9.109375" style="16"/>
    <col min="3" max="3" width="20.88671875" customWidth="1"/>
    <col min="4" max="4" width="39.88671875" customWidth="1"/>
  </cols>
  <sheetData>
    <row r="3" spans="1:3" ht="17.399999999999999" x14ac:dyDescent="0.3">
      <c r="A3" s="26" t="s">
        <v>117</v>
      </c>
      <c r="B3" s="28"/>
      <c r="C3" s="27"/>
    </row>
    <row r="4" spans="1:3" x14ac:dyDescent="0.25">
      <c r="A4" s="27"/>
      <c r="B4" s="28"/>
      <c r="C4" s="27"/>
    </row>
    <row r="5" spans="1:3" x14ac:dyDescent="0.25">
      <c r="A5" s="27" t="s">
        <v>118</v>
      </c>
      <c r="B5" s="28" t="s">
        <v>119</v>
      </c>
      <c r="C5" s="27" t="s">
        <v>120</v>
      </c>
    </row>
    <row r="7" spans="1:3" x14ac:dyDescent="0.25">
      <c r="A7" t="s">
        <v>104</v>
      </c>
    </row>
    <row r="8" spans="1:3" x14ac:dyDescent="0.25">
      <c r="C8" s="16"/>
    </row>
    <row r="9" spans="1:3" x14ac:dyDescent="0.25">
      <c r="A9" t="s">
        <v>214</v>
      </c>
      <c r="B9"/>
    </row>
    <row r="10" spans="1:3" ht="14.4" x14ac:dyDescent="0.25">
      <c r="B10" s="30"/>
    </row>
    <row r="11" spans="1:3" ht="14.4" x14ac:dyDescent="0.25">
      <c r="A11" t="s">
        <v>6</v>
      </c>
      <c r="B11" s="30"/>
    </row>
    <row r="12" spans="1:3" ht="14.4" x14ac:dyDescent="0.25">
      <c r="B12" s="30"/>
    </row>
    <row r="13" spans="1:3" ht="14.4" x14ac:dyDescent="0.25">
      <c r="A13" t="s">
        <v>220</v>
      </c>
      <c r="B13" s="32"/>
    </row>
    <row r="14" spans="1:3" ht="14.4" x14ac:dyDescent="0.25">
      <c r="B14" s="32"/>
    </row>
    <row r="15" spans="1:3" ht="14.4" x14ac:dyDescent="0.25">
      <c r="B15" s="32"/>
    </row>
    <row r="16" spans="1:3" ht="14.4" x14ac:dyDescent="0.25">
      <c r="B16" s="32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B93DB-8BB2-4686-9645-5B1DD73CF120}">
  <dimension ref="A2:E5"/>
  <sheetViews>
    <sheetView workbookViewId="0">
      <selection activeCell="E2" sqref="E2"/>
    </sheetView>
  </sheetViews>
  <sheetFormatPr defaultColWidth="8.88671875" defaultRowHeight="13.2" x14ac:dyDescent="0.25"/>
  <cols>
    <col min="3" max="3" width="15.33203125" bestFit="1" customWidth="1"/>
  </cols>
  <sheetData>
    <row r="2" spans="1:5" x14ac:dyDescent="0.25">
      <c r="A2" t="s">
        <v>292</v>
      </c>
      <c r="B2" t="s">
        <v>288</v>
      </c>
      <c r="C2" t="str">
        <f>A2&amp;B2</f>
        <v>50mBackstroke</v>
      </c>
      <c r="D2">
        <v>13</v>
      </c>
      <c r="E2" t="str">
        <f>TEXT(D2,"00")</f>
        <v>13</v>
      </c>
    </row>
    <row r="3" spans="1:5" x14ac:dyDescent="0.25">
      <c r="A3" t="s">
        <v>292</v>
      </c>
      <c r="B3" t="s">
        <v>290</v>
      </c>
      <c r="C3" t="str">
        <f t="shared" ref="C3:C5" si="0">A3&amp;B3</f>
        <v>50mBreaststroke</v>
      </c>
      <c r="D3">
        <v>7</v>
      </c>
      <c r="E3" t="str">
        <f t="shared" ref="E3:E5" si="1">TEXT(D3,"00")</f>
        <v>07</v>
      </c>
    </row>
    <row r="4" spans="1:5" x14ac:dyDescent="0.25">
      <c r="A4" t="s">
        <v>292</v>
      </c>
      <c r="B4" t="s">
        <v>289</v>
      </c>
      <c r="C4" t="str">
        <f t="shared" si="0"/>
        <v>50mButterfly</v>
      </c>
      <c r="D4">
        <v>10</v>
      </c>
      <c r="E4" t="str">
        <f t="shared" si="1"/>
        <v>10</v>
      </c>
    </row>
    <row r="5" spans="1:5" x14ac:dyDescent="0.25">
      <c r="A5" t="s">
        <v>292</v>
      </c>
      <c r="B5" t="s">
        <v>291</v>
      </c>
      <c r="C5" t="str">
        <f t="shared" si="0"/>
        <v>50mFreestyle</v>
      </c>
      <c r="D5">
        <v>1</v>
      </c>
      <c r="E5" t="str">
        <f t="shared" si="1"/>
        <v>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9"/>
  <sheetViews>
    <sheetView tabSelected="1" workbookViewId="0">
      <selection activeCell="K8" sqref="K8:N8"/>
    </sheetView>
  </sheetViews>
  <sheetFormatPr defaultColWidth="8.88671875" defaultRowHeight="13.2" x14ac:dyDescent="0.25"/>
  <sheetData>
    <row r="1" spans="1:18" s="1" customFormat="1" ht="28.5" customHeight="1" x14ac:dyDescent="0.55000000000000004">
      <c r="A1" s="340" t="s">
        <v>0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  <c r="R1" s="340"/>
    </row>
    <row r="2" spans="1:18" s="1" customFormat="1" ht="28.5" customHeight="1" x14ac:dyDescent="0.6">
      <c r="A2" s="117"/>
      <c r="B2" s="118"/>
      <c r="C2" s="117"/>
      <c r="D2" s="117"/>
      <c r="E2" s="117"/>
      <c r="F2" s="119"/>
      <c r="G2" s="117"/>
      <c r="H2" s="117"/>
      <c r="I2" s="117"/>
      <c r="J2" s="119"/>
      <c r="K2" s="117"/>
      <c r="L2" s="117"/>
      <c r="M2" s="117"/>
      <c r="N2" s="119"/>
      <c r="O2" s="117"/>
      <c r="P2" s="117"/>
      <c r="Q2" s="117"/>
      <c r="R2" s="119"/>
    </row>
    <row r="3" spans="1:18" s="1" customFormat="1" ht="16.5" customHeight="1" x14ac:dyDescent="0.3">
      <c r="B3" s="5" t="s">
        <v>1</v>
      </c>
      <c r="C3" s="6" t="str">
        <f>'Moors League'!C3</f>
        <v>Bedale Leisure Centre (Host Thirsk WH)</v>
      </c>
      <c r="D3" s="3"/>
      <c r="F3" s="4"/>
      <c r="J3" s="341" t="s">
        <v>2</v>
      </c>
      <c r="K3" s="341"/>
      <c r="L3" s="6" t="str">
        <f>'Moors League'!L3</f>
        <v>24th January 26</v>
      </c>
      <c r="N3" s="4"/>
      <c r="P3" s="3"/>
      <c r="R3" s="4"/>
    </row>
    <row r="4" spans="1:18" s="1" customFormat="1" ht="16.5" customHeight="1" x14ac:dyDescent="0.3">
      <c r="B4" s="5"/>
      <c r="C4" s="7"/>
      <c r="D4" s="3"/>
      <c r="F4" s="4"/>
      <c r="J4" s="4"/>
      <c r="L4" s="3"/>
      <c r="N4" s="4"/>
      <c r="P4" s="3"/>
      <c r="R4" s="4"/>
    </row>
    <row r="6" spans="1:18" s="8" customFormat="1" ht="13.8" x14ac:dyDescent="0.25">
      <c r="A6" s="342" t="s">
        <v>3</v>
      </c>
      <c r="B6" s="342"/>
      <c r="C6" s="342" t="str">
        <f>'Moors League'!C5:F5</f>
        <v>Thirsk WH</v>
      </c>
      <c r="D6" s="342"/>
      <c r="E6" s="342"/>
      <c r="F6" s="342"/>
      <c r="G6" s="343" t="str">
        <f>'Moors League'!G5:J5</f>
        <v>Stokesley</v>
      </c>
      <c r="H6" s="343"/>
      <c r="I6" s="343"/>
      <c r="J6" s="343"/>
      <c r="K6" s="342" t="str">
        <f>'Moors League'!K5:N5</f>
        <v>Thornaby</v>
      </c>
      <c r="L6" s="342"/>
      <c r="M6" s="342"/>
      <c r="N6" s="342"/>
      <c r="O6" s="342" t="str">
        <f>'Moors League'!O5:R5</f>
        <v>Saltburn &amp; Marske</v>
      </c>
      <c r="P6" s="342"/>
      <c r="Q6" s="342"/>
      <c r="R6" s="342"/>
    </row>
    <row r="7" spans="1:18" x14ac:dyDescent="0.25">
      <c r="A7" s="160"/>
      <c r="B7" s="161"/>
      <c r="C7" s="346" t="s">
        <v>7</v>
      </c>
      <c r="D7" s="346"/>
      <c r="E7" s="346"/>
      <c r="F7" s="346"/>
      <c r="G7" s="347" t="s">
        <v>8</v>
      </c>
      <c r="H7" s="347"/>
      <c r="I7" s="347"/>
      <c r="J7" s="347"/>
      <c r="K7" s="346" t="s">
        <v>9</v>
      </c>
      <c r="L7" s="346"/>
      <c r="M7" s="346"/>
      <c r="N7" s="346"/>
      <c r="O7" s="346" t="s">
        <v>10</v>
      </c>
      <c r="P7" s="346"/>
      <c r="Q7" s="346"/>
      <c r="R7" s="346"/>
    </row>
    <row r="8" spans="1:18" s="1" customFormat="1" ht="20.100000000000001" customHeight="1" x14ac:dyDescent="0.2">
      <c r="A8" s="345" t="s">
        <v>66</v>
      </c>
      <c r="B8" s="345"/>
      <c r="C8" s="344">
        <f>SUM('Moors League'!C71:F71)</f>
        <v>192</v>
      </c>
      <c r="D8" s="344"/>
      <c r="E8" s="344"/>
      <c r="F8" s="344"/>
      <c r="G8" s="344">
        <f>SUM('Moors League'!G71:J71)</f>
        <v>204</v>
      </c>
      <c r="H8" s="344"/>
      <c r="I8" s="344"/>
      <c r="J8" s="344"/>
      <c r="K8" s="344">
        <f>SUM('Moors League'!K71:N71)</f>
        <v>53</v>
      </c>
      <c r="L8" s="344"/>
      <c r="M8" s="344"/>
      <c r="N8" s="344"/>
      <c r="O8" s="344">
        <f>SUM('Moors League'!O71:R71)</f>
        <v>121</v>
      </c>
      <c r="P8" s="344"/>
      <c r="Q8" s="344"/>
      <c r="R8" s="344"/>
    </row>
    <row r="9" spans="1:18" s="1" customFormat="1" ht="20.100000000000001" customHeight="1" x14ac:dyDescent="0.2">
      <c r="A9" s="345" t="s">
        <v>58</v>
      </c>
      <c r="B9" s="345"/>
      <c r="C9" s="344">
        <f>SUM('Moors League'!C72:F72)</f>
        <v>2</v>
      </c>
      <c r="D9" s="344"/>
      <c r="E9" s="344"/>
      <c r="F9" s="344"/>
      <c r="G9" s="344">
        <f>SUM('Moors League'!G72:J72)</f>
        <v>1</v>
      </c>
      <c r="H9" s="344"/>
      <c r="I9" s="344"/>
      <c r="J9" s="344"/>
      <c r="K9" s="344">
        <f>SUM('Moors League'!K72:N72)</f>
        <v>4</v>
      </c>
      <c r="L9" s="344"/>
      <c r="M9" s="344"/>
      <c r="N9" s="344"/>
      <c r="O9" s="344">
        <f>SUM('Moors League'!O72:R72)</f>
        <v>3</v>
      </c>
      <c r="P9" s="344"/>
      <c r="Q9" s="344"/>
      <c r="R9" s="344"/>
    </row>
  </sheetData>
  <mergeCells count="21">
    <mergeCell ref="O8:R8"/>
    <mergeCell ref="O6:R6"/>
    <mergeCell ref="A8:B8"/>
    <mergeCell ref="C8:F8"/>
    <mergeCell ref="O9:R9"/>
    <mergeCell ref="C7:F7"/>
    <mergeCell ref="O7:R7"/>
    <mergeCell ref="K6:N6"/>
    <mergeCell ref="G7:J7"/>
    <mergeCell ref="K7:N7"/>
    <mergeCell ref="A9:B9"/>
    <mergeCell ref="C9:F9"/>
    <mergeCell ref="G9:J9"/>
    <mergeCell ref="K9:N9"/>
    <mergeCell ref="K8:N8"/>
    <mergeCell ref="G8:J8"/>
    <mergeCell ref="A1:R1"/>
    <mergeCell ref="J3:K3"/>
    <mergeCell ref="A6:B6"/>
    <mergeCell ref="C6:F6"/>
    <mergeCell ref="G6:J6"/>
  </mergeCells>
  <pageMargins left="0.70833333333333337" right="0.70833333333333337" top="0.74791666666666667" bottom="0.74791666666666667" header="0.51180555555555551" footer="0.51180555555555551"/>
  <pageSetup paperSize="9" firstPageNumber="0" orientation="landscape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139"/>
  <sheetViews>
    <sheetView workbookViewId="0">
      <pane ySplit="5" topLeftCell="A77" activePane="bottomLeft" state="frozen"/>
      <selection pane="bottomLeft" activeCell="P86" sqref="P86"/>
    </sheetView>
  </sheetViews>
  <sheetFormatPr defaultColWidth="8.88671875" defaultRowHeight="13.2" x14ac:dyDescent="0.25"/>
  <cols>
    <col min="1" max="1" width="3.6640625" style="16" customWidth="1"/>
    <col min="2" max="2" width="9.44140625" bestFit="1" customWidth="1"/>
    <col min="3" max="3" width="7.6640625" bestFit="1" customWidth="1"/>
    <col min="4" max="4" width="7.33203125" bestFit="1" customWidth="1"/>
    <col min="5" max="5" width="15.6640625" bestFit="1" customWidth="1"/>
    <col min="6" max="6" width="4.33203125" style="16" customWidth="1"/>
    <col min="7" max="7" width="10.44140625" style="216" bestFit="1" customWidth="1"/>
    <col min="8" max="8" width="24.44140625" style="16" customWidth="1"/>
    <col min="9" max="9" width="4.33203125" style="17" customWidth="1"/>
    <col min="10" max="10" width="10.44140625" style="98" bestFit="1" customWidth="1"/>
    <col min="11" max="11" width="24.44140625" style="17" customWidth="1"/>
    <col min="12" max="13" width="8.44140625" style="50" customWidth="1"/>
    <col min="14" max="14" width="9.109375" style="98"/>
    <col min="15" max="15" width="9.109375" style="208"/>
    <col min="16" max="16" width="10.33203125" style="204" bestFit="1" customWidth="1"/>
    <col min="17" max="17" width="33.88671875" style="43" customWidth="1"/>
    <col min="18" max="34" width="9.109375" hidden="1" customWidth="1"/>
    <col min="35" max="35" width="41.109375" hidden="1" customWidth="1"/>
    <col min="36" max="36" width="8.88671875" style="16"/>
  </cols>
  <sheetData>
    <row r="1" spans="1:36" ht="29.25" customHeight="1" x14ac:dyDescent="0.5">
      <c r="A1" s="350" t="s">
        <v>67</v>
      </c>
      <c r="B1" s="350"/>
      <c r="C1" s="350"/>
      <c r="D1" s="350"/>
      <c r="E1" s="350"/>
      <c r="F1" s="350"/>
      <c r="G1" s="350"/>
      <c r="H1" s="350"/>
      <c r="K1" s="114" t="s">
        <v>118</v>
      </c>
      <c r="L1" s="380" t="str">
        <f>'Moors League'!C5</f>
        <v>Thirsk WH</v>
      </c>
      <c r="M1" s="380"/>
      <c r="N1" s="380"/>
      <c r="O1" s="251"/>
    </row>
    <row r="2" spans="1:36" s="18" customFormat="1" ht="17.399999999999999" x14ac:dyDescent="0.3">
      <c r="A2" s="377" t="s">
        <v>1</v>
      </c>
      <c r="B2" s="377"/>
      <c r="C2" s="356" t="str">
        <f>'Moors League'!C3</f>
        <v>Bedale Leisure Centre (Host Thirsk WH)</v>
      </c>
      <c r="D2" s="356"/>
      <c r="E2" s="356"/>
      <c r="F2" s="356"/>
      <c r="G2" s="356"/>
      <c r="H2" s="356"/>
      <c r="J2" s="20"/>
      <c r="K2" s="114" t="s">
        <v>2</v>
      </c>
      <c r="L2" s="381" t="str">
        <f>'Moors League'!L3</f>
        <v>24th January 26</v>
      </c>
      <c r="M2" s="381"/>
      <c r="N2" s="381"/>
      <c r="O2" s="252"/>
      <c r="P2" s="203"/>
      <c r="Q2" s="100"/>
      <c r="AA2" s="341" t="s">
        <v>323</v>
      </c>
      <c r="AB2" s="341"/>
      <c r="AC2" s="341"/>
      <c r="AD2" s="341"/>
      <c r="AE2" s="341"/>
      <c r="AF2" s="341"/>
      <c r="AG2" s="341"/>
      <c r="AH2" s="341"/>
      <c r="AJ2" s="76"/>
    </row>
    <row r="3" spans="1:36" s="18" customFormat="1" ht="6" customHeight="1" x14ac:dyDescent="0.3">
      <c r="A3" s="70"/>
      <c r="B3" s="70"/>
      <c r="C3" s="70"/>
      <c r="D3" s="99"/>
      <c r="E3" s="99"/>
      <c r="F3" s="99"/>
      <c r="G3" s="215"/>
      <c r="H3" s="99"/>
      <c r="J3" s="20"/>
      <c r="L3" s="19"/>
      <c r="M3" s="19"/>
      <c r="N3" s="20"/>
      <c r="O3" s="207"/>
      <c r="P3" s="203"/>
      <c r="Q3" s="100"/>
      <c r="AJ3" s="76"/>
    </row>
    <row r="4" spans="1:36" s="107" customFormat="1" ht="10.199999999999999" x14ac:dyDescent="0.2">
      <c r="A4" s="107" t="s">
        <v>311</v>
      </c>
      <c r="B4" s="107" t="s">
        <v>312</v>
      </c>
      <c r="C4" s="107" t="s">
        <v>313</v>
      </c>
      <c r="D4" s="107" t="s">
        <v>314</v>
      </c>
      <c r="E4" s="107" t="s">
        <v>315</v>
      </c>
      <c r="G4" s="110" t="s">
        <v>325</v>
      </c>
      <c r="H4" s="107" t="s">
        <v>485</v>
      </c>
      <c r="I4" s="108"/>
      <c r="J4" s="110" t="s">
        <v>325</v>
      </c>
      <c r="K4" s="107" t="s">
        <v>485</v>
      </c>
      <c r="L4" s="109" t="s">
        <v>15</v>
      </c>
      <c r="M4" s="109" t="s">
        <v>320</v>
      </c>
      <c r="N4" s="110" t="s">
        <v>16</v>
      </c>
      <c r="O4" s="111" t="s">
        <v>199</v>
      </c>
      <c r="P4" s="112" t="s">
        <v>201</v>
      </c>
      <c r="Q4" s="113" t="s">
        <v>200</v>
      </c>
      <c r="R4" s="107" t="s">
        <v>325</v>
      </c>
      <c r="S4" s="107" t="s">
        <v>309</v>
      </c>
      <c r="T4" s="107" t="s">
        <v>310</v>
      </c>
      <c r="U4" s="107" t="s">
        <v>336</v>
      </c>
      <c r="V4" s="107" t="s">
        <v>337</v>
      </c>
      <c r="W4" s="107" t="s">
        <v>338</v>
      </c>
      <c r="X4" s="107" t="s">
        <v>339</v>
      </c>
      <c r="Y4" s="107" t="s">
        <v>340</v>
      </c>
      <c r="Z4" s="107" t="s">
        <v>341</v>
      </c>
      <c r="AA4" s="107" t="s">
        <v>316</v>
      </c>
      <c r="AB4" s="107" t="s">
        <v>317</v>
      </c>
      <c r="AC4" s="107" t="s">
        <v>318</v>
      </c>
      <c r="AD4" s="107" t="s">
        <v>155</v>
      </c>
      <c r="AE4" s="107" t="s">
        <v>319</v>
      </c>
      <c r="AF4" s="107" t="s">
        <v>320</v>
      </c>
      <c r="AG4" s="107" t="s">
        <v>321</v>
      </c>
      <c r="AH4" s="107" t="s">
        <v>322</v>
      </c>
      <c r="AI4" s="107" t="s">
        <v>342</v>
      </c>
      <c r="AJ4" s="107" t="s">
        <v>320</v>
      </c>
    </row>
    <row r="5" spans="1:36" s="107" customFormat="1" ht="5.25" customHeight="1" x14ac:dyDescent="0.2">
      <c r="G5" s="110"/>
      <c r="I5" s="108"/>
      <c r="J5" s="110"/>
      <c r="K5" s="108"/>
      <c r="L5" s="109"/>
      <c r="M5" s="109"/>
      <c r="N5" s="110"/>
      <c r="O5" s="111"/>
      <c r="P5" s="112"/>
      <c r="Q5" s="113"/>
    </row>
    <row r="6" spans="1:36" ht="19.5" customHeight="1" x14ac:dyDescent="0.25">
      <c r="A6" s="293">
        <v>1</v>
      </c>
      <c r="B6" s="294" t="s">
        <v>283</v>
      </c>
      <c r="C6" s="294" t="s">
        <v>79</v>
      </c>
      <c r="D6" s="294" t="s">
        <v>292</v>
      </c>
      <c r="E6" s="295" t="s">
        <v>288</v>
      </c>
      <c r="F6" s="357"/>
      <c r="G6" s="259">
        <v>1510872</v>
      </c>
      <c r="H6" s="282" t="s">
        <v>535</v>
      </c>
      <c r="I6" s="283"/>
      <c r="J6" s="284"/>
      <c r="K6" s="284"/>
      <c r="L6" s="88">
        <f>'Moors League'!C9</f>
        <v>2</v>
      </c>
      <c r="M6" s="89">
        <f>'Moors League'!D9</f>
        <v>3271</v>
      </c>
      <c r="N6" s="89">
        <f>'Moors League'!E9</f>
        <v>3</v>
      </c>
      <c r="O6" s="104"/>
      <c r="P6" s="202"/>
      <c r="Q6" s="106" t="str">
        <f>_xlfn.IFNA((VLOOKUP(O6,'DQ Lookup'!$A$2:$B$99,2,FALSE)),"")</f>
        <v/>
      </c>
      <c r="R6">
        <f t="shared" ref="R6:R11" si="0">G6</f>
        <v>1510872</v>
      </c>
      <c r="S6" t="e">
        <f>_xlfn.IFNA((VLOOKUP(G6,#REF!,6,FALSE)),"")</f>
        <v>#REF!</v>
      </c>
      <c r="T6" t="e">
        <f>_xlfn.IFNA((VLOOKUP(G6,#REF!,4,FALSE)),"")</f>
        <v>#REF!</v>
      </c>
      <c r="U6" t="e">
        <f>_xlfn.IFNA((VLOOKUP(G6,#REF!,12,FALSE)),"")</f>
        <v>#REF!</v>
      </c>
      <c r="V6" t="e">
        <f>_xlfn.IFNA((VLOOKUP(G6,#REF!,13,FALSE)),"")</f>
        <v>#REF!</v>
      </c>
      <c r="W6" t="str">
        <f t="shared" ref="W6:X11" si="1">D6</f>
        <v>50m</v>
      </c>
      <c r="X6" t="str">
        <f t="shared" si="1"/>
        <v>Backstroke</v>
      </c>
      <c r="Y6" t="str">
        <f>W6&amp;X6</f>
        <v>50mBackstroke</v>
      </c>
      <c r="Z6">
        <f t="shared" ref="Z6:Z11" si="2">A6</f>
        <v>1</v>
      </c>
      <c r="AA6" t="e">
        <f>V6</f>
        <v>#REF!</v>
      </c>
      <c r="AB6" t="e">
        <f>S6</f>
        <v>#REF!</v>
      </c>
      <c r="AC6" t="e">
        <f>T6</f>
        <v>#REF!</v>
      </c>
      <c r="AD6" t="str">
        <f>RIGHT(LEFT($N$1,5),4)</f>
        <v/>
      </c>
      <c r="AE6" t="e">
        <f>U6</f>
        <v>#REF!</v>
      </c>
      <c r="AF6" t="str">
        <f>TEXT(M6,"000000")</f>
        <v>003271</v>
      </c>
      <c r="AG6" t="str">
        <f>_xlfn.IFNA((VLOOKUP(Y6,'Swim England Lookup'!$C$2:$E$5,3,FALSE)),"")</f>
        <v>13</v>
      </c>
      <c r="AH6" t="s">
        <v>324</v>
      </c>
      <c r="AI6" t="e">
        <f>AA6&amp;","&amp;AB6&amp;","&amp;AC6&amp;","&amp;AD6&amp;","&amp;AE6&amp;","&amp;AF6&amp;","&amp;AG6&amp;","&amp;AH6</f>
        <v>#REF!</v>
      </c>
    </row>
    <row r="7" spans="1:36" ht="19.5" customHeight="1" x14ac:dyDescent="0.25">
      <c r="A7" s="293">
        <v>2</v>
      </c>
      <c r="B7" s="294" t="s">
        <v>284</v>
      </c>
      <c r="C7" s="294" t="s">
        <v>79</v>
      </c>
      <c r="D7" s="294" t="s">
        <v>292</v>
      </c>
      <c r="E7" s="295" t="s">
        <v>288</v>
      </c>
      <c r="F7" s="357"/>
      <c r="G7" s="259">
        <v>1211270</v>
      </c>
      <c r="H7" s="282" t="s">
        <v>536</v>
      </c>
      <c r="I7" s="283"/>
      <c r="J7" s="284"/>
      <c r="K7" s="284"/>
      <c r="L7" s="88">
        <f>'Moors League'!C10</f>
        <v>1</v>
      </c>
      <c r="M7" s="89">
        <f>'Moors League'!D10</f>
        <v>3033</v>
      </c>
      <c r="N7" s="89">
        <f>'Moors League'!E10</f>
        <v>4</v>
      </c>
      <c r="O7" s="104"/>
      <c r="P7" s="202"/>
      <c r="Q7" s="106" t="str">
        <f>_xlfn.IFNA((VLOOKUP(O7,'DQ Lookup'!$A$2:$B$99,2,FALSE)),"")</f>
        <v/>
      </c>
      <c r="R7">
        <f t="shared" si="0"/>
        <v>1211270</v>
      </c>
      <c r="S7" t="e">
        <f>_xlfn.IFNA((VLOOKUP(G7,#REF!,6,FALSE)),"")</f>
        <v>#REF!</v>
      </c>
      <c r="T7" t="e">
        <f>_xlfn.IFNA((VLOOKUP(G7,#REF!,4,FALSE)),"")</f>
        <v>#REF!</v>
      </c>
      <c r="U7" t="e">
        <f>_xlfn.IFNA((VLOOKUP(G7,#REF!,12,FALSE)),"")</f>
        <v>#REF!</v>
      </c>
      <c r="V7" t="e">
        <f>_xlfn.IFNA((VLOOKUP(G7,#REF!,13,FALSE)),"")</f>
        <v>#REF!</v>
      </c>
      <c r="W7" t="str">
        <f t="shared" si="1"/>
        <v>50m</v>
      </c>
      <c r="X7" t="str">
        <f t="shared" si="1"/>
        <v>Backstroke</v>
      </c>
      <c r="Y7" t="str">
        <f t="shared" ref="Y7:Y11" si="3">W7&amp;X7</f>
        <v>50mBackstroke</v>
      </c>
      <c r="Z7">
        <f t="shared" si="2"/>
        <v>2</v>
      </c>
      <c r="AA7" t="e">
        <f t="shared" ref="AA7:AA11" si="4">V7</f>
        <v>#REF!</v>
      </c>
      <c r="AB7" t="e">
        <f t="shared" ref="AB7:AB11" si="5">S7</f>
        <v>#REF!</v>
      </c>
      <c r="AC7" t="e">
        <f t="shared" ref="AC7:AC11" si="6">T7</f>
        <v>#REF!</v>
      </c>
      <c r="AD7" t="str">
        <f t="shared" ref="AD7:AD34" si="7">RIGHT(LEFT($N$1,5),4)</f>
        <v/>
      </c>
      <c r="AE7" t="e">
        <f t="shared" ref="AE7:AE11" si="8">U7</f>
        <v>#REF!</v>
      </c>
      <c r="AF7" t="str">
        <f t="shared" ref="AF7:AF11" si="9">TEXT(M7,"000000")</f>
        <v>003033</v>
      </c>
      <c r="AG7" t="str">
        <f>_xlfn.IFNA((VLOOKUP(Y7,'Swim England Lookup'!$C$2:$E$5,3,FALSE)),"")</f>
        <v>13</v>
      </c>
      <c r="AH7" t="s">
        <v>324</v>
      </c>
      <c r="AI7" t="e">
        <f t="shared" ref="AI7:AI11" si="10">AA7&amp;","&amp;AB7&amp;","&amp;AC7&amp;","&amp;AD7&amp;","&amp;AE7&amp;","&amp;AF7&amp;","&amp;AG7&amp;","&amp;AH7</f>
        <v>#REF!</v>
      </c>
    </row>
    <row r="8" spans="1:36" ht="19.5" customHeight="1" x14ac:dyDescent="0.25">
      <c r="A8" s="293">
        <v>3</v>
      </c>
      <c r="B8" s="294" t="s">
        <v>283</v>
      </c>
      <c r="C8" s="296" t="s">
        <v>282</v>
      </c>
      <c r="D8" s="294" t="s">
        <v>292</v>
      </c>
      <c r="E8" s="295" t="s">
        <v>289</v>
      </c>
      <c r="F8" s="357"/>
      <c r="G8" s="259">
        <v>1734730</v>
      </c>
      <c r="H8" s="282" t="s">
        <v>548</v>
      </c>
      <c r="I8" s="283"/>
      <c r="J8" s="284"/>
      <c r="K8" s="284"/>
      <c r="L8" s="88">
        <f>'Moors League'!C11</f>
        <v>2</v>
      </c>
      <c r="M8" s="89">
        <f>'Moors League'!D11</f>
        <v>4377</v>
      </c>
      <c r="N8" s="89">
        <f>'Moors League'!E11</f>
        <v>3</v>
      </c>
      <c r="O8" s="104"/>
      <c r="P8" s="202"/>
      <c r="Q8" s="106" t="str">
        <f>_xlfn.IFNA((VLOOKUP(O8,'DQ Lookup'!$A$2:$B$99,2,FALSE)),"")</f>
        <v/>
      </c>
      <c r="R8">
        <f t="shared" si="0"/>
        <v>1734730</v>
      </c>
      <c r="S8" t="e">
        <f>_xlfn.IFNA((VLOOKUP(G8,#REF!,6,FALSE)),"")</f>
        <v>#REF!</v>
      </c>
      <c r="T8" t="e">
        <f>_xlfn.IFNA((VLOOKUP(G8,#REF!,4,FALSE)),"")</f>
        <v>#REF!</v>
      </c>
      <c r="U8" t="e">
        <f>_xlfn.IFNA((VLOOKUP(G8,#REF!,12,FALSE)),"")</f>
        <v>#REF!</v>
      </c>
      <c r="V8" t="e">
        <f>_xlfn.IFNA((VLOOKUP(G8,#REF!,13,FALSE)),"")</f>
        <v>#REF!</v>
      </c>
      <c r="W8" t="str">
        <f t="shared" si="1"/>
        <v>50m</v>
      </c>
      <c r="X8" t="str">
        <f t="shared" si="1"/>
        <v>Butterfly</v>
      </c>
      <c r="Y8" t="str">
        <f t="shared" si="3"/>
        <v>50mButterfly</v>
      </c>
      <c r="Z8">
        <f t="shared" si="2"/>
        <v>3</v>
      </c>
      <c r="AA8" t="e">
        <f t="shared" si="4"/>
        <v>#REF!</v>
      </c>
      <c r="AB8" t="e">
        <f t="shared" si="5"/>
        <v>#REF!</v>
      </c>
      <c r="AC8" t="e">
        <f t="shared" si="6"/>
        <v>#REF!</v>
      </c>
      <c r="AD8" t="str">
        <f t="shared" si="7"/>
        <v/>
      </c>
      <c r="AE8" t="e">
        <f t="shared" si="8"/>
        <v>#REF!</v>
      </c>
      <c r="AF8" t="str">
        <f t="shared" si="9"/>
        <v>004377</v>
      </c>
      <c r="AG8" t="str">
        <f>_xlfn.IFNA((VLOOKUP(Y8,'Swim England Lookup'!$C$2:$E$5,3,FALSE)),"")</f>
        <v>10</v>
      </c>
      <c r="AH8" t="s">
        <v>324</v>
      </c>
      <c r="AI8" t="e">
        <f t="shared" si="10"/>
        <v>#REF!</v>
      </c>
    </row>
    <row r="9" spans="1:36" ht="19.5" customHeight="1" x14ac:dyDescent="0.25">
      <c r="A9" s="293">
        <v>4</v>
      </c>
      <c r="B9" s="294" t="s">
        <v>284</v>
      </c>
      <c r="C9" s="294" t="s">
        <v>282</v>
      </c>
      <c r="D9" s="294" t="s">
        <v>292</v>
      </c>
      <c r="E9" s="295" t="s">
        <v>289</v>
      </c>
      <c r="F9" s="357"/>
      <c r="G9" s="259">
        <v>1692330</v>
      </c>
      <c r="H9" s="282" t="s">
        <v>537</v>
      </c>
      <c r="I9" s="283"/>
      <c r="J9" s="284"/>
      <c r="K9" s="284"/>
      <c r="L9" s="88">
        <f>'Moors League'!C12</f>
        <v>1</v>
      </c>
      <c r="M9" s="89">
        <f>'Moors League'!D12</f>
        <v>3472</v>
      </c>
      <c r="N9" s="89">
        <f>'Moors League'!E12</f>
        <v>4</v>
      </c>
      <c r="O9" s="104"/>
      <c r="P9" s="202"/>
      <c r="Q9" s="106" t="str">
        <f>_xlfn.IFNA((VLOOKUP(O9,'DQ Lookup'!$A$2:$B$99,2,FALSE)),"")</f>
        <v/>
      </c>
      <c r="R9">
        <f t="shared" si="0"/>
        <v>1692330</v>
      </c>
      <c r="S9" t="e">
        <f>_xlfn.IFNA((VLOOKUP(G9,#REF!,6,FALSE)),"")</f>
        <v>#REF!</v>
      </c>
      <c r="T9" t="e">
        <f>_xlfn.IFNA((VLOOKUP(G9,#REF!,4,FALSE)),"")</f>
        <v>#REF!</v>
      </c>
      <c r="U9" t="e">
        <f>_xlfn.IFNA((VLOOKUP(G9,#REF!,12,FALSE)),"")</f>
        <v>#REF!</v>
      </c>
      <c r="V9" t="e">
        <f>_xlfn.IFNA((VLOOKUP(G9,#REF!,13,FALSE)),"")</f>
        <v>#REF!</v>
      </c>
      <c r="W9" t="str">
        <f t="shared" si="1"/>
        <v>50m</v>
      </c>
      <c r="X9" t="str">
        <f t="shared" si="1"/>
        <v>Butterfly</v>
      </c>
      <c r="Y9" t="str">
        <f t="shared" si="3"/>
        <v>50mButterfly</v>
      </c>
      <c r="Z9">
        <f t="shared" si="2"/>
        <v>4</v>
      </c>
      <c r="AA9" t="e">
        <f t="shared" si="4"/>
        <v>#REF!</v>
      </c>
      <c r="AB9" t="e">
        <f t="shared" si="5"/>
        <v>#REF!</v>
      </c>
      <c r="AC9" t="e">
        <f t="shared" si="6"/>
        <v>#REF!</v>
      </c>
      <c r="AD9" t="str">
        <f t="shared" si="7"/>
        <v/>
      </c>
      <c r="AE9" t="e">
        <f t="shared" si="8"/>
        <v>#REF!</v>
      </c>
      <c r="AF9" t="str">
        <f t="shared" si="9"/>
        <v>003472</v>
      </c>
      <c r="AG9" t="str">
        <f>_xlfn.IFNA((VLOOKUP(Y9,'Swim England Lookup'!$C$2:$E$5,3,FALSE)),"")</f>
        <v>10</v>
      </c>
      <c r="AH9" t="s">
        <v>324</v>
      </c>
      <c r="AI9" t="e">
        <f t="shared" si="10"/>
        <v>#REF!</v>
      </c>
    </row>
    <row r="10" spans="1:36" ht="19.5" customHeight="1" x14ac:dyDescent="0.25">
      <c r="A10" s="293">
        <v>5</v>
      </c>
      <c r="B10" s="294" t="s">
        <v>283</v>
      </c>
      <c r="C10" s="294" t="s">
        <v>285</v>
      </c>
      <c r="D10" s="294" t="s">
        <v>292</v>
      </c>
      <c r="E10" s="295" t="s">
        <v>290</v>
      </c>
      <c r="F10" s="357"/>
      <c r="G10" s="259">
        <v>1409688</v>
      </c>
      <c r="H10" s="282" t="s">
        <v>538</v>
      </c>
      <c r="I10" s="283"/>
      <c r="J10" s="284"/>
      <c r="K10" s="284"/>
      <c r="L10" s="88">
        <f>'Moors League'!C13</f>
        <v>1</v>
      </c>
      <c r="M10" s="89">
        <f>'Moors League'!D13</f>
        <v>3956</v>
      </c>
      <c r="N10" s="89">
        <f>'Moors League'!E13</f>
        <v>4</v>
      </c>
      <c r="O10" s="104"/>
      <c r="P10" s="202"/>
      <c r="Q10" s="106" t="str">
        <f>_xlfn.IFNA((VLOOKUP(O10,'DQ Lookup'!$A$2:$B$99,2,FALSE)),"")</f>
        <v/>
      </c>
      <c r="R10">
        <f t="shared" si="0"/>
        <v>1409688</v>
      </c>
      <c r="S10" t="e">
        <f>_xlfn.IFNA((VLOOKUP(G10,#REF!,6,FALSE)),"")</f>
        <v>#REF!</v>
      </c>
      <c r="T10" t="e">
        <f>_xlfn.IFNA((VLOOKUP(G10,#REF!,4,FALSE)),"")</f>
        <v>#REF!</v>
      </c>
      <c r="U10" t="e">
        <f>_xlfn.IFNA((VLOOKUP(G10,#REF!,12,FALSE)),"")</f>
        <v>#REF!</v>
      </c>
      <c r="V10" t="e">
        <f>_xlfn.IFNA((VLOOKUP(G10,#REF!,13,FALSE)),"")</f>
        <v>#REF!</v>
      </c>
      <c r="W10" t="str">
        <f t="shared" si="1"/>
        <v>50m</v>
      </c>
      <c r="X10" t="str">
        <f t="shared" si="1"/>
        <v>Breaststroke</v>
      </c>
      <c r="Y10" t="str">
        <f t="shared" si="3"/>
        <v>50mBreaststroke</v>
      </c>
      <c r="Z10">
        <f t="shared" si="2"/>
        <v>5</v>
      </c>
      <c r="AA10" t="e">
        <f t="shared" si="4"/>
        <v>#REF!</v>
      </c>
      <c r="AB10" t="e">
        <f t="shared" si="5"/>
        <v>#REF!</v>
      </c>
      <c r="AC10" t="e">
        <f t="shared" si="6"/>
        <v>#REF!</v>
      </c>
      <c r="AD10" t="str">
        <f t="shared" si="7"/>
        <v/>
      </c>
      <c r="AE10" t="e">
        <f t="shared" si="8"/>
        <v>#REF!</v>
      </c>
      <c r="AF10" t="str">
        <f t="shared" si="9"/>
        <v>003956</v>
      </c>
      <c r="AG10" t="str">
        <f>_xlfn.IFNA((VLOOKUP(Y10,'Swim England Lookup'!$C$2:$E$5,3,FALSE)),"")</f>
        <v>07</v>
      </c>
      <c r="AH10" t="s">
        <v>324</v>
      </c>
      <c r="AI10" t="e">
        <f t="shared" si="10"/>
        <v>#REF!</v>
      </c>
    </row>
    <row r="11" spans="1:36" ht="19.5" customHeight="1" x14ac:dyDescent="0.25">
      <c r="A11" s="293">
        <v>6</v>
      </c>
      <c r="B11" s="294" t="s">
        <v>284</v>
      </c>
      <c r="C11" s="294" t="s">
        <v>285</v>
      </c>
      <c r="D11" s="294" t="s">
        <v>292</v>
      </c>
      <c r="E11" s="295" t="s">
        <v>290</v>
      </c>
      <c r="F11" s="357"/>
      <c r="G11" s="259">
        <v>1423405</v>
      </c>
      <c r="H11" s="282" t="s">
        <v>539</v>
      </c>
      <c r="I11" s="283"/>
      <c r="J11" s="284"/>
      <c r="K11" s="284"/>
      <c r="L11" s="88">
        <f>'Moors League'!C14</f>
        <v>1</v>
      </c>
      <c r="M11" s="89">
        <f>'Moors League'!D14</f>
        <v>3263</v>
      </c>
      <c r="N11" s="89">
        <f>'Moors League'!E14</f>
        <v>4</v>
      </c>
      <c r="O11" s="104"/>
      <c r="P11" s="202"/>
      <c r="Q11" s="106" t="str">
        <f>_xlfn.IFNA((VLOOKUP(O11,'DQ Lookup'!$A$2:$B$99,2,FALSE)),"")</f>
        <v/>
      </c>
      <c r="R11">
        <f t="shared" si="0"/>
        <v>1423405</v>
      </c>
      <c r="S11" t="e">
        <f>_xlfn.IFNA((VLOOKUP(G11,#REF!,6,FALSE)),"")</f>
        <v>#REF!</v>
      </c>
      <c r="T11" t="e">
        <f>_xlfn.IFNA((VLOOKUP(G11,#REF!,4,FALSE)),"")</f>
        <v>#REF!</v>
      </c>
      <c r="U11" t="e">
        <f>_xlfn.IFNA((VLOOKUP(G11,#REF!,12,FALSE)),"")</f>
        <v>#REF!</v>
      </c>
      <c r="V11" t="e">
        <f>_xlfn.IFNA((VLOOKUP(G11,#REF!,13,FALSE)),"")</f>
        <v>#REF!</v>
      </c>
      <c r="W11" t="str">
        <f t="shared" si="1"/>
        <v>50m</v>
      </c>
      <c r="X11" t="str">
        <f t="shared" si="1"/>
        <v>Breaststroke</v>
      </c>
      <c r="Y11" t="str">
        <f t="shared" si="3"/>
        <v>50mBreaststroke</v>
      </c>
      <c r="Z11">
        <f t="shared" si="2"/>
        <v>6</v>
      </c>
      <c r="AA11" t="e">
        <f t="shared" si="4"/>
        <v>#REF!</v>
      </c>
      <c r="AB11" t="e">
        <f t="shared" si="5"/>
        <v>#REF!</v>
      </c>
      <c r="AC11" t="e">
        <f t="shared" si="6"/>
        <v>#REF!</v>
      </c>
      <c r="AD11" t="str">
        <f t="shared" si="7"/>
        <v/>
      </c>
      <c r="AE11" t="e">
        <f t="shared" si="8"/>
        <v>#REF!</v>
      </c>
      <c r="AF11" t="str">
        <f t="shared" si="9"/>
        <v>003263</v>
      </c>
      <c r="AG11" t="str">
        <f>_xlfn.IFNA((VLOOKUP(Y11,'Swim England Lookup'!$C$2:$E$5,3,FALSE)),"")</f>
        <v>07</v>
      </c>
      <c r="AH11" t="s">
        <v>324</v>
      </c>
      <c r="AI11" t="e">
        <f t="shared" si="10"/>
        <v>#REF!</v>
      </c>
    </row>
    <row r="12" spans="1:36" ht="19.5" customHeight="1" x14ac:dyDescent="0.25">
      <c r="A12" s="293">
        <v>7</v>
      </c>
      <c r="B12" s="294" t="s">
        <v>283</v>
      </c>
      <c r="C12" s="294" t="s">
        <v>287</v>
      </c>
      <c r="D12" s="294" t="s">
        <v>292</v>
      </c>
      <c r="E12" s="295" t="s">
        <v>291</v>
      </c>
      <c r="F12" s="357"/>
      <c r="G12" s="259">
        <v>1725720</v>
      </c>
      <c r="H12" s="282" t="s">
        <v>562</v>
      </c>
      <c r="I12" s="283"/>
      <c r="J12" s="284"/>
      <c r="K12" s="284"/>
      <c r="L12" s="88">
        <f>'Moors League'!C15</f>
        <v>1</v>
      </c>
      <c r="M12" s="89">
        <f>'Moors League'!D15</f>
        <v>3837</v>
      </c>
      <c r="N12" s="89">
        <f>'Moors League'!E15</f>
        <v>4</v>
      </c>
      <c r="O12" s="104"/>
      <c r="P12" s="202"/>
      <c r="Q12" s="106" t="str">
        <f>_xlfn.IFNA((VLOOKUP(O12,'DQ Lookup'!$A$2:$B$99,2,FALSE)),"")</f>
        <v/>
      </c>
      <c r="R12">
        <f>G14</f>
        <v>1521403</v>
      </c>
      <c r="S12" t="e">
        <f>_xlfn.IFNA((VLOOKUP(G14,#REF!,6,FALSE)),"")</f>
        <v>#REF!</v>
      </c>
      <c r="T12" t="e">
        <f>_xlfn.IFNA((VLOOKUP(G14,#REF!,4,FALSE)),"")</f>
        <v>#REF!</v>
      </c>
      <c r="U12" t="e">
        <f>_xlfn.IFNA((VLOOKUP(G14,#REF!,12,FALSE)),"")</f>
        <v>#REF!</v>
      </c>
      <c r="V12" t="e">
        <f>_xlfn.IFNA((VLOOKUP(G14,#REF!,13,FALSE)),"")</f>
        <v>#REF!</v>
      </c>
      <c r="W12" t="str">
        <f>D14</f>
        <v>50m</v>
      </c>
      <c r="X12" t="str">
        <f>E14</f>
        <v>Backstroke</v>
      </c>
      <c r="Y12" t="str">
        <f t="shared" ref="Y12:Y34" si="11">W12&amp;X12</f>
        <v>50mBackstroke</v>
      </c>
      <c r="Z12">
        <f>A14</f>
        <v>9</v>
      </c>
      <c r="AA12" t="e">
        <f t="shared" ref="AA12:AA34" si="12">V12</f>
        <v>#REF!</v>
      </c>
      <c r="AB12" t="e">
        <f t="shared" ref="AB12:AB34" si="13">S12</f>
        <v>#REF!</v>
      </c>
      <c r="AC12" t="e">
        <f t="shared" ref="AC12:AC34" si="14">T12</f>
        <v>#REF!</v>
      </c>
      <c r="AD12" t="str">
        <f t="shared" si="7"/>
        <v/>
      </c>
      <c r="AE12" t="e">
        <f t="shared" ref="AE12:AE34" si="15">U12</f>
        <v>#REF!</v>
      </c>
      <c r="AF12" t="str">
        <f>TEXT(M14,"000000")</f>
        <v>003768</v>
      </c>
      <c r="AG12" t="str">
        <f>_xlfn.IFNA((VLOOKUP(Y12,'Swim England Lookup'!$C$2:$E$5,3,FALSE)),"")</f>
        <v>13</v>
      </c>
      <c r="AH12" t="s">
        <v>324</v>
      </c>
      <c r="AI12" t="e">
        <f t="shared" ref="AI12:AI34" si="16">AA12&amp;","&amp;AB12&amp;","&amp;AC12&amp;","&amp;AD12&amp;","&amp;AE12&amp;","&amp;AF12&amp;","&amp;AG12&amp;","&amp;AH12</f>
        <v>#REF!</v>
      </c>
    </row>
    <row r="13" spans="1:36" ht="19.5" customHeight="1" x14ac:dyDescent="0.25">
      <c r="A13" s="293">
        <v>8</v>
      </c>
      <c r="B13" s="294" t="s">
        <v>284</v>
      </c>
      <c r="C13" s="294" t="s">
        <v>287</v>
      </c>
      <c r="D13" s="294" t="s">
        <v>292</v>
      </c>
      <c r="E13" s="295" t="s">
        <v>291</v>
      </c>
      <c r="F13" s="357"/>
      <c r="G13" s="259">
        <v>1813961</v>
      </c>
      <c r="H13" s="282" t="s">
        <v>613</v>
      </c>
      <c r="I13" s="283"/>
      <c r="J13" s="284"/>
      <c r="K13" s="284"/>
      <c r="L13" s="88">
        <f>'Moors League'!C16</f>
        <v>4</v>
      </c>
      <c r="M13" s="89">
        <f>'Moors League'!D16</f>
        <v>4378</v>
      </c>
      <c r="N13" s="89">
        <f>'Moors League'!E16</f>
        <v>1</v>
      </c>
      <c r="O13" s="104"/>
      <c r="P13" s="202"/>
      <c r="Q13" s="106" t="str">
        <f>_xlfn.IFNA((VLOOKUP(O13,'DQ Lookup'!$A$2:$B$99,2,FALSE)),"")</f>
        <v/>
      </c>
      <c r="R13">
        <f>G15</f>
        <v>1766693</v>
      </c>
      <c r="S13" t="e">
        <f>_xlfn.IFNA((VLOOKUP(G15,#REF!,6,FALSE)),"")</f>
        <v>#REF!</v>
      </c>
      <c r="T13" t="e">
        <f>_xlfn.IFNA((VLOOKUP(G15,#REF!,4,FALSE)),"")</f>
        <v>#REF!</v>
      </c>
      <c r="U13" t="e">
        <f>_xlfn.IFNA((VLOOKUP(G15,#REF!,12,FALSE)),"")</f>
        <v>#REF!</v>
      </c>
      <c r="V13" t="e">
        <f>_xlfn.IFNA((VLOOKUP(G15,#REF!,13,FALSE)),"")</f>
        <v>#REF!</v>
      </c>
      <c r="W13" t="str">
        <f>D15</f>
        <v>50m</v>
      </c>
      <c r="X13" t="str">
        <f>E15</f>
        <v>Backstroke</v>
      </c>
      <c r="Y13" t="str">
        <f t="shared" si="11"/>
        <v>50mBackstroke</v>
      </c>
      <c r="Z13">
        <f>A15</f>
        <v>10</v>
      </c>
      <c r="AA13" t="e">
        <f t="shared" si="12"/>
        <v>#REF!</v>
      </c>
      <c r="AB13" t="e">
        <f t="shared" si="13"/>
        <v>#REF!</v>
      </c>
      <c r="AC13" t="e">
        <f t="shared" si="14"/>
        <v>#REF!</v>
      </c>
      <c r="AD13" t="str">
        <f t="shared" si="7"/>
        <v/>
      </c>
      <c r="AE13" t="e">
        <f t="shared" si="15"/>
        <v>#REF!</v>
      </c>
      <c r="AF13" t="str">
        <f>TEXT(M15,"000000")</f>
        <v>003424</v>
      </c>
      <c r="AG13" t="str">
        <f>_xlfn.IFNA((VLOOKUP(Y13,'Swim England Lookup'!$C$2:$E$5,3,FALSE)),"")</f>
        <v>13</v>
      </c>
      <c r="AH13" t="s">
        <v>324</v>
      </c>
      <c r="AI13" t="e">
        <f t="shared" si="16"/>
        <v>#REF!</v>
      </c>
    </row>
    <row r="14" spans="1:36" ht="19.5" customHeight="1" x14ac:dyDescent="0.25">
      <c r="A14" s="293">
        <v>9</v>
      </c>
      <c r="B14" s="294" t="s">
        <v>283</v>
      </c>
      <c r="C14" s="294" t="s">
        <v>286</v>
      </c>
      <c r="D14" s="294" t="s">
        <v>292</v>
      </c>
      <c r="E14" s="295" t="s">
        <v>288</v>
      </c>
      <c r="F14" s="357"/>
      <c r="G14" s="259">
        <v>1521403</v>
      </c>
      <c r="H14" s="282" t="s">
        <v>617</v>
      </c>
      <c r="I14" s="283"/>
      <c r="J14" s="284"/>
      <c r="K14" s="284"/>
      <c r="L14" s="88">
        <f>'Moors League'!C17</f>
        <v>2</v>
      </c>
      <c r="M14" s="89">
        <f>'Moors League'!D17</f>
        <v>3768</v>
      </c>
      <c r="N14" s="89">
        <f>'Moors League'!E17</f>
        <v>3</v>
      </c>
      <c r="O14" s="104"/>
      <c r="P14" s="202"/>
      <c r="Q14" s="106" t="str">
        <f>_xlfn.IFNA((VLOOKUP(O14,'DQ Lookup'!$A$2:$B$99,2,FALSE)),"")</f>
        <v/>
      </c>
      <c r="R14">
        <f>G24</f>
        <v>1636612</v>
      </c>
      <c r="S14" t="e">
        <f>_xlfn.IFNA((VLOOKUP(G24,#REF!,6,FALSE)),"")</f>
        <v>#REF!</v>
      </c>
      <c r="T14" t="e">
        <f>_xlfn.IFNA((VLOOKUP(G24,#REF!,4,FALSE)),"")</f>
        <v>#REF!</v>
      </c>
      <c r="U14" t="e">
        <f>_xlfn.IFNA((VLOOKUP(G24,#REF!,12,FALSE)),"")</f>
        <v>#REF!</v>
      </c>
      <c r="V14" t="e">
        <f>_xlfn.IFNA((VLOOKUP(G24,#REF!,13,FALSE)),"")</f>
        <v>#REF!</v>
      </c>
      <c r="W14" t="str">
        <f>D24</f>
        <v>50m</v>
      </c>
      <c r="X14" t="str">
        <f>E24</f>
        <v>Breaststroke</v>
      </c>
      <c r="Y14" t="str">
        <f t="shared" si="11"/>
        <v>50mBreaststroke</v>
      </c>
      <c r="Z14">
        <f>A24</f>
        <v>15</v>
      </c>
      <c r="AA14" t="e">
        <f t="shared" si="12"/>
        <v>#REF!</v>
      </c>
      <c r="AB14" t="e">
        <f t="shared" si="13"/>
        <v>#REF!</v>
      </c>
      <c r="AC14" t="e">
        <f t="shared" si="14"/>
        <v>#REF!</v>
      </c>
      <c r="AD14" t="str">
        <f t="shared" si="7"/>
        <v/>
      </c>
      <c r="AE14" t="e">
        <f t="shared" si="15"/>
        <v>#REF!</v>
      </c>
      <c r="AF14" t="str">
        <f>TEXT(M24,"000000")</f>
        <v>004303</v>
      </c>
      <c r="AG14" t="str">
        <f>_xlfn.IFNA((VLOOKUP(Y14,'Swim England Lookup'!$C$2:$E$5,3,FALSE)),"")</f>
        <v>07</v>
      </c>
      <c r="AH14" t="s">
        <v>324</v>
      </c>
      <c r="AI14" t="e">
        <f t="shared" si="16"/>
        <v>#REF!</v>
      </c>
    </row>
    <row r="15" spans="1:36" ht="19.5" customHeight="1" x14ac:dyDescent="0.25">
      <c r="A15" s="293">
        <v>10</v>
      </c>
      <c r="B15" s="294" t="s">
        <v>284</v>
      </c>
      <c r="C15" s="294" t="s">
        <v>286</v>
      </c>
      <c r="D15" s="294" t="s">
        <v>292</v>
      </c>
      <c r="E15" s="295" t="s">
        <v>288</v>
      </c>
      <c r="F15" s="358"/>
      <c r="G15" s="259">
        <v>1766693</v>
      </c>
      <c r="H15" s="282" t="s">
        <v>543</v>
      </c>
      <c r="I15" s="285"/>
      <c r="J15" s="286"/>
      <c r="K15" s="286"/>
      <c r="L15" s="88">
        <f>'Moors League'!C18</f>
        <v>2</v>
      </c>
      <c r="M15" s="89">
        <f>'Moors League'!D18</f>
        <v>3424</v>
      </c>
      <c r="N15" s="89">
        <f>'Moors League'!E18</f>
        <v>3</v>
      </c>
      <c r="O15" s="104"/>
      <c r="P15" s="202"/>
      <c r="Q15" s="106" t="str">
        <f>_xlfn.IFNA((VLOOKUP(O15,'DQ Lookup'!$A$2:$B$99,2,FALSE)),"")</f>
        <v/>
      </c>
      <c r="R15">
        <f>G25</f>
        <v>1662576</v>
      </c>
      <c r="S15" t="e">
        <f>_xlfn.IFNA((VLOOKUP(G25,#REF!,6,FALSE)),"")</f>
        <v>#REF!</v>
      </c>
      <c r="T15" t="e">
        <f>_xlfn.IFNA((VLOOKUP(G25,#REF!,4,FALSE)),"")</f>
        <v>#REF!</v>
      </c>
      <c r="U15" t="e">
        <f>_xlfn.IFNA((VLOOKUP(G25,#REF!,12,FALSE)),"")</f>
        <v>#REF!</v>
      </c>
      <c r="V15" t="e">
        <f>_xlfn.IFNA((VLOOKUP(G25,#REF!,13,FALSE)),"")</f>
        <v>#REF!</v>
      </c>
      <c r="W15" t="str">
        <f>D25</f>
        <v>50m</v>
      </c>
      <c r="X15" t="str">
        <f>E25</f>
        <v>Breaststroke</v>
      </c>
      <c r="Y15" t="str">
        <f t="shared" si="11"/>
        <v>50mBreaststroke</v>
      </c>
      <c r="Z15">
        <f>A25</f>
        <v>16</v>
      </c>
      <c r="AA15" t="e">
        <f t="shared" si="12"/>
        <v>#REF!</v>
      </c>
      <c r="AB15" t="e">
        <f t="shared" si="13"/>
        <v>#REF!</v>
      </c>
      <c r="AC15" t="e">
        <f t="shared" si="14"/>
        <v>#REF!</v>
      </c>
      <c r="AD15" t="str">
        <f t="shared" si="7"/>
        <v/>
      </c>
      <c r="AE15" t="e">
        <f t="shared" si="15"/>
        <v>#REF!</v>
      </c>
      <c r="AF15" t="str">
        <f>TEXT(M25,"000000")</f>
        <v>003983</v>
      </c>
      <c r="AG15" t="str">
        <f>_xlfn.IFNA((VLOOKUP(Y15,'Swim England Lookup'!$C$2:$E$5,3,FALSE)),"")</f>
        <v>07</v>
      </c>
      <c r="AH15" t="s">
        <v>324</v>
      </c>
      <c r="AI15" t="e">
        <f t="shared" si="16"/>
        <v>#REF!</v>
      </c>
    </row>
    <row r="16" spans="1:36" ht="19.5" customHeight="1" x14ac:dyDescent="0.25">
      <c r="A16" s="293">
        <v>11</v>
      </c>
      <c r="B16" s="294" t="s">
        <v>283</v>
      </c>
      <c r="C16" s="294" t="s">
        <v>79</v>
      </c>
      <c r="D16" s="294" t="s">
        <v>293</v>
      </c>
      <c r="E16" s="295" t="s">
        <v>97</v>
      </c>
      <c r="F16" s="198" t="s">
        <v>296</v>
      </c>
      <c r="G16" s="259">
        <v>1274421</v>
      </c>
      <c r="H16" s="282" t="s">
        <v>544</v>
      </c>
      <c r="I16" s="260" t="s">
        <v>298</v>
      </c>
      <c r="J16" s="259">
        <v>1409688</v>
      </c>
      <c r="K16" s="282" t="s">
        <v>538</v>
      </c>
      <c r="L16" s="348"/>
      <c r="M16" s="349"/>
      <c r="N16" s="349"/>
      <c r="O16" s="104"/>
      <c r="P16" s="202"/>
      <c r="Q16" s="106" t="str">
        <f>_xlfn.IFNA((VLOOKUP(O16,'DQ Lookup'!$A$2:$B$99,2,FALSE)),"")</f>
        <v/>
      </c>
      <c r="R16">
        <f t="shared" ref="R16:R21" si="17">G28</f>
        <v>1423408</v>
      </c>
      <c r="S16" t="e">
        <f>_xlfn.IFNA((VLOOKUP(G28,#REF!,6,FALSE)),"")</f>
        <v>#REF!</v>
      </c>
      <c r="T16" t="e">
        <f>_xlfn.IFNA((VLOOKUP(G28,#REF!,4,FALSE)),"")</f>
        <v>#REF!</v>
      </c>
      <c r="U16" t="e">
        <f>_xlfn.IFNA((VLOOKUP(G28,#REF!,12,FALSE)),"")</f>
        <v>#REF!</v>
      </c>
      <c r="V16" t="e">
        <f>_xlfn.IFNA((VLOOKUP(G28,#REF!,13,FALSE)),"")</f>
        <v>#REF!</v>
      </c>
      <c r="W16" t="str">
        <f t="shared" ref="W16:X21" si="18">D28</f>
        <v>50m</v>
      </c>
      <c r="X16" t="str">
        <f t="shared" si="18"/>
        <v>Butterfly</v>
      </c>
      <c r="Y16" t="str">
        <f t="shared" si="11"/>
        <v>50mButterfly</v>
      </c>
      <c r="Z16">
        <f t="shared" ref="Z16:Z21" si="19">A28</f>
        <v>19</v>
      </c>
      <c r="AA16" t="e">
        <f t="shared" si="12"/>
        <v>#REF!</v>
      </c>
      <c r="AB16" t="e">
        <f t="shared" si="13"/>
        <v>#REF!</v>
      </c>
      <c r="AC16" t="e">
        <f t="shared" si="14"/>
        <v>#REF!</v>
      </c>
      <c r="AD16" t="str">
        <f t="shared" si="7"/>
        <v/>
      </c>
      <c r="AE16" t="e">
        <f t="shared" si="15"/>
        <v>#REF!</v>
      </c>
      <c r="AF16" t="str">
        <f t="shared" ref="AF16:AF21" si="20">TEXT(M28,"000000")</f>
        <v>003281</v>
      </c>
      <c r="AG16" t="str">
        <f>_xlfn.IFNA((VLOOKUP(Y16,'Swim England Lookup'!$C$2:$E$5,3,FALSE)),"")</f>
        <v>10</v>
      </c>
      <c r="AH16" t="s">
        <v>324</v>
      </c>
      <c r="AI16" t="e">
        <f t="shared" si="16"/>
        <v>#REF!</v>
      </c>
    </row>
    <row r="17" spans="1:35" ht="19.5" customHeight="1" x14ac:dyDescent="0.25">
      <c r="A17" s="365"/>
      <c r="B17" s="366"/>
      <c r="C17" s="366"/>
      <c r="D17" s="366"/>
      <c r="E17" s="367"/>
      <c r="F17" s="198" t="s">
        <v>297</v>
      </c>
      <c r="G17" s="259">
        <v>1510872</v>
      </c>
      <c r="H17" s="282" t="s">
        <v>535</v>
      </c>
      <c r="I17" s="260" t="s">
        <v>299</v>
      </c>
      <c r="J17" s="259">
        <v>1237747</v>
      </c>
      <c r="K17" s="282" t="s">
        <v>545</v>
      </c>
      <c r="L17" s="88">
        <f>'Moors League'!C19</f>
        <v>2</v>
      </c>
      <c r="M17" s="115">
        <f>'Moors League'!D19</f>
        <v>22609</v>
      </c>
      <c r="N17" s="115">
        <f>'Moors League'!E19</f>
        <v>3</v>
      </c>
      <c r="O17" s="104"/>
      <c r="P17" s="202"/>
      <c r="Q17" s="106" t="str">
        <f>_xlfn.IFNA((VLOOKUP(O17,'DQ Lookup'!$A$2:$B$99,2,FALSE)),"")</f>
        <v/>
      </c>
      <c r="R17">
        <f t="shared" si="17"/>
        <v>1585108</v>
      </c>
      <c r="S17" t="e">
        <f>_xlfn.IFNA((VLOOKUP(G29,#REF!,6,FALSE)),"")</f>
        <v>#REF!</v>
      </c>
      <c r="T17" t="e">
        <f>_xlfn.IFNA((VLOOKUP(G29,#REF!,4,FALSE)),"")</f>
        <v>#REF!</v>
      </c>
      <c r="U17" t="e">
        <f>_xlfn.IFNA((VLOOKUP(G29,#REF!,12,FALSE)),"")</f>
        <v>#REF!</v>
      </c>
      <c r="V17" t="e">
        <f>_xlfn.IFNA((VLOOKUP(G29,#REF!,13,FALSE)),"")</f>
        <v>#REF!</v>
      </c>
      <c r="W17" t="str">
        <f t="shared" si="18"/>
        <v>50m</v>
      </c>
      <c r="X17" t="str">
        <f t="shared" si="18"/>
        <v>Butterfly</v>
      </c>
      <c r="Y17" t="str">
        <f t="shared" si="11"/>
        <v>50mButterfly</v>
      </c>
      <c r="Z17">
        <f t="shared" si="19"/>
        <v>20</v>
      </c>
      <c r="AA17" t="e">
        <f t="shared" si="12"/>
        <v>#REF!</v>
      </c>
      <c r="AB17" t="e">
        <f t="shared" si="13"/>
        <v>#REF!</v>
      </c>
      <c r="AC17" t="e">
        <f t="shared" si="14"/>
        <v>#REF!</v>
      </c>
      <c r="AD17" t="str">
        <f t="shared" si="7"/>
        <v/>
      </c>
      <c r="AE17" t="e">
        <f t="shared" si="15"/>
        <v>#REF!</v>
      </c>
      <c r="AF17" t="str">
        <f t="shared" si="20"/>
        <v>003180</v>
      </c>
      <c r="AG17" t="str">
        <f>_xlfn.IFNA((VLOOKUP(Y17,'Swim England Lookup'!$C$2:$E$5,3,FALSE)),"")</f>
        <v>10</v>
      </c>
      <c r="AH17" t="s">
        <v>324</v>
      </c>
      <c r="AI17" t="e">
        <f t="shared" si="16"/>
        <v>#REF!</v>
      </c>
    </row>
    <row r="18" spans="1:35" ht="19.5" customHeight="1" x14ac:dyDescent="0.25">
      <c r="A18" s="293">
        <v>12</v>
      </c>
      <c r="B18" s="294" t="s">
        <v>284</v>
      </c>
      <c r="C18" s="294" t="s">
        <v>79</v>
      </c>
      <c r="D18" s="294" t="s">
        <v>293</v>
      </c>
      <c r="E18" s="295" t="s">
        <v>97</v>
      </c>
      <c r="F18" s="199" t="s">
        <v>296</v>
      </c>
      <c r="G18" s="259">
        <v>1423405</v>
      </c>
      <c r="H18" s="282" t="s">
        <v>539</v>
      </c>
      <c r="I18" s="260" t="s">
        <v>298</v>
      </c>
      <c r="J18" s="259">
        <v>1140890</v>
      </c>
      <c r="K18" s="282" t="s">
        <v>547</v>
      </c>
      <c r="L18" s="348"/>
      <c r="M18" s="349"/>
      <c r="N18" s="349"/>
      <c r="O18" s="104"/>
      <c r="P18" s="202"/>
      <c r="Q18" s="106" t="str">
        <f>_xlfn.IFNA((VLOOKUP(O18,'DQ Lookup'!$A$2:$B$99,2,FALSE)),"")</f>
        <v/>
      </c>
      <c r="R18">
        <f t="shared" si="17"/>
        <v>1734730</v>
      </c>
      <c r="S18" t="e">
        <f>_xlfn.IFNA((VLOOKUP(G30,#REF!,6,FALSE)),"")</f>
        <v>#REF!</v>
      </c>
      <c r="T18" t="e">
        <f>_xlfn.IFNA((VLOOKUP(G30,#REF!,4,FALSE)),"")</f>
        <v>#REF!</v>
      </c>
      <c r="U18" t="e">
        <f>_xlfn.IFNA((VLOOKUP(G30,#REF!,12,FALSE)),"")</f>
        <v>#REF!</v>
      </c>
      <c r="V18" t="e">
        <f>_xlfn.IFNA((VLOOKUP(G30,#REF!,13,FALSE)),"")</f>
        <v>#REF!</v>
      </c>
      <c r="W18" t="str">
        <f t="shared" si="18"/>
        <v>50m</v>
      </c>
      <c r="X18" t="str">
        <f t="shared" si="18"/>
        <v>Freestyle</v>
      </c>
      <c r="Y18" t="str">
        <f t="shared" si="11"/>
        <v>50mFreestyle</v>
      </c>
      <c r="Z18">
        <f t="shared" si="19"/>
        <v>21</v>
      </c>
      <c r="AA18" t="e">
        <f t="shared" si="12"/>
        <v>#REF!</v>
      </c>
      <c r="AB18" t="e">
        <f t="shared" si="13"/>
        <v>#REF!</v>
      </c>
      <c r="AC18" t="e">
        <f t="shared" si="14"/>
        <v>#REF!</v>
      </c>
      <c r="AD18" t="str">
        <f t="shared" si="7"/>
        <v/>
      </c>
      <c r="AE18" t="e">
        <f t="shared" si="15"/>
        <v>#REF!</v>
      </c>
      <c r="AF18" t="str">
        <f t="shared" si="20"/>
        <v>003722</v>
      </c>
      <c r="AG18" t="str">
        <f>_xlfn.IFNA((VLOOKUP(Y18,'Swim England Lookup'!$C$2:$E$5,3,FALSE)),"")</f>
        <v>01</v>
      </c>
      <c r="AH18" t="s">
        <v>324</v>
      </c>
      <c r="AI18" t="e">
        <f t="shared" si="16"/>
        <v>#REF!</v>
      </c>
    </row>
    <row r="19" spans="1:35" ht="19.5" customHeight="1" x14ac:dyDescent="0.25">
      <c r="A19" s="365"/>
      <c r="B19" s="366"/>
      <c r="C19" s="366"/>
      <c r="D19" s="366"/>
      <c r="E19" s="367"/>
      <c r="F19" s="198" t="s">
        <v>297</v>
      </c>
      <c r="G19" s="259">
        <v>1211270</v>
      </c>
      <c r="H19" s="282" t="s">
        <v>536</v>
      </c>
      <c r="I19" s="260" t="s">
        <v>299</v>
      </c>
      <c r="J19" s="259"/>
      <c r="K19" s="282"/>
      <c r="L19" s="91">
        <f>'Moors League'!C20</f>
        <v>1</v>
      </c>
      <c r="M19" s="89">
        <f>'Moors League'!D20</f>
        <v>15985</v>
      </c>
      <c r="N19" s="89">
        <f>'Moors League'!E20</f>
        <v>4</v>
      </c>
      <c r="O19" s="104"/>
      <c r="P19" s="202"/>
      <c r="Q19" s="106" t="str">
        <f>_xlfn.IFNA((VLOOKUP(O19,'DQ Lookup'!$A$2:$B$99,2,FALSE)),"")</f>
        <v/>
      </c>
      <c r="R19">
        <f t="shared" si="17"/>
        <v>1621564</v>
      </c>
      <c r="S19" t="e">
        <f>_xlfn.IFNA((VLOOKUP(G31,#REF!,6,FALSE)),"")</f>
        <v>#REF!</v>
      </c>
      <c r="T19" t="e">
        <f>_xlfn.IFNA((VLOOKUP(G31,#REF!,4,FALSE)),"")</f>
        <v>#REF!</v>
      </c>
      <c r="U19" t="e">
        <f>_xlfn.IFNA((VLOOKUP(G31,#REF!,12,FALSE)),"")</f>
        <v>#REF!</v>
      </c>
      <c r="V19" t="e">
        <f>_xlfn.IFNA((VLOOKUP(G31,#REF!,13,FALSE)),"")</f>
        <v>#REF!</v>
      </c>
      <c r="W19" t="str">
        <f t="shared" si="18"/>
        <v>50m</v>
      </c>
      <c r="X19" t="str">
        <f t="shared" si="18"/>
        <v>Freestyle</v>
      </c>
      <c r="Y19" t="str">
        <f t="shared" si="11"/>
        <v>50mFreestyle</v>
      </c>
      <c r="Z19">
        <f t="shared" si="19"/>
        <v>22</v>
      </c>
      <c r="AA19" t="e">
        <f t="shared" si="12"/>
        <v>#REF!</v>
      </c>
      <c r="AB19" t="e">
        <f t="shared" si="13"/>
        <v>#REF!</v>
      </c>
      <c r="AC19" t="e">
        <f t="shared" si="14"/>
        <v>#REF!</v>
      </c>
      <c r="AD19" t="str">
        <f t="shared" si="7"/>
        <v/>
      </c>
      <c r="AE19" t="e">
        <f t="shared" si="15"/>
        <v>#REF!</v>
      </c>
      <c r="AF19" t="str">
        <f t="shared" si="20"/>
        <v>003220</v>
      </c>
      <c r="AG19" t="str">
        <f>_xlfn.IFNA((VLOOKUP(Y19,'Swim England Lookup'!$C$2:$E$5,3,FALSE)),"")</f>
        <v>01</v>
      </c>
      <c r="AH19" t="s">
        <v>324</v>
      </c>
      <c r="AI19" t="e">
        <f t="shared" si="16"/>
        <v>#REF!</v>
      </c>
    </row>
    <row r="20" spans="1:35" ht="19.5" customHeight="1" x14ac:dyDescent="0.25">
      <c r="A20" s="293">
        <v>13</v>
      </c>
      <c r="B20" s="294" t="s">
        <v>283</v>
      </c>
      <c r="C20" s="294" t="s">
        <v>282</v>
      </c>
      <c r="D20" s="294" t="s">
        <v>293</v>
      </c>
      <c r="E20" s="295" t="s">
        <v>99</v>
      </c>
      <c r="F20" s="200">
        <v>1</v>
      </c>
      <c r="G20" s="259">
        <v>1669094</v>
      </c>
      <c r="H20" s="282" t="s">
        <v>540</v>
      </c>
      <c r="I20" s="261">
        <v>2</v>
      </c>
      <c r="J20" s="259">
        <v>1662580</v>
      </c>
      <c r="K20" s="282" t="s">
        <v>614</v>
      </c>
      <c r="L20" s="348"/>
      <c r="M20" s="349"/>
      <c r="N20" s="349"/>
      <c r="O20" s="104"/>
      <c r="P20" s="202"/>
      <c r="Q20" s="106" t="str">
        <f>_xlfn.IFNA((VLOOKUP(O20,'DQ Lookup'!$A$2:$B$99,2,FALSE)),"")</f>
        <v/>
      </c>
      <c r="R20">
        <f t="shared" si="17"/>
        <v>1409688</v>
      </c>
      <c r="S20" t="e">
        <f>_xlfn.IFNA((VLOOKUP(G32,#REF!,6,FALSE)),"")</f>
        <v>#REF!</v>
      </c>
      <c r="T20" t="e">
        <f>_xlfn.IFNA((VLOOKUP(G32,#REF!,4,FALSE)),"")</f>
        <v>#REF!</v>
      </c>
      <c r="U20" t="e">
        <f>_xlfn.IFNA((VLOOKUP(G32,#REF!,12,FALSE)),"")</f>
        <v>#REF!</v>
      </c>
      <c r="V20" t="e">
        <f>_xlfn.IFNA((VLOOKUP(G32,#REF!,13,FALSE)),"")</f>
        <v>#REF!</v>
      </c>
      <c r="W20" t="str">
        <f t="shared" si="18"/>
        <v>50m</v>
      </c>
      <c r="X20" t="str">
        <f t="shared" si="18"/>
        <v>Breaststroke</v>
      </c>
      <c r="Y20" t="str">
        <f t="shared" si="11"/>
        <v>50mBreaststroke</v>
      </c>
      <c r="Z20">
        <f t="shared" si="19"/>
        <v>23</v>
      </c>
      <c r="AA20" t="e">
        <f t="shared" si="12"/>
        <v>#REF!</v>
      </c>
      <c r="AB20" t="e">
        <f t="shared" si="13"/>
        <v>#REF!</v>
      </c>
      <c r="AC20" t="e">
        <f t="shared" si="14"/>
        <v>#REF!</v>
      </c>
      <c r="AD20" t="str">
        <f t="shared" si="7"/>
        <v/>
      </c>
      <c r="AE20" t="e">
        <f t="shared" si="15"/>
        <v>#REF!</v>
      </c>
      <c r="AF20" t="str">
        <f t="shared" si="20"/>
        <v>004043</v>
      </c>
      <c r="AG20" t="str">
        <f>_xlfn.IFNA((VLOOKUP(Y20,'Swim England Lookup'!$C$2:$E$5,3,FALSE)),"")</f>
        <v>07</v>
      </c>
      <c r="AH20" t="s">
        <v>324</v>
      </c>
      <c r="AI20" t="e">
        <f t="shared" si="16"/>
        <v>#REF!</v>
      </c>
    </row>
    <row r="21" spans="1:35" ht="19.5" customHeight="1" x14ac:dyDescent="0.25">
      <c r="A21" s="365"/>
      <c r="B21" s="366"/>
      <c r="C21" s="366"/>
      <c r="D21" s="366"/>
      <c r="E21" s="367"/>
      <c r="F21" s="200">
        <v>3</v>
      </c>
      <c r="G21" s="259">
        <v>1757172</v>
      </c>
      <c r="H21" s="282" t="s">
        <v>615</v>
      </c>
      <c r="I21" s="261">
        <v>4</v>
      </c>
      <c r="J21" s="259">
        <v>1734730</v>
      </c>
      <c r="K21" s="282" t="s">
        <v>548</v>
      </c>
      <c r="L21" s="91">
        <f>'Moors League'!C21</f>
        <v>2</v>
      </c>
      <c r="M21" s="89">
        <f>'Moors League'!D21</f>
        <v>23685</v>
      </c>
      <c r="N21" s="89">
        <f>'Moors League'!E21</f>
        <v>3</v>
      </c>
      <c r="O21" s="104"/>
      <c r="P21" s="202"/>
      <c r="Q21" s="106" t="str">
        <f>_xlfn.IFNA((VLOOKUP(O21,'DQ Lookup'!$A$2:$B$99,2,FALSE)),"")</f>
        <v/>
      </c>
      <c r="R21">
        <f t="shared" si="17"/>
        <v>1372299</v>
      </c>
      <c r="S21" t="e">
        <f>_xlfn.IFNA((VLOOKUP(G33,#REF!,6,FALSE)),"")</f>
        <v>#REF!</v>
      </c>
      <c r="T21" t="e">
        <f>_xlfn.IFNA((VLOOKUP(G33,#REF!,4,FALSE)),"")</f>
        <v>#REF!</v>
      </c>
      <c r="U21" t="e">
        <f>_xlfn.IFNA((VLOOKUP(G33,#REF!,12,FALSE)),"")</f>
        <v>#REF!</v>
      </c>
      <c r="V21" t="e">
        <f>_xlfn.IFNA((VLOOKUP(G33,#REF!,13,FALSE)),"")</f>
        <v>#REF!</v>
      </c>
      <c r="W21" t="str">
        <f t="shared" si="18"/>
        <v>50m</v>
      </c>
      <c r="X21" t="str">
        <f t="shared" si="18"/>
        <v>Breaststroke</v>
      </c>
      <c r="Y21" t="str">
        <f t="shared" si="11"/>
        <v>50mBreaststroke</v>
      </c>
      <c r="Z21">
        <f t="shared" si="19"/>
        <v>24</v>
      </c>
      <c r="AA21" t="e">
        <f t="shared" si="12"/>
        <v>#REF!</v>
      </c>
      <c r="AB21" t="e">
        <f t="shared" si="13"/>
        <v>#REF!</v>
      </c>
      <c r="AC21" t="e">
        <f t="shared" si="14"/>
        <v>#REF!</v>
      </c>
      <c r="AD21" t="str">
        <f t="shared" si="7"/>
        <v/>
      </c>
      <c r="AE21" t="e">
        <f t="shared" si="15"/>
        <v>#REF!</v>
      </c>
      <c r="AF21" t="str">
        <f t="shared" si="20"/>
        <v>003407</v>
      </c>
      <c r="AG21" t="str">
        <f>_xlfn.IFNA((VLOOKUP(Y21,'Swim England Lookup'!$C$2:$E$5,3,FALSE)),"")</f>
        <v>07</v>
      </c>
      <c r="AH21" t="s">
        <v>324</v>
      </c>
      <c r="AI21" t="e">
        <f t="shared" si="16"/>
        <v>#REF!</v>
      </c>
    </row>
    <row r="22" spans="1:35" ht="19.5" customHeight="1" x14ac:dyDescent="0.25">
      <c r="A22" s="293">
        <v>14</v>
      </c>
      <c r="B22" s="294" t="s">
        <v>284</v>
      </c>
      <c r="C22" s="294" t="s">
        <v>282</v>
      </c>
      <c r="D22" s="294" t="s">
        <v>293</v>
      </c>
      <c r="E22" s="295" t="s">
        <v>99</v>
      </c>
      <c r="F22" s="199">
        <v>1</v>
      </c>
      <c r="G22" s="259">
        <v>1692330</v>
      </c>
      <c r="H22" s="282" t="s">
        <v>537</v>
      </c>
      <c r="I22" s="262">
        <v>2</v>
      </c>
      <c r="J22" s="259">
        <v>1766693</v>
      </c>
      <c r="K22" s="282" t="s">
        <v>543</v>
      </c>
      <c r="L22" s="348"/>
      <c r="M22" s="349"/>
      <c r="N22" s="349"/>
      <c r="O22" s="104"/>
      <c r="P22" s="202"/>
      <c r="Q22" s="106" t="str">
        <f>_xlfn.IFNA((VLOOKUP(O22,'DQ Lookup'!$A$2:$B$99,2,FALSE)),"")</f>
        <v/>
      </c>
      <c r="R22">
        <f t="shared" ref="R22:R27" si="21">G46</f>
        <v>1510872</v>
      </c>
      <c r="S22" t="e">
        <f>_xlfn.IFNA((VLOOKUP(G46,#REF!,6,FALSE)),"")</f>
        <v>#REF!</v>
      </c>
      <c r="T22" t="e">
        <f>_xlfn.IFNA((VLOOKUP(G46,#REF!,4,FALSE)),"")</f>
        <v>#REF!</v>
      </c>
      <c r="U22" t="e">
        <f>_xlfn.IFNA((VLOOKUP(G46,#REF!,12,FALSE)),"")</f>
        <v>#REF!</v>
      </c>
      <c r="V22" t="e">
        <f>_xlfn.IFNA((VLOOKUP(G46,#REF!,13,FALSE)),"")</f>
        <v>#REF!</v>
      </c>
      <c r="W22" t="str">
        <f t="shared" ref="W22:X27" si="22">D46</f>
        <v>50m</v>
      </c>
      <c r="X22" t="str">
        <f t="shared" si="22"/>
        <v>Butterfly</v>
      </c>
      <c r="Y22" t="str">
        <f t="shared" si="11"/>
        <v>50mButterfly</v>
      </c>
      <c r="Z22">
        <f t="shared" ref="Z22:Z27" si="23">A46</f>
        <v>31</v>
      </c>
      <c r="AA22" t="e">
        <f t="shared" si="12"/>
        <v>#REF!</v>
      </c>
      <c r="AB22" t="e">
        <f t="shared" si="13"/>
        <v>#REF!</v>
      </c>
      <c r="AC22" t="e">
        <f t="shared" si="14"/>
        <v>#REF!</v>
      </c>
      <c r="AD22" t="str">
        <f t="shared" si="7"/>
        <v/>
      </c>
      <c r="AE22" t="e">
        <f t="shared" si="15"/>
        <v>#REF!</v>
      </c>
      <c r="AF22" t="str">
        <f t="shared" ref="AF22:AF27" si="24">TEXT(M46,"000000")</f>
        <v>003207</v>
      </c>
      <c r="AG22" t="str">
        <f>_xlfn.IFNA((VLOOKUP(Y22,'Swim England Lookup'!$C$2:$E$5,3,FALSE)),"")</f>
        <v>10</v>
      </c>
      <c r="AH22" t="s">
        <v>324</v>
      </c>
      <c r="AI22" t="e">
        <f t="shared" si="16"/>
        <v>#REF!</v>
      </c>
    </row>
    <row r="23" spans="1:35" ht="19.5" customHeight="1" x14ac:dyDescent="0.25">
      <c r="A23" s="365"/>
      <c r="B23" s="366"/>
      <c r="C23" s="366"/>
      <c r="D23" s="366"/>
      <c r="E23" s="367"/>
      <c r="F23" s="201">
        <v>3</v>
      </c>
      <c r="G23" s="259">
        <v>1742339</v>
      </c>
      <c r="H23" s="282" t="s">
        <v>616</v>
      </c>
      <c r="I23" s="263">
        <v>4</v>
      </c>
      <c r="J23" s="259">
        <v>1621564</v>
      </c>
      <c r="K23" s="282" t="s">
        <v>549</v>
      </c>
      <c r="L23" s="91">
        <f>'Moors League'!C22</f>
        <v>1</v>
      </c>
      <c r="M23" s="89">
        <f>'Moors League'!D22</f>
        <v>20810</v>
      </c>
      <c r="N23" s="89">
        <f>'Moors League'!E22</f>
        <v>4</v>
      </c>
      <c r="O23" s="104"/>
      <c r="P23" s="202"/>
      <c r="Q23" s="106" t="str">
        <f>_xlfn.IFNA((VLOOKUP(O23,'DQ Lookup'!$A$2:$B$99,2,FALSE)),"")</f>
        <v/>
      </c>
      <c r="R23">
        <f t="shared" si="21"/>
        <v>1140890</v>
      </c>
      <c r="S23" t="e">
        <f>_xlfn.IFNA((VLOOKUP(G47,#REF!,6,FALSE)),"")</f>
        <v>#REF!</v>
      </c>
      <c r="T23" t="e">
        <f>_xlfn.IFNA((VLOOKUP(G47,#REF!,4,FALSE)),"")</f>
        <v>#REF!</v>
      </c>
      <c r="U23" t="e">
        <f>_xlfn.IFNA((VLOOKUP(G47,#REF!,12,FALSE)),"")</f>
        <v>#REF!</v>
      </c>
      <c r="V23" t="e">
        <f>_xlfn.IFNA((VLOOKUP(G47,#REF!,13,FALSE)),"")</f>
        <v>#REF!</v>
      </c>
      <c r="W23" t="str">
        <f t="shared" si="22"/>
        <v>50m</v>
      </c>
      <c r="X23" t="str">
        <f t="shared" si="22"/>
        <v>Butterfly</v>
      </c>
      <c r="Y23" t="str">
        <f t="shared" si="11"/>
        <v>50mButterfly</v>
      </c>
      <c r="Z23">
        <f t="shared" si="23"/>
        <v>32</v>
      </c>
      <c r="AA23" t="e">
        <f t="shared" si="12"/>
        <v>#REF!</v>
      </c>
      <c r="AB23" t="e">
        <f t="shared" si="13"/>
        <v>#REF!</v>
      </c>
      <c r="AC23" t="e">
        <f t="shared" si="14"/>
        <v>#REF!</v>
      </c>
      <c r="AD23" t="str">
        <f t="shared" si="7"/>
        <v/>
      </c>
      <c r="AE23" t="e">
        <f t="shared" si="15"/>
        <v>#REF!</v>
      </c>
      <c r="AF23" t="str">
        <f t="shared" si="24"/>
        <v>002808</v>
      </c>
      <c r="AG23" t="str">
        <f>_xlfn.IFNA((VLOOKUP(Y23,'Swim England Lookup'!$C$2:$E$5,3,FALSE)),"")</f>
        <v>10</v>
      </c>
      <c r="AH23" t="s">
        <v>324</v>
      </c>
      <c r="AI23" t="e">
        <f t="shared" si="16"/>
        <v>#REF!</v>
      </c>
    </row>
    <row r="24" spans="1:35" ht="19.5" customHeight="1" x14ac:dyDescent="0.25">
      <c r="A24" s="293">
        <v>15</v>
      </c>
      <c r="B24" s="294" t="s">
        <v>283</v>
      </c>
      <c r="C24" s="294" t="s">
        <v>286</v>
      </c>
      <c r="D24" s="294" t="s">
        <v>292</v>
      </c>
      <c r="E24" s="295" t="s">
        <v>290</v>
      </c>
      <c r="F24" s="357"/>
      <c r="G24" s="259">
        <v>1636612</v>
      </c>
      <c r="H24" s="282" t="s">
        <v>542</v>
      </c>
      <c r="I24" s="283"/>
      <c r="J24" s="284"/>
      <c r="K24" s="284"/>
      <c r="L24" s="88">
        <f>'Moors League'!C23</f>
        <v>2</v>
      </c>
      <c r="M24" s="89">
        <f>'Moors League'!D23</f>
        <v>4303</v>
      </c>
      <c r="N24" s="89">
        <f>'Moors League'!E23</f>
        <v>3</v>
      </c>
      <c r="O24" s="104"/>
      <c r="P24" s="202"/>
      <c r="Q24" s="106" t="str">
        <f>_xlfn.IFNA((VLOOKUP(O24,'DQ Lookup'!$A$2:$B$99,2,FALSE)),"")</f>
        <v/>
      </c>
      <c r="R24">
        <f t="shared" si="21"/>
        <v>1662580</v>
      </c>
      <c r="S24" t="e">
        <f>_xlfn.IFNA((VLOOKUP(G48,#REF!,6,FALSE)),"")</f>
        <v>#REF!</v>
      </c>
      <c r="T24" t="e">
        <f>_xlfn.IFNA((VLOOKUP(G48,#REF!,4,FALSE)),"")</f>
        <v>#REF!</v>
      </c>
      <c r="U24" t="e">
        <f>_xlfn.IFNA((VLOOKUP(G48,#REF!,12,FALSE)),"")</f>
        <v>#REF!</v>
      </c>
      <c r="V24" t="e">
        <f>_xlfn.IFNA((VLOOKUP(G48,#REF!,13,FALSE)),"")</f>
        <v>#REF!</v>
      </c>
      <c r="W24" t="str">
        <f t="shared" si="22"/>
        <v>50m</v>
      </c>
      <c r="X24" t="str">
        <f t="shared" si="22"/>
        <v>Backstroke</v>
      </c>
      <c r="Y24" t="str">
        <f t="shared" si="11"/>
        <v>50mBackstroke</v>
      </c>
      <c r="Z24">
        <f t="shared" si="23"/>
        <v>33</v>
      </c>
      <c r="AA24" t="e">
        <f t="shared" si="12"/>
        <v>#REF!</v>
      </c>
      <c r="AB24" t="e">
        <f t="shared" si="13"/>
        <v>#REF!</v>
      </c>
      <c r="AC24" t="e">
        <f t="shared" si="14"/>
        <v>#REF!</v>
      </c>
      <c r="AD24" t="str">
        <f t="shared" si="7"/>
        <v/>
      </c>
      <c r="AE24" t="e">
        <f t="shared" si="15"/>
        <v>#REF!</v>
      </c>
      <c r="AF24" t="str">
        <f t="shared" si="24"/>
        <v>004818</v>
      </c>
      <c r="AG24" t="str">
        <f>_xlfn.IFNA((VLOOKUP(Y24,'Swim England Lookup'!$C$2:$E$5,3,FALSE)),"")</f>
        <v>13</v>
      </c>
      <c r="AH24" t="s">
        <v>324</v>
      </c>
      <c r="AI24" t="e">
        <f t="shared" si="16"/>
        <v>#REF!</v>
      </c>
    </row>
    <row r="25" spans="1:35" ht="19.5" customHeight="1" x14ac:dyDescent="0.25">
      <c r="A25" s="293">
        <v>16</v>
      </c>
      <c r="B25" s="294" t="s">
        <v>284</v>
      </c>
      <c r="C25" s="294" t="s">
        <v>286</v>
      </c>
      <c r="D25" s="294" t="s">
        <v>292</v>
      </c>
      <c r="E25" s="295" t="s">
        <v>290</v>
      </c>
      <c r="F25" s="357"/>
      <c r="G25" s="259">
        <v>1662576</v>
      </c>
      <c r="H25" s="282" t="s">
        <v>550</v>
      </c>
      <c r="I25" s="283"/>
      <c r="J25" s="284"/>
      <c r="K25" s="284"/>
      <c r="L25" s="88">
        <f>'Moors League'!C24</f>
        <v>3</v>
      </c>
      <c r="M25" s="89">
        <f>'Moors League'!D24</f>
        <v>3983</v>
      </c>
      <c r="N25" s="89">
        <f>'Moors League'!E24</f>
        <v>2</v>
      </c>
      <c r="O25" s="104"/>
      <c r="P25" s="202"/>
      <c r="Q25" s="106" t="str">
        <f>_xlfn.IFNA((VLOOKUP(O25,'DQ Lookup'!$A$2:$B$99,2,FALSE)),"")</f>
        <v/>
      </c>
      <c r="R25">
        <f t="shared" si="21"/>
        <v>1692330</v>
      </c>
      <c r="S25" t="e">
        <f>_xlfn.IFNA((VLOOKUP(G49,#REF!,6,FALSE)),"")</f>
        <v>#REF!</v>
      </c>
      <c r="T25" t="e">
        <f>_xlfn.IFNA((VLOOKUP(G49,#REF!,4,FALSE)),"")</f>
        <v>#REF!</v>
      </c>
      <c r="U25" t="e">
        <f>_xlfn.IFNA((VLOOKUP(G49,#REF!,12,FALSE)),"")</f>
        <v>#REF!</v>
      </c>
      <c r="V25" t="e">
        <f>_xlfn.IFNA((VLOOKUP(G49,#REF!,13,FALSE)),"")</f>
        <v>#REF!</v>
      </c>
      <c r="W25" t="str">
        <f t="shared" si="22"/>
        <v>50m</v>
      </c>
      <c r="X25" t="str">
        <f t="shared" si="22"/>
        <v>Backstroke</v>
      </c>
      <c r="Y25" t="str">
        <f t="shared" si="11"/>
        <v>50mBackstroke</v>
      </c>
      <c r="Z25">
        <f t="shared" si="23"/>
        <v>34</v>
      </c>
      <c r="AA25" t="e">
        <f t="shared" si="12"/>
        <v>#REF!</v>
      </c>
      <c r="AB25" t="e">
        <f t="shared" si="13"/>
        <v>#REF!</v>
      </c>
      <c r="AC25" t="e">
        <f t="shared" si="14"/>
        <v>#REF!</v>
      </c>
      <c r="AD25" t="str">
        <f t="shared" si="7"/>
        <v/>
      </c>
      <c r="AE25" t="e">
        <f t="shared" si="15"/>
        <v>#REF!</v>
      </c>
      <c r="AF25" t="str">
        <f t="shared" si="24"/>
        <v>003681</v>
      </c>
      <c r="AG25" t="str">
        <f>_xlfn.IFNA((VLOOKUP(Y25,'Swim England Lookup'!$C$2:$E$5,3,FALSE)),"")</f>
        <v>13</v>
      </c>
      <c r="AH25" t="s">
        <v>324</v>
      </c>
      <c r="AI25" t="e">
        <f t="shared" si="16"/>
        <v>#REF!</v>
      </c>
    </row>
    <row r="26" spans="1:35" ht="19.5" customHeight="1" x14ac:dyDescent="0.25">
      <c r="A26" s="293">
        <v>17</v>
      </c>
      <c r="B26" s="294" t="s">
        <v>283</v>
      </c>
      <c r="C26" s="294" t="s">
        <v>287</v>
      </c>
      <c r="D26" s="294" t="s">
        <v>292</v>
      </c>
      <c r="E26" s="295" t="s">
        <v>288</v>
      </c>
      <c r="F26" s="357"/>
      <c r="G26" s="259">
        <v>1692326</v>
      </c>
      <c r="H26" s="282" t="s">
        <v>551</v>
      </c>
      <c r="I26" s="283"/>
      <c r="J26" s="284"/>
      <c r="K26" s="284"/>
      <c r="L26" s="88">
        <f>'Moors League'!C25</f>
        <v>1</v>
      </c>
      <c r="M26" s="89">
        <f>'Moors League'!D25</f>
        <v>4442</v>
      </c>
      <c r="N26" s="89">
        <f>'Moors League'!E25</f>
        <v>4</v>
      </c>
      <c r="O26" s="104"/>
      <c r="P26" s="202"/>
      <c r="Q26" s="106" t="str">
        <f>_xlfn.IFNA((VLOOKUP(O26,'DQ Lookup'!$A$2:$B$99,2,FALSE)),"")</f>
        <v/>
      </c>
      <c r="R26">
        <f t="shared" si="21"/>
        <v>1423408</v>
      </c>
      <c r="S26" t="e">
        <f>_xlfn.IFNA((VLOOKUP(G50,#REF!,6,FALSE)),"")</f>
        <v>#REF!</v>
      </c>
      <c r="T26" t="e">
        <f>_xlfn.IFNA((VLOOKUP(G50,#REF!,4,FALSE)),"")</f>
        <v>#REF!</v>
      </c>
      <c r="U26" t="e">
        <f>_xlfn.IFNA((VLOOKUP(G50,#REF!,12,FALSE)),"")</f>
        <v>#REF!</v>
      </c>
      <c r="V26" t="e">
        <f>_xlfn.IFNA((VLOOKUP(G50,#REF!,13,FALSE)),"")</f>
        <v>#REF!</v>
      </c>
      <c r="W26" t="str">
        <f t="shared" si="22"/>
        <v>50m</v>
      </c>
      <c r="X26" t="str">
        <f t="shared" si="22"/>
        <v>Freestyle</v>
      </c>
      <c r="Y26" t="str">
        <f t="shared" si="11"/>
        <v>50mFreestyle</v>
      </c>
      <c r="Z26">
        <f t="shared" si="23"/>
        <v>35</v>
      </c>
      <c r="AA26" t="e">
        <f t="shared" si="12"/>
        <v>#REF!</v>
      </c>
      <c r="AB26" t="e">
        <f t="shared" si="13"/>
        <v>#REF!</v>
      </c>
      <c r="AC26" t="e">
        <f t="shared" si="14"/>
        <v>#REF!</v>
      </c>
      <c r="AD26" t="str">
        <f t="shared" si="7"/>
        <v/>
      </c>
      <c r="AE26" t="e">
        <f t="shared" si="15"/>
        <v>#REF!</v>
      </c>
      <c r="AF26" t="str">
        <f t="shared" si="24"/>
        <v>003068</v>
      </c>
      <c r="AG26" t="str">
        <f>_xlfn.IFNA((VLOOKUP(Y26,'Swim England Lookup'!$C$2:$E$5,3,FALSE)),"")</f>
        <v>01</v>
      </c>
      <c r="AH26" t="s">
        <v>324</v>
      </c>
      <c r="AI26" t="e">
        <f t="shared" si="16"/>
        <v>#REF!</v>
      </c>
    </row>
    <row r="27" spans="1:35" ht="19.5" customHeight="1" x14ac:dyDescent="0.25">
      <c r="A27" s="293">
        <v>18</v>
      </c>
      <c r="B27" s="294" t="s">
        <v>284</v>
      </c>
      <c r="C27" s="294" t="s">
        <v>287</v>
      </c>
      <c r="D27" s="294" t="s">
        <v>292</v>
      </c>
      <c r="E27" s="295" t="s">
        <v>288</v>
      </c>
      <c r="F27" s="357"/>
      <c r="G27" s="259">
        <v>1787219</v>
      </c>
      <c r="H27" s="282" t="s">
        <v>552</v>
      </c>
      <c r="I27" s="283"/>
      <c r="J27" s="284"/>
      <c r="K27" s="284"/>
      <c r="L27" s="88">
        <f>'Moors League'!C26</f>
        <v>4</v>
      </c>
      <c r="M27" s="89">
        <f>'Moors League'!D26</f>
        <v>5048</v>
      </c>
      <c r="N27" s="89">
        <f>'Moors League'!E26</f>
        <v>1</v>
      </c>
      <c r="O27" s="104"/>
      <c r="P27" s="202"/>
      <c r="Q27" s="106" t="str">
        <f>_xlfn.IFNA((VLOOKUP(O27,'DQ Lookup'!$A$2:$B$99,2,FALSE)),"")</f>
        <v/>
      </c>
      <c r="R27">
        <f t="shared" si="21"/>
        <v>1447394</v>
      </c>
      <c r="S27" t="e">
        <f>_xlfn.IFNA((VLOOKUP(G51,#REF!,6,FALSE)),"")</f>
        <v>#REF!</v>
      </c>
      <c r="T27" t="e">
        <f>_xlfn.IFNA((VLOOKUP(G51,#REF!,4,FALSE)),"")</f>
        <v>#REF!</v>
      </c>
      <c r="U27" t="e">
        <f>_xlfn.IFNA((VLOOKUP(G51,#REF!,12,FALSE)),"")</f>
        <v>#REF!</v>
      </c>
      <c r="V27" t="e">
        <f>_xlfn.IFNA((VLOOKUP(G51,#REF!,13,FALSE)),"")</f>
        <v>#REF!</v>
      </c>
      <c r="W27" t="str">
        <f t="shared" si="22"/>
        <v>50m</v>
      </c>
      <c r="X27" t="str">
        <f t="shared" si="22"/>
        <v>Freestyle</v>
      </c>
      <c r="Y27" t="str">
        <f t="shared" si="11"/>
        <v>50mFreestyle</v>
      </c>
      <c r="Z27">
        <f t="shared" si="23"/>
        <v>36</v>
      </c>
      <c r="AA27" t="e">
        <f t="shared" si="12"/>
        <v>#REF!</v>
      </c>
      <c r="AB27" t="e">
        <f t="shared" si="13"/>
        <v>#REF!</v>
      </c>
      <c r="AC27" t="e">
        <f t="shared" si="14"/>
        <v>#REF!</v>
      </c>
      <c r="AD27" t="str">
        <f t="shared" si="7"/>
        <v/>
      </c>
      <c r="AE27" t="e">
        <f t="shared" si="15"/>
        <v>#REF!</v>
      </c>
      <c r="AF27" t="str">
        <f t="shared" si="24"/>
        <v>002746</v>
      </c>
      <c r="AG27" t="str">
        <f>_xlfn.IFNA((VLOOKUP(Y27,'Swim England Lookup'!$C$2:$E$5,3,FALSE)),"")</f>
        <v>01</v>
      </c>
      <c r="AH27" t="s">
        <v>324</v>
      </c>
      <c r="AI27" t="e">
        <f t="shared" si="16"/>
        <v>#REF!</v>
      </c>
    </row>
    <row r="28" spans="1:35" ht="19.5" customHeight="1" x14ac:dyDescent="0.25">
      <c r="A28" s="293">
        <v>19</v>
      </c>
      <c r="B28" s="294" t="s">
        <v>283</v>
      </c>
      <c r="C28" s="294" t="s">
        <v>285</v>
      </c>
      <c r="D28" s="294" t="s">
        <v>292</v>
      </c>
      <c r="E28" s="295" t="s">
        <v>289</v>
      </c>
      <c r="F28" s="357"/>
      <c r="G28" s="259">
        <v>1423408</v>
      </c>
      <c r="H28" s="282" t="s">
        <v>553</v>
      </c>
      <c r="I28" s="283"/>
      <c r="J28" s="284"/>
      <c r="K28" s="284"/>
      <c r="L28" s="88">
        <f>'Moors League'!C27</f>
        <v>2</v>
      </c>
      <c r="M28" s="89">
        <f>'Moors League'!D27</f>
        <v>3281</v>
      </c>
      <c r="N28" s="89">
        <f>'Moors League'!E27</f>
        <v>3</v>
      </c>
      <c r="O28" s="104"/>
      <c r="P28" s="202"/>
      <c r="Q28" s="106" t="str">
        <f>_xlfn.IFNA((VLOOKUP(O28,'DQ Lookup'!$A$2:$B$99,2,FALSE)),"")</f>
        <v/>
      </c>
      <c r="R28">
        <f>G54</f>
        <v>1588144</v>
      </c>
      <c r="S28" t="e">
        <f>_xlfn.IFNA((VLOOKUP(G54,#REF!,6,FALSE)),"")</f>
        <v>#REF!</v>
      </c>
      <c r="T28" t="e">
        <f>_xlfn.IFNA((VLOOKUP(G54,#REF!,4,FALSE)),"")</f>
        <v>#REF!</v>
      </c>
      <c r="U28" t="e">
        <f>_xlfn.IFNA((VLOOKUP(G54,#REF!,12,FALSE)),"")</f>
        <v>#REF!</v>
      </c>
      <c r="V28" t="e">
        <f>_xlfn.IFNA((VLOOKUP(G54,#REF!,13,FALSE)),"")</f>
        <v>#REF!</v>
      </c>
      <c r="W28" t="str">
        <f>D54</f>
        <v>50m</v>
      </c>
      <c r="X28" t="str">
        <f>E54</f>
        <v>Butterfly</v>
      </c>
      <c r="Y28" t="str">
        <f t="shared" si="11"/>
        <v>50mButterfly</v>
      </c>
      <c r="Z28">
        <f>A54</f>
        <v>39</v>
      </c>
      <c r="AA28" t="e">
        <f t="shared" si="12"/>
        <v>#REF!</v>
      </c>
      <c r="AB28" t="e">
        <f t="shared" si="13"/>
        <v>#REF!</v>
      </c>
      <c r="AC28" t="e">
        <f t="shared" si="14"/>
        <v>#REF!</v>
      </c>
      <c r="AD28" t="str">
        <f t="shared" si="7"/>
        <v/>
      </c>
      <c r="AE28" t="e">
        <f t="shared" si="15"/>
        <v>#REF!</v>
      </c>
      <c r="AF28" t="str">
        <f>TEXT(M54,"000000")</f>
        <v>003711</v>
      </c>
      <c r="AG28" t="str">
        <f>_xlfn.IFNA((VLOOKUP(Y28,'Swim England Lookup'!$C$2:$E$5,3,FALSE)),"")</f>
        <v>10</v>
      </c>
      <c r="AH28" t="s">
        <v>324</v>
      </c>
      <c r="AI28" t="e">
        <f t="shared" si="16"/>
        <v>#REF!</v>
      </c>
    </row>
    <row r="29" spans="1:35" ht="19.5" customHeight="1" x14ac:dyDescent="0.25">
      <c r="A29" s="293">
        <v>20</v>
      </c>
      <c r="B29" s="294" t="s">
        <v>284</v>
      </c>
      <c r="C29" s="294" t="s">
        <v>285</v>
      </c>
      <c r="D29" s="294" t="s">
        <v>292</v>
      </c>
      <c r="E29" s="295" t="s">
        <v>289</v>
      </c>
      <c r="F29" s="357"/>
      <c r="G29" s="259">
        <v>1585108</v>
      </c>
      <c r="H29" s="282" t="s">
        <v>554</v>
      </c>
      <c r="I29" s="283"/>
      <c r="J29" s="284"/>
      <c r="K29" s="284"/>
      <c r="L29" s="88">
        <f>'Moors League'!C28</f>
        <v>1</v>
      </c>
      <c r="M29" s="89">
        <f>'Moors League'!D28</f>
        <v>3180</v>
      </c>
      <c r="N29" s="89">
        <f>'Moors League'!E28</f>
        <v>4</v>
      </c>
      <c r="O29" s="104"/>
      <c r="P29" s="202"/>
      <c r="Q29" s="106" t="str">
        <f>_xlfn.IFNA((VLOOKUP(O29,'DQ Lookup'!$A$2:$B$99,2,FALSE)),"")</f>
        <v/>
      </c>
      <c r="R29">
        <f>G55</f>
        <v>1707382</v>
      </c>
      <c r="S29" t="e">
        <f>_xlfn.IFNA((VLOOKUP(G55,#REF!,6,FALSE)),"")</f>
        <v>#REF!</v>
      </c>
      <c r="T29" t="e">
        <f>_xlfn.IFNA((VLOOKUP(G55,#REF!,4,FALSE)),"")</f>
        <v>#REF!</v>
      </c>
      <c r="U29" t="e">
        <f>_xlfn.IFNA((VLOOKUP(G55,#REF!,12,FALSE)),"")</f>
        <v>#REF!</v>
      </c>
      <c r="V29" t="e">
        <f>_xlfn.IFNA((VLOOKUP(G55,#REF!,13,FALSE)),"")</f>
        <v>#REF!</v>
      </c>
      <c r="W29" t="str">
        <f>D55</f>
        <v>50m</v>
      </c>
      <c r="X29" t="str">
        <f>E55</f>
        <v>Butterfly</v>
      </c>
      <c r="Y29" t="str">
        <f t="shared" si="11"/>
        <v>50mButterfly</v>
      </c>
      <c r="Z29">
        <f>A55</f>
        <v>40</v>
      </c>
      <c r="AA29" t="e">
        <f t="shared" si="12"/>
        <v>#REF!</v>
      </c>
      <c r="AB29" t="e">
        <f t="shared" si="13"/>
        <v>#REF!</v>
      </c>
      <c r="AC29" t="e">
        <f t="shared" si="14"/>
        <v>#REF!</v>
      </c>
      <c r="AD29" t="str">
        <f t="shared" si="7"/>
        <v/>
      </c>
      <c r="AE29" t="e">
        <f t="shared" si="15"/>
        <v>#REF!</v>
      </c>
      <c r="AF29" t="str">
        <f>TEXT(M55,"000000")</f>
        <v>003469</v>
      </c>
      <c r="AG29" t="str">
        <f>_xlfn.IFNA((VLOOKUP(Y29,'Swim England Lookup'!$C$2:$E$5,3,FALSE)),"")</f>
        <v>10</v>
      </c>
      <c r="AH29" t="s">
        <v>324</v>
      </c>
      <c r="AI29" t="e">
        <f t="shared" si="16"/>
        <v>#REF!</v>
      </c>
    </row>
    <row r="30" spans="1:35" ht="19.5" customHeight="1" x14ac:dyDescent="0.25">
      <c r="A30" s="293">
        <v>21</v>
      </c>
      <c r="B30" s="294" t="s">
        <v>283</v>
      </c>
      <c r="C30" s="294" t="s">
        <v>282</v>
      </c>
      <c r="D30" s="294" t="s">
        <v>292</v>
      </c>
      <c r="E30" s="295" t="s">
        <v>291</v>
      </c>
      <c r="F30" s="357"/>
      <c r="G30" s="259">
        <v>1734730</v>
      </c>
      <c r="H30" s="282" t="s">
        <v>548</v>
      </c>
      <c r="I30" s="283"/>
      <c r="J30" s="284"/>
      <c r="K30" s="284"/>
      <c r="L30" s="88">
        <f>'Moors League'!C29</f>
        <v>2</v>
      </c>
      <c r="M30" s="89">
        <f>'Moors League'!D29</f>
        <v>3722</v>
      </c>
      <c r="N30" s="89">
        <f>'Moors League'!E29</f>
        <v>3</v>
      </c>
      <c r="O30" s="104"/>
      <c r="P30" s="202"/>
      <c r="Q30" s="106" t="str">
        <f>_xlfn.IFNA((VLOOKUP(O30,'DQ Lookup'!$A$2:$B$99,2,FALSE)),"")</f>
        <v/>
      </c>
      <c r="R30">
        <f>G64</f>
        <v>1582056</v>
      </c>
      <c r="S30" t="e">
        <f>_xlfn.IFNA((VLOOKUP(G64,#REF!,6,FALSE)),"")</f>
        <v>#REF!</v>
      </c>
      <c r="T30" t="e">
        <f>_xlfn.IFNA((VLOOKUP(G64,#REF!,4,FALSE)),"")</f>
        <v>#REF!</v>
      </c>
      <c r="U30" t="e">
        <f>_xlfn.IFNA((VLOOKUP(G64,#REF!,12,FALSE)),"")</f>
        <v>#REF!</v>
      </c>
      <c r="V30" t="e">
        <f>_xlfn.IFNA((VLOOKUP(G64,#REF!,13,FALSE)),"")</f>
        <v>#REF!</v>
      </c>
      <c r="W30" t="str">
        <f>D64</f>
        <v>50m</v>
      </c>
      <c r="X30" t="str">
        <f>E64</f>
        <v>Freestyle</v>
      </c>
      <c r="Y30" t="str">
        <f t="shared" si="11"/>
        <v>50mFreestyle</v>
      </c>
      <c r="Z30">
        <f>A64</f>
        <v>45</v>
      </c>
      <c r="AA30" t="e">
        <f t="shared" si="12"/>
        <v>#REF!</v>
      </c>
      <c r="AB30" t="e">
        <f t="shared" si="13"/>
        <v>#REF!</v>
      </c>
      <c r="AC30" t="e">
        <f t="shared" si="14"/>
        <v>#REF!</v>
      </c>
      <c r="AD30" t="str">
        <f t="shared" si="7"/>
        <v/>
      </c>
      <c r="AE30" t="e">
        <f t="shared" si="15"/>
        <v>#REF!</v>
      </c>
      <c r="AF30" t="str">
        <f>TEXT(M64,"000000")</f>
        <v>003249</v>
      </c>
      <c r="AG30" t="str">
        <f>_xlfn.IFNA((VLOOKUP(Y30,'Swim England Lookup'!$C$2:$E$5,3,FALSE)),"")</f>
        <v>01</v>
      </c>
      <c r="AH30" t="s">
        <v>324</v>
      </c>
      <c r="AI30" t="e">
        <f t="shared" si="16"/>
        <v>#REF!</v>
      </c>
    </row>
    <row r="31" spans="1:35" ht="19.5" customHeight="1" x14ac:dyDescent="0.25">
      <c r="A31" s="293">
        <v>22</v>
      </c>
      <c r="B31" s="294" t="s">
        <v>284</v>
      </c>
      <c r="C31" s="294" t="s">
        <v>282</v>
      </c>
      <c r="D31" s="294" t="s">
        <v>292</v>
      </c>
      <c r="E31" s="295" t="s">
        <v>291</v>
      </c>
      <c r="F31" s="357"/>
      <c r="G31" s="259">
        <v>1621564</v>
      </c>
      <c r="H31" s="282" t="s">
        <v>549</v>
      </c>
      <c r="I31" s="283"/>
      <c r="J31" s="284"/>
      <c r="K31" s="284"/>
      <c r="L31" s="88">
        <f>'Moors League'!C30</f>
        <v>2</v>
      </c>
      <c r="M31" s="89">
        <f>'Moors League'!D30</f>
        <v>3220</v>
      </c>
      <c r="N31" s="89">
        <f>'Moors League'!E30</f>
        <v>3</v>
      </c>
      <c r="O31" s="104"/>
      <c r="P31" s="202"/>
      <c r="Q31" s="106" t="str">
        <f>_xlfn.IFNA((VLOOKUP(O31,'DQ Lookup'!$A$2:$B$99,2,FALSE)),"")</f>
        <v/>
      </c>
      <c r="R31">
        <f>G65</f>
        <v>1707382</v>
      </c>
      <c r="S31" t="e">
        <f>_xlfn.IFNA((VLOOKUP(G65,#REF!,6,FALSE)),"")</f>
        <v>#REF!</v>
      </c>
      <c r="T31" t="e">
        <f>_xlfn.IFNA((VLOOKUP(G65,#REF!,4,FALSE)),"")</f>
        <v>#REF!</v>
      </c>
      <c r="U31" t="e">
        <f>_xlfn.IFNA((VLOOKUP(G65,#REF!,12,FALSE)),"")</f>
        <v>#REF!</v>
      </c>
      <c r="V31" t="e">
        <f>_xlfn.IFNA((VLOOKUP(G65,#REF!,13,FALSE)),"")</f>
        <v>#REF!</v>
      </c>
      <c r="W31" t="str">
        <f>D65</f>
        <v>50m</v>
      </c>
      <c r="X31" t="str">
        <f>E65</f>
        <v>Freestyle</v>
      </c>
      <c r="Y31" t="str">
        <f t="shared" si="11"/>
        <v>50mFreestyle</v>
      </c>
      <c r="Z31">
        <f>A65</f>
        <v>46</v>
      </c>
      <c r="AA31" t="e">
        <f t="shared" si="12"/>
        <v>#REF!</v>
      </c>
      <c r="AB31" t="e">
        <f t="shared" si="13"/>
        <v>#REF!</v>
      </c>
      <c r="AC31" t="e">
        <f t="shared" si="14"/>
        <v>#REF!</v>
      </c>
      <c r="AD31" t="str">
        <f t="shared" si="7"/>
        <v/>
      </c>
      <c r="AE31" t="e">
        <f t="shared" si="15"/>
        <v>#REF!</v>
      </c>
      <c r="AF31" t="str">
        <f>TEXT(M65,"000000")</f>
        <v>002934</v>
      </c>
      <c r="AG31" t="str">
        <f>_xlfn.IFNA((VLOOKUP(Y31,'Swim England Lookup'!$C$2:$E$5,3,FALSE)),"")</f>
        <v>01</v>
      </c>
      <c r="AH31" t="s">
        <v>324</v>
      </c>
      <c r="AI31" t="e">
        <f t="shared" si="16"/>
        <v>#REF!</v>
      </c>
    </row>
    <row r="32" spans="1:35" ht="19.5" customHeight="1" x14ac:dyDescent="0.25">
      <c r="A32" s="293">
        <v>23</v>
      </c>
      <c r="B32" s="294" t="s">
        <v>283</v>
      </c>
      <c r="C32" s="294" t="s">
        <v>79</v>
      </c>
      <c r="D32" s="294" t="s">
        <v>292</v>
      </c>
      <c r="E32" s="295" t="s">
        <v>290</v>
      </c>
      <c r="F32" s="357"/>
      <c r="G32" s="259">
        <v>1409688</v>
      </c>
      <c r="H32" s="282" t="s">
        <v>538</v>
      </c>
      <c r="I32" s="283"/>
      <c r="J32" s="284"/>
      <c r="K32" s="284"/>
      <c r="L32" s="88">
        <f>'Moors League'!C31</f>
        <v>2</v>
      </c>
      <c r="M32" s="89">
        <f>'Moors League'!D31</f>
        <v>4043</v>
      </c>
      <c r="N32" s="89">
        <f>'Moors League'!E31</f>
        <v>3</v>
      </c>
      <c r="O32" s="104"/>
      <c r="P32" s="202"/>
      <c r="Q32" s="106" t="str">
        <f>_xlfn.IFNA((VLOOKUP(O32,'DQ Lookup'!$A$2:$B$99,2,FALSE)),"")</f>
        <v/>
      </c>
      <c r="R32">
        <f t="shared" ref="R32:R37" si="25">G68</f>
        <v>1636612</v>
      </c>
      <c r="S32" t="e">
        <f>_xlfn.IFNA((VLOOKUP(G68,#REF!,6,FALSE)),"")</f>
        <v>#REF!</v>
      </c>
      <c r="T32" t="e">
        <f>_xlfn.IFNA((VLOOKUP(G68,#REF!,4,FALSE)),"")</f>
        <v>#REF!</v>
      </c>
      <c r="U32" t="e">
        <f>_xlfn.IFNA((VLOOKUP(G68,#REF!,12,FALSE)),"")</f>
        <v>#REF!</v>
      </c>
      <c r="V32" t="e">
        <f>_xlfn.IFNA((VLOOKUP(G68,#REF!,13,FALSE)),"")</f>
        <v>#REF!</v>
      </c>
      <c r="W32" t="str">
        <f t="shared" ref="W32:X37" si="26">D68</f>
        <v>50m</v>
      </c>
      <c r="X32" t="str">
        <f t="shared" si="26"/>
        <v>Backstroke</v>
      </c>
      <c r="Y32" t="str">
        <f t="shared" si="11"/>
        <v>50mBackstroke</v>
      </c>
      <c r="Z32">
        <f t="shared" ref="Z32:Z37" si="27">A68</f>
        <v>49</v>
      </c>
      <c r="AA32" t="e">
        <f t="shared" si="12"/>
        <v>#REF!</v>
      </c>
      <c r="AB32" t="e">
        <f t="shared" si="13"/>
        <v>#REF!</v>
      </c>
      <c r="AC32" t="e">
        <f t="shared" si="14"/>
        <v>#REF!</v>
      </c>
      <c r="AD32" t="str">
        <f t="shared" si="7"/>
        <v/>
      </c>
      <c r="AE32" t="e">
        <f t="shared" si="15"/>
        <v>#REF!</v>
      </c>
      <c r="AF32" t="str">
        <f t="shared" ref="AF32:AF37" si="28">TEXT(M68,"000000")</f>
        <v>003753</v>
      </c>
      <c r="AG32" t="str">
        <f>_xlfn.IFNA((VLOOKUP(Y32,'Swim England Lookup'!$C$2:$E$5,3,FALSE)),"")</f>
        <v>13</v>
      </c>
      <c r="AH32" t="s">
        <v>324</v>
      </c>
      <c r="AI32" t="e">
        <f t="shared" si="16"/>
        <v>#REF!</v>
      </c>
    </row>
    <row r="33" spans="1:36" ht="19.5" customHeight="1" x14ac:dyDescent="0.25">
      <c r="A33" s="293">
        <v>24</v>
      </c>
      <c r="B33" s="294" t="s">
        <v>284</v>
      </c>
      <c r="C33" s="294" t="s">
        <v>79</v>
      </c>
      <c r="D33" s="294" t="s">
        <v>292</v>
      </c>
      <c r="E33" s="295" t="s">
        <v>290</v>
      </c>
      <c r="F33" s="358"/>
      <c r="G33" s="259">
        <v>1372299</v>
      </c>
      <c r="H33" s="282" t="s">
        <v>546</v>
      </c>
      <c r="I33" s="285"/>
      <c r="J33" s="286"/>
      <c r="K33" s="286"/>
      <c r="L33" s="88">
        <f>'Moors League'!C32</f>
        <v>1</v>
      </c>
      <c r="M33" s="89">
        <f>'Moors League'!D32</f>
        <v>3407</v>
      </c>
      <c r="N33" s="89">
        <f>'Moors League'!E32</f>
        <v>4</v>
      </c>
      <c r="O33" s="104"/>
      <c r="P33" s="202"/>
      <c r="Q33" s="106" t="str">
        <f>_xlfn.IFNA((VLOOKUP(O33,'DQ Lookup'!$A$2:$B$99,2,FALSE)),"")</f>
        <v/>
      </c>
      <c r="R33">
        <f t="shared" si="25"/>
        <v>1447394</v>
      </c>
      <c r="S33" t="e">
        <f>_xlfn.IFNA((VLOOKUP(G69,#REF!,6,FALSE)),"")</f>
        <v>#REF!</v>
      </c>
      <c r="T33" t="e">
        <f>_xlfn.IFNA((VLOOKUP(G69,#REF!,4,FALSE)),"")</f>
        <v>#REF!</v>
      </c>
      <c r="U33" t="e">
        <f>_xlfn.IFNA((VLOOKUP(G69,#REF!,12,FALSE)),"")</f>
        <v>#REF!</v>
      </c>
      <c r="V33" t="e">
        <f>_xlfn.IFNA((VLOOKUP(G69,#REF!,13,FALSE)),"")</f>
        <v>#REF!</v>
      </c>
      <c r="W33" t="str">
        <f t="shared" si="26"/>
        <v>50m</v>
      </c>
      <c r="X33" t="str">
        <f t="shared" si="26"/>
        <v>Backstroke</v>
      </c>
      <c r="Y33" t="str">
        <f t="shared" si="11"/>
        <v>50mBackstroke</v>
      </c>
      <c r="Z33">
        <f t="shared" si="27"/>
        <v>50</v>
      </c>
      <c r="AA33" t="e">
        <f t="shared" si="12"/>
        <v>#REF!</v>
      </c>
      <c r="AB33" t="e">
        <f t="shared" si="13"/>
        <v>#REF!</v>
      </c>
      <c r="AC33" t="e">
        <f t="shared" si="14"/>
        <v>#REF!</v>
      </c>
      <c r="AD33" t="str">
        <f t="shared" si="7"/>
        <v/>
      </c>
      <c r="AE33" t="e">
        <f t="shared" si="15"/>
        <v>#REF!</v>
      </c>
      <c r="AF33" t="str">
        <f t="shared" si="28"/>
        <v>003170</v>
      </c>
      <c r="AG33" t="str">
        <f>_xlfn.IFNA((VLOOKUP(Y33,'Swim England Lookup'!$C$2:$E$5,3,FALSE)),"")</f>
        <v>13</v>
      </c>
      <c r="AH33" t="s">
        <v>324</v>
      </c>
      <c r="AI33" t="e">
        <f t="shared" si="16"/>
        <v>#REF!</v>
      </c>
    </row>
    <row r="34" spans="1:36" ht="19.5" customHeight="1" x14ac:dyDescent="0.25">
      <c r="A34" s="293">
        <v>25</v>
      </c>
      <c r="B34" s="294" t="s">
        <v>283</v>
      </c>
      <c r="C34" s="294" t="s">
        <v>286</v>
      </c>
      <c r="D34" s="294" t="s">
        <v>293</v>
      </c>
      <c r="E34" s="295" t="s">
        <v>97</v>
      </c>
      <c r="F34" s="198" t="s">
        <v>296</v>
      </c>
      <c r="G34" s="259">
        <v>1521403</v>
      </c>
      <c r="H34" s="282" t="s">
        <v>617</v>
      </c>
      <c r="I34" s="260" t="s">
        <v>298</v>
      </c>
      <c r="J34" s="259">
        <v>1636612</v>
      </c>
      <c r="K34" s="282" t="s">
        <v>542</v>
      </c>
      <c r="L34" s="348"/>
      <c r="M34" s="349"/>
      <c r="N34" s="349"/>
      <c r="O34" s="104"/>
      <c r="P34" s="202"/>
      <c r="Q34" s="106" t="str">
        <f>_xlfn.IFNA((VLOOKUP(O34,'DQ Lookup'!$A$2:$B$99,2,FALSE)),"")</f>
        <v/>
      </c>
      <c r="R34">
        <f t="shared" si="25"/>
        <v>1662580</v>
      </c>
      <c r="S34" t="e">
        <f>_xlfn.IFNA((VLOOKUP(G70,#REF!,6,FALSE)),"")</f>
        <v>#REF!</v>
      </c>
      <c r="T34" t="e">
        <f>_xlfn.IFNA((VLOOKUP(G70,#REF!,4,FALSE)),"")</f>
        <v>#REF!</v>
      </c>
      <c r="U34" t="e">
        <f>_xlfn.IFNA((VLOOKUP(G70,#REF!,12,FALSE)),"")</f>
        <v>#REF!</v>
      </c>
      <c r="V34" t="e">
        <f>_xlfn.IFNA((VLOOKUP(G70,#REF!,13,FALSE)),"")</f>
        <v>#REF!</v>
      </c>
      <c r="W34" t="str">
        <f t="shared" si="26"/>
        <v>50m</v>
      </c>
      <c r="X34" t="str">
        <f t="shared" si="26"/>
        <v>Breaststroke</v>
      </c>
      <c r="Y34" t="str">
        <f t="shared" si="11"/>
        <v>50mBreaststroke</v>
      </c>
      <c r="Z34">
        <f t="shared" si="27"/>
        <v>51</v>
      </c>
      <c r="AA34" t="e">
        <f t="shared" si="12"/>
        <v>#REF!</v>
      </c>
      <c r="AB34" t="e">
        <f t="shared" si="13"/>
        <v>#REF!</v>
      </c>
      <c r="AC34" t="e">
        <f t="shared" si="14"/>
        <v>#REF!</v>
      </c>
      <c r="AD34" t="str">
        <f t="shared" si="7"/>
        <v/>
      </c>
      <c r="AE34" t="e">
        <f t="shared" si="15"/>
        <v>#REF!</v>
      </c>
      <c r="AF34" t="str">
        <f t="shared" si="28"/>
        <v>005051</v>
      </c>
      <c r="AG34" t="str">
        <f>_xlfn.IFNA((VLOOKUP(Y34,'Swim England Lookup'!$C$2:$E$5,3,FALSE)),"")</f>
        <v>07</v>
      </c>
      <c r="AH34" t="s">
        <v>324</v>
      </c>
      <c r="AI34" t="e">
        <f t="shared" si="16"/>
        <v>#REF!</v>
      </c>
    </row>
    <row r="35" spans="1:36" ht="19.5" customHeight="1" x14ac:dyDescent="0.25">
      <c r="A35" s="365"/>
      <c r="B35" s="366"/>
      <c r="C35" s="366"/>
      <c r="D35" s="366"/>
      <c r="E35" s="367"/>
      <c r="F35" s="198" t="s">
        <v>297</v>
      </c>
      <c r="G35" s="259">
        <v>1588144</v>
      </c>
      <c r="H35" s="282" t="s">
        <v>555</v>
      </c>
      <c r="I35" s="260" t="s">
        <v>299</v>
      </c>
      <c r="J35" s="259">
        <v>1582056</v>
      </c>
      <c r="K35" s="282" t="s">
        <v>556</v>
      </c>
      <c r="L35" s="91">
        <f>'Moors League'!C33</f>
        <v>2</v>
      </c>
      <c r="M35" s="89">
        <f>'Moors League'!D33</f>
        <v>23275</v>
      </c>
      <c r="N35" s="89">
        <f>'Moors League'!E33</f>
        <v>3</v>
      </c>
      <c r="O35" s="104"/>
      <c r="P35" s="202"/>
      <c r="Q35" s="106" t="str">
        <f>_xlfn.IFNA((VLOOKUP(O35,'DQ Lookup'!$A$2:$B$99,2,FALSE)),"")</f>
        <v/>
      </c>
      <c r="R35">
        <f t="shared" si="25"/>
        <v>1621564</v>
      </c>
      <c r="S35" t="e">
        <f>_xlfn.IFNA((VLOOKUP(G71,#REF!,6,FALSE)),"")</f>
        <v>#REF!</v>
      </c>
      <c r="T35" t="e">
        <f>_xlfn.IFNA((VLOOKUP(G71,#REF!,4,FALSE)),"")</f>
        <v>#REF!</v>
      </c>
      <c r="U35" t="e">
        <f>_xlfn.IFNA((VLOOKUP(G71,#REF!,12,FALSE)),"")</f>
        <v>#REF!</v>
      </c>
      <c r="V35" t="e">
        <f>_xlfn.IFNA((VLOOKUP(G71,#REF!,13,FALSE)),"")</f>
        <v>#REF!</v>
      </c>
      <c r="W35" t="str">
        <f t="shared" si="26"/>
        <v>50m</v>
      </c>
      <c r="X35" t="str">
        <f t="shared" si="26"/>
        <v>Breaststroke</v>
      </c>
      <c r="Y35" t="str">
        <f t="shared" ref="Y35:Y37" si="29">W35&amp;X35</f>
        <v>50mBreaststroke</v>
      </c>
      <c r="Z35">
        <f t="shared" si="27"/>
        <v>52</v>
      </c>
      <c r="AA35" t="e">
        <f t="shared" ref="AA35:AA37" si="30">V35</f>
        <v>#REF!</v>
      </c>
      <c r="AB35" t="e">
        <f t="shared" ref="AB35:AB37" si="31">S35</f>
        <v>#REF!</v>
      </c>
      <c r="AC35" t="e">
        <f t="shared" ref="AC35:AC37" si="32">T35</f>
        <v>#REF!</v>
      </c>
      <c r="AD35" t="str">
        <f t="shared" ref="AD35:AD37" si="33">RIGHT(LEFT($N$1,5),4)</f>
        <v/>
      </c>
      <c r="AE35" t="e">
        <f t="shared" ref="AE35:AE37" si="34">U35</f>
        <v>#REF!</v>
      </c>
      <c r="AF35" t="str">
        <f t="shared" si="28"/>
        <v>004156</v>
      </c>
      <c r="AG35" t="str">
        <f>_xlfn.IFNA((VLOOKUP(Y35,'Swim England Lookup'!$C$2:$E$5,3,FALSE)),"")</f>
        <v>07</v>
      </c>
      <c r="AH35" t="s">
        <v>324</v>
      </c>
      <c r="AI35" t="e">
        <f t="shared" ref="AI35:AI37" si="35">AA35&amp;","&amp;AB35&amp;","&amp;AC35&amp;","&amp;AD35&amp;","&amp;AE35&amp;","&amp;AF35&amp;","&amp;AG35&amp;","&amp;AH35</f>
        <v>#REF!</v>
      </c>
    </row>
    <row r="36" spans="1:36" ht="19.5" customHeight="1" x14ac:dyDescent="0.25">
      <c r="A36" s="293">
        <v>26</v>
      </c>
      <c r="B36" s="294" t="s">
        <v>284</v>
      </c>
      <c r="C36" s="294" t="s">
        <v>286</v>
      </c>
      <c r="D36" s="294" t="s">
        <v>293</v>
      </c>
      <c r="E36" s="295" t="s">
        <v>97</v>
      </c>
      <c r="F36" s="199" t="s">
        <v>296</v>
      </c>
      <c r="G36" s="259">
        <v>1766693</v>
      </c>
      <c r="H36" s="282" t="s">
        <v>543</v>
      </c>
      <c r="I36" s="260" t="s">
        <v>298</v>
      </c>
      <c r="J36" s="259">
        <v>1662576</v>
      </c>
      <c r="K36" s="282" t="s">
        <v>550</v>
      </c>
      <c r="L36" s="348"/>
      <c r="M36" s="349"/>
      <c r="N36" s="349"/>
      <c r="O36" s="104"/>
      <c r="P36" s="202"/>
      <c r="Q36" s="106" t="str">
        <f>_xlfn.IFNA((VLOOKUP(O36,'DQ Lookup'!$A$2:$B$99,2,FALSE)),"")</f>
        <v/>
      </c>
      <c r="R36">
        <f t="shared" si="25"/>
        <v>1510872</v>
      </c>
      <c r="S36" t="e">
        <f>_xlfn.IFNA((VLOOKUP(G72,#REF!,6,FALSE)),"")</f>
        <v>#REF!</v>
      </c>
      <c r="T36" t="e">
        <f>_xlfn.IFNA((VLOOKUP(G72,#REF!,4,FALSE)),"")</f>
        <v>#REF!</v>
      </c>
      <c r="U36" t="e">
        <f>_xlfn.IFNA((VLOOKUP(G72,#REF!,12,FALSE)),"")</f>
        <v>#REF!</v>
      </c>
      <c r="V36" t="e">
        <f>_xlfn.IFNA((VLOOKUP(G72,#REF!,13,FALSE)),"")</f>
        <v>#REF!</v>
      </c>
      <c r="W36" t="str">
        <f t="shared" si="26"/>
        <v>50m</v>
      </c>
      <c r="X36" t="str">
        <f t="shared" si="26"/>
        <v>Freestyle</v>
      </c>
      <c r="Y36" t="str">
        <f t="shared" si="29"/>
        <v>50mFreestyle</v>
      </c>
      <c r="Z36">
        <f t="shared" si="27"/>
        <v>53</v>
      </c>
      <c r="AA36" t="e">
        <f t="shared" si="30"/>
        <v>#REF!</v>
      </c>
      <c r="AB36" t="e">
        <f t="shared" si="31"/>
        <v>#REF!</v>
      </c>
      <c r="AC36" t="e">
        <f t="shared" si="32"/>
        <v>#REF!</v>
      </c>
      <c r="AD36" t="str">
        <f t="shared" si="33"/>
        <v/>
      </c>
      <c r="AE36" t="e">
        <f t="shared" si="34"/>
        <v>#REF!</v>
      </c>
      <c r="AF36" t="str">
        <f t="shared" si="28"/>
        <v>002958</v>
      </c>
      <c r="AG36" t="str">
        <f>_xlfn.IFNA((VLOOKUP(Y36,'Swim England Lookup'!$C$2:$E$5,3,FALSE)),"")</f>
        <v>01</v>
      </c>
      <c r="AH36" t="s">
        <v>324</v>
      </c>
      <c r="AI36" t="e">
        <f t="shared" si="35"/>
        <v>#REF!</v>
      </c>
    </row>
    <row r="37" spans="1:36" ht="19.5" customHeight="1" x14ac:dyDescent="0.25">
      <c r="A37" s="365"/>
      <c r="B37" s="366"/>
      <c r="C37" s="366"/>
      <c r="D37" s="366"/>
      <c r="E37" s="367"/>
      <c r="F37" s="198" t="s">
        <v>297</v>
      </c>
      <c r="G37" s="259">
        <v>1707382</v>
      </c>
      <c r="H37" s="282" t="s">
        <v>557</v>
      </c>
      <c r="I37" s="260" t="s">
        <v>299</v>
      </c>
      <c r="J37" s="259">
        <v>1662578</v>
      </c>
      <c r="K37" s="282" t="s">
        <v>558</v>
      </c>
      <c r="L37" s="91">
        <f>'Moors League'!C34</f>
        <v>2</v>
      </c>
      <c r="M37" s="89">
        <f>'Moors League'!D34</f>
        <v>22295</v>
      </c>
      <c r="N37" s="89">
        <f>'Moors League'!E34</f>
        <v>3</v>
      </c>
      <c r="O37" s="104"/>
      <c r="P37" s="202"/>
      <c r="Q37" s="106" t="str">
        <f>_xlfn.IFNA((VLOOKUP(O37,'DQ Lookup'!$A$2:$B$99,2,FALSE)),"")</f>
        <v/>
      </c>
      <c r="R37">
        <f t="shared" si="25"/>
        <v>1140890</v>
      </c>
      <c r="S37" t="e">
        <f>_xlfn.IFNA((VLOOKUP(G73,#REF!,6,FALSE)),"")</f>
        <v>#REF!</v>
      </c>
      <c r="T37" t="e">
        <f>_xlfn.IFNA((VLOOKUP(G73,#REF!,4,FALSE)),"")</f>
        <v>#REF!</v>
      </c>
      <c r="U37" t="e">
        <f>_xlfn.IFNA((VLOOKUP(G73,#REF!,12,FALSE)),"")</f>
        <v>#REF!</v>
      </c>
      <c r="V37" t="e">
        <f>_xlfn.IFNA((VLOOKUP(G73,#REF!,13,FALSE)),"")</f>
        <v>#REF!</v>
      </c>
      <c r="W37" t="str">
        <f t="shared" si="26"/>
        <v>50m</v>
      </c>
      <c r="X37" t="str">
        <f t="shared" si="26"/>
        <v>Freestyle</v>
      </c>
      <c r="Y37" t="str">
        <f t="shared" si="29"/>
        <v>50mFreestyle</v>
      </c>
      <c r="Z37">
        <f t="shared" si="27"/>
        <v>54</v>
      </c>
      <c r="AA37" t="e">
        <f t="shared" si="30"/>
        <v>#REF!</v>
      </c>
      <c r="AB37" t="e">
        <f t="shared" si="31"/>
        <v>#REF!</v>
      </c>
      <c r="AC37" t="e">
        <f t="shared" si="32"/>
        <v>#REF!</v>
      </c>
      <c r="AD37" t="str">
        <f t="shared" si="33"/>
        <v/>
      </c>
      <c r="AE37" t="e">
        <f t="shared" si="34"/>
        <v>#REF!</v>
      </c>
      <c r="AF37" t="str">
        <f t="shared" si="28"/>
        <v>002479</v>
      </c>
      <c r="AG37" t="str">
        <f>_xlfn.IFNA((VLOOKUP(Y37,'Swim England Lookup'!$C$2:$E$5,3,FALSE)),"")</f>
        <v>01</v>
      </c>
      <c r="AH37" t="s">
        <v>324</v>
      </c>
      <c r="AI37" t="e">
        <f t="shared" si="35"/>
        <v>#REF!</v>
      </c>
    </row>
    <row r="38" spans="1:36" ht="19.5" customHeight="1" x14ac:dyDescent="0.25">
      <c r="A38" s="293">
        <v>27</v>
      </c>
      <c r="B38" s="294" t="s">
        <v>283</v>
      </c>
      <c r="C38" s="294" t="s">
        <v>287</v>
      </c>
      <c r="D38" s="294" t="s">
        <v>294</v>
      </c>
      <c r="E38" s="295" t="s">
        <v>99</v>
      </c>
      <c r="F38" s="200">
        <v>1</v>
      </c>
      <c r="G38" s="259">
        <v>1692326</v>
      </c>
      <c r="H38" s="282" t="s">
        <v>551</v>
      </c>
      <c r="I38" s="261">
        <v>2</v>
      </c>
      <c r="J38" s="259">
        <v>1749367</v>
      </c>
      <c r="K38" s="282" t="s">
        <v>618</v>
      </c>
      <c r="L38" s="348"/>
      <c r="M38" s="349"/>
      <c r="N38" s="349"/>
      <c r="O38" s="104"/>
      <c r="P38" s="202"/>
      <c r="Q38" s="106" t="str">
        <f>_xlfn.IFNA((VLOOKUP(O38,'DQ Lookup'!$A$2:$B$99,2,FALSE)),"")</f>
        <v/>
      </c>
    </row>
    <row r="39" spans="1:36" ht="19.5" customHeight="1" x14ac:dyDescent="0.25">
      <c r="A39" s="365"/>
      <c r="B39" s="366"/>
      <c r="C39" s="366"/>
      <c r="D39" s="366"/>
      <c r="E39" s="367"/>
      <c r="F39" s="200">
        <v>3</v>
      </c>
      <c r="G39" s="259">
        <v>1669094</v>
      </c>
      <c r="H39" s="282" t="s">
        <v>540</v>
      </c>
      <c r="I39" s="261">
        <v>4</v>
      </c>
      <c r="J39" s="259">
        <v>1725720</v>
      </c>
      <c r="K39" s="282" t="s">
        <v>562</v>
      </c>
      <c r="L39" s="91">
        <f>'Moors League'!C35</f>
        <v>1</v>
      </c>
      <c r="M39" s="89">
        <f>'Moors League'!D35</f>
        <v>11470</v>
      </c>
      <c r="N39" s="89">
        <f>'Moors League'!E35</f>
        <v>4</v>
      </c>
      <c r="O39" s="104"/>
      <c r="P39" s="202"/>
      <c r="Q39" s="106" t="str">
        <f>_xlfn.IFNA((VLOOKUP(O39,'DQ Lookup'!$A$2:$B$99,2,FALSE)),"")</f>
        <v/>
      </c>
    </row>
    <row r="40" spans="1:36" ht="19.5" customHeight="1" x14ac:dyDescent="0.25">
      <c r="A40" s="293">
        <v>28</v>
      </c>
      <c r="B40" s="294" t="s">
        <v>284</v>
      </c>
      <c r="C40" s="294" t="s">
        <v>287</v>
      </c>
      <c r="D40" s="294" t="s">
        <v>294</v>
      </c>
      <c r="E40" s="295" t="s">
        <v>99</v>
      </c>
      <c r="F40" s="199">
        <v>1</v>
      </c>
      <c r="G40" s="259">
        <v>1717013</v>
      </c>
      <c r="H40" s="282" t="s">
        <v>541</v>
      </c>
      <c r="I40" s="262">
        <v>2</v>
      </c>
      <c r="J40" s="259">
        <v>1817807</v>
      </c>
      <c r="K40" s="282" t="s">
        <v>559</v>
      </c>
      <c r="L40" s="348"/>
      <c r="M40" s="349"/>
      <c r="N40" s="349"/>
      <c r="O40" s="104"/>
      <c r="P40" s="202"/>
      <c r="Q40" s="106" t="str">
        <f>_xlfn.IFNA((VLOOKUP(O40,'DQ Lookup'!$A$2:$B$99,2,FALSE)),"")</f>
        <v/>
      </c>
    </row>
    <row r="41" spans="1:36" ht="19.5" customHeight="1" x14ac:dyDescent="0.25">
      <c r="A41" s="365"/>
      <c r="B41" s="366"/>
      <c r="C41" s="366"/>
      <c r="D41" s="366"/>
      <c r="E41" s="367"/>
      <c r="F41" s="201">
        <v>3</v>
      </c>
      <c r="G41" s="259">
        <v>1813961</v>
      </c>
      <c r="H41" s="282" t="s">
        <v>613</v>
      </c>
      <c r="I41" s="263">
        <v>4</v>
      </c>
      <c r="J41" s="259">
        <v>1787219</v>
      </c>
      <c r="K41" s="282" t="s">
        <v>552</v>
      </c>
      <c r="L41" s="91">
        <f>'Moors League'!C36</f>
        <v>3</v>
      </c>
      <c r="M41" s="89">
        <f>'Moors League'!D36</f>
        <v>12400</v>
      </c>
      <c r="N41" s="89">
        <f>'Moors League'!E36</f>
        <v>2</v>
      </c>
      <c r="O41" s="104"/>
      <c r="P41" s="202"/>
      <c r="Q41" s="106" t="str">
        <f>_xlfn.IFNA((VLOOKUP(O41,'DQ Lookup'!$A$2:$B$99,2,FALSE)),"")</f>
        <v/>
      </c>
    </row>
    <row r="42" spans="1:36" ht="19.5" customHeight="1" x14ac:dyDescent="0.25">
      <c r="A42" s="293">
        <v>29</v>
      </c>
      <c r="B42" s="294" t="s">
        <v>283</v>
      </c>
      <c r="C42" s="294" t="s">
        <v>285</v>
      </c>
      <c r="D42" s="294" t="s">
        <v>293</v>
      </c>
      <c r="E42" s="295" t="s">
        <v>97</v>
      </c>
      <c r="F42" s="198" t="s">
        <v>296</v>
      </c>
      <c r="G42" s="259">
        <v>1636612</v>
      </c>
      <c r="H42" s="282" t="s">
        <v>542</v>
      </c>
      <c r="I42" s="260" t="s">
        <v>298</v>
      </c>
      <c r="J42" s="259">
        <v>1409688</v>
      </c>
      <c r="K42" s="282" t="s">
        <v>538</v>
      </c>
      <c r="L42" s="348"/>
      <c r="M42" s="349"/>
      <c r="N42" s="349"/>
      <c r="O42" s="104"/>
      <c r="P42" s="202"/>
      <c r="Q42" s="106" t="str">
        <f>_xlfn.IFNA((VLOOKUP(O42,'DQ Lookup'!$A$2:$B$99,2,FALSE)),"")</f>
        <v/>
      </c>
    </row>
    <row r="43" spans="1:36" ht="19.5" customHeight="1" x14ac:dyDescent="0.25">
      <c r="A43" s="365"/>
      <c r="B43" s="366"/>
      <c r="C43" s="366"/>
      <c r="D43" s="366"/>
      <c r="E43" s="367"/>
      <c r="F43" s="198" t="s">
        <v>297</v>
      </c>
      <c r="G43" s="259">
        <v>1423408</v>
      </c>
      <c r="H43" s="282" t="s">
        <v>553</v>
      </c>
      <c r="I43" s="260" t="s">
        <v>299</v>
      </c>
      <c r="J43" s="259">
        <v>1650395</v>
      </c>
      <c r="K43" s="282" t="s">
        <v>560</v>
      </c>
      <c r="L43" s="91">
        <f>'Moors League'!C37</f>
        <v>2</v>
      </c>
      <c r="M43" s="89">
        <f>'Moors League'!D37</f>
        <v>22808</v>
      </c>
      <c r="N43" s="89">
        <f>'Moors League'!E37</f>
        <v>3</v>
      </c>
      <c r="O43" s="104"/>
      <c r="P43" s="202"/>
      <c r="Q43" s="106" t="str">
        <f>_xlfn.IFNA((VLOOKUP(O43,'DQ Lookup'!$A$2:$B$99,2,FALSE)),"")</f>
        <v/>
      </c>
    </row>
    <row r="44" spans="1:36" ht="19.5" customHeight="1" x14ac:dyDescent="0.25">
      <c r="A44" s="293">
        <v>30</v>
      </c>
      <c r="B44" s="294" t="s">
        <v>284</v>
      </c>
      <c r="C44" s="294" t="s">
        <v>285</v>
      </c>
      <c r="D44" s="294" t="s">
        <v>293</v>
      </c>
      <c r="E44" s="295" t="s">
        <v>97</v>
      </c>
      <c r="F44" s="199" t="s">
        <v>296</v>
      </c>
      <c r="G44" s="259">
        <v>1447394</v>
      </c>
      <c r="H44" s="282" t="s">
        <v>561</v>
      </c>
      <c r="I44" s="260" t="s">
        <v>298</v>
      </c>
      <c r="J44" s="259">
        <v>1423405</v>
      </c>
      <c r="K44" s="282" t="s">
        <v>539</v>
      </c>
      <c r="L44" s="348"/>
      <c r="M44" s="349"/>
      <c r="N44" s="349"/>
      <c r="O44" s="104"/>
      <c r="P44" s="202"/>
      <c r="Q44" s="106" t="str">
        <f>_xlfn.IFNA((VLOOKUP(O44,'DQ Lookup'!$A$2:$B$99,2,FALSE)),"")</f>
        <v/>
      </c>
    </row>
    <row r="45" spans="1:36" ht="19.5" customHeight="1" x14ac:dyDescent="0.25">
      <c r="A45" s="365"/>
      <c r="B45" s="366"/>
      <c r="C45" s="366"/>
      <c r="D45" s="366"/>
      <c r="E45" s="367"/>
      <c r="F45" s="198" t="s">
        <v>297</v>
      </c>
      <c r="G45" s="259">
        <v>1585108</v>
      </c>
      <c r="H45" s="282" t="s">
        <v>554</v>
      </c>
      <c r="I45" s="260" t="s">
        <v>299</v>
      </c>
      <c r="J45" s="259">
        <v>1707382</v>
      </c>
      <c r="K45" s="282" t="s">
        <v>557</v>
      </c>
      <c r="L45" s="91">
        <f>'Moors League'!C38</f>
        <v>1</v>
      </c>
      <c r="M45" s="89">
        <f>'Moors League'!D38</f>
        <v>20573</v>
      </c>
      <c r="N45" s="89">
        <f>'Moors League'!E38</f>
        <v>4</v>
      </c>
      <c r="O45" s="104"/>
      <c r="P45" s="202"/>
      <c r="Q45" s="106"/>
    </row>
    <row r="46" spans="1:36" s="45" customFormat="1" ht="19.5" customHeight="1" x14ac:dyDescent="0.25">
      <c r="A46" s="293">
        <v>31</v>
      </c>
      <c r="B46" s="294" t="s">
        <v>283</v>
      </c>
      <c r="C46" s="294" t="s">
        <v>79</v>
      </c>
      <c r="D46" s="294" t="s">
        <v>292</v>
      </c>
      <c r="E46" s="295" t="s">
        <v>289</v>
      </c>
      <c r="F46" s="357"/>
      <c r="G46" s="259">
        <v>1510872</v>
      </c>
      <c r="H46" s="282" t="s">
        <v>535</v>
      </c>
      <c r="I46" s="283"/>
      <c r="J46" s="284"/>
      <c r="K46" s="284"/>
      <c r="L46" s="88">
        <f>'Moors League'!C39</f>
        <v>2</v>
      </c>
      <c r="M46" s="89">
        <f>'Moors League'!D39</f>
        <v>3207</v>
      </c>
      <c r="N46" s="89">
        <f>'Moors League'!E39</f>
        <v>3</v>
      </c>
      <c r="O46" s="104"/>
      <c r="P46" s="105"/>
      <c r="Q46" s="106"/>
      <c r="AJ46" s="411"/>
    </row>
    <row r="47" spans="1:36" s="45" customFormat="1" ht="19.5" customHeight="1" x14ac:dyDescent="0.25">
      <c r="A47" s="293">
        <v>32</v>
      </c>
      <c r="B47" s="294" t="s">
        <v>284</v>
      </c>
      <c r="C47" s="294" t="s">
        <v>79</v>
      </c>
      <c r="D47" s="294" t="s">
        <v>292</v>
      </c>
      <c r="E47" s="295" t="s">
        <v>289</v>
      </c>
      <c r="F47" s="357"/>
      <c r="G47" s="259">
        <v>1140890</v>
      </c>
      <c r="H47" s="282" t="s">
        <v>547</v>
      </c>
      <c r="I47" s="283"/>
      <c r="J47" s="284"/>
      <c r="K47" s="284"/>
      <c r="L47" s="88">
        <f>'Moors League'!C40</f>
        <v>1</v>
      </c>
      <c r="M47" s="89">
        <f>'Moors League'!D40</f>
        <v>2808</v>
      </c>
      <c r="N47" s="89">
        <f>'Moors League'!E40</f>
        <v>4</v>
      </c>
      <c r="O47" s="104"/>
      <c r="P47" s="105"/>
      <c r="Q47" s="106"/>
      <c r="AJ47" s="411"/>
    </row>
    <row r="48" spans="1:36" s="45" customFormat="1" ht="19.5" customHeight="1" x14ac:dyDescent="0.25">
      <c r="A48" s="293">
        <v>33</v>
      </c>
      <c r="B48" s="294" t="s">
        <v>283</v>
      </c>
      <c r="C48" s="294" t="s">
        <v>282</v>
      </c>
      <c r="D48" s="294" t="s">
        <v>292</v>
      </c>
      <c r="E48" s="295" t="s">
        <v>288</v>
      </c>
      <c r="F48" s="357"/>
      <c r="G48" s="259">
        <v>1662580</v>
      </c>
      <c r="H48" s="282" t="s">
        <v>614</v>
      </c>
      <c r="I48" s="283"/>
      <c r="J48" s="284"/>
      <c r="K48" s="284"/>
      <c r="L48" s="88">
        <f>'Moors League'!C41</f>
        <v>3</v>
      </c>
      <c r="M48" s="89">
        <f>'Moors League'!D41</f>
        <v>4818</v>
      </c>
      <c r="N48" s="89">
        <f>'Moors League'!E41</f>
        <v>2</v>
      </c>
      <c r="O48" s="104"/>
      <c r="P48" s="105"/>
      <c r="Q48" s="106"/>
      <c r="AJ48" s="411"/>
    </row>
    <row r="49" spans="1:36" s="45" customFormat="1" ht="19.5" customHeight="1" x14ac:dyDescent="0.25">
      <c r="A49" s="293">
        <v>34</v>
      </c>
      <c r="B49" s="294" t="s">
        <v>284</v>
      </c>
      <c r="C49" s="294" t="s">
        <v>282</v>
      </c>
      <c r="D49" s="294" t="s">
        <v>292</v>
      </c>
      <c r="E49" s="295" t="s">
        <v>288</v>
      </c>
      <c r="F49" s="357"/>
      <c r="G49" s="259">
        <v>1692330</v>
      </c>
      <c r="H49" s="282" t="s">
        <v>537</v>
      </c>
      <c r="I49" s="283"/>
      <c r="J49" s="284"/>
      <c r="K49" s="284"/>
      <c r="L49" s="88">
        <f>'Moors League'!C42</f>
        <v>1</v>
      </c>
      <c r="M49" s="89">
        <f>'Moors League'!D42</f>
        <v>3681</v>
      </c>
      <c r="N49" s="89">
        <f>'Moors League'!E42</f>
        <v>4</v>
      </c>
      <c r="O49" s="104"/>
      <c r="P49" s="105"/>
      <c r="Q49" s="106"/>
      <c r="AJ49" s="411"/>
    </row>
    <row r="50" spans="1:36" s="45" customFormat="1" ht="19.5" customHeight="1" x14ac:dyDescent="0.25">
      <c r="A50" s="293">
        <v>35</v>
      </c>
      <c r="B50" s="294" t="s">
        <v>283</v>
      </c>
      <c r="C50" s="294" t="s">
        <v>285</v>
      </c>
      <c r="D50" s="294" t="s">
        <v>292</v>
      </c>
      <c r="E50" s="295" t="s">
        <v>291</v>
      </c>
      <c r="F50" s="357"/>
      <c r="G50" s="259">
        <v>1423408</v>
      </c>
      <c r="H50" s="282" t="s">
        <v>553</v>
      </c>
      <c r="I50" s="283"/>
      <c r="J50" s="284"/>
      <c r="K50" s="284"/>
      <c r="L50" s="88">
        <f>'Moors League'!C43</f>
        <v>2</v>
      </c>
      <c r="M50" s="89">
        <f>'Moors League'!D43</f>
        <v>3068</v>
      </c>
      <c r="N50" s="89">
        <f>'Moors League'!E43</f>
        <v>3</v>
      </c>
      <c r="O50" s="104"/>
      <c r="P50" s="105"/>
      <c r="Q50" s="106"/>
      <c r="AJ50" s="411"/>
    </row>
    <row r="51" spans="1:36" s="45" customFormat="1" ht="19.5" customHeight="1" x14ac:dyDescent="0.25">
      <c r="A51" s="293">
        <v>36</v>
      </c>
      <c r="B51" s="294" t="s">
        <v>284</v>
      </c>
      <c r="C51" s="294" t="s">
        <v>285</v>
      </c>
      <c r="D51" s="294" t="s">
        <v>292</v>
      </c>
      <c r="E51" s="295" t="s">
        <v>291</v>
      </c>
      <c r="F51" s="357"/>
      <c r="G51" s="259">
        <v>1447394</v>
      </c>
      <c r="H51" s="282" t="s">
        <v>561</v>
      </c>
      <c r="I51" s="283"/>
      <c r="J51" s="284"/>
      <c r="K51" s="284"/>
      <c r="L51" s="88">
        <f>'Moors League'!C44</f>
        <v>1</v>
      </c>
      <c r="M51" s="89">
        <f>'Moors League'!D44</f>
        <v>2746</v>
      </c>
      <c r="N51" s="89">
        <f>'Moors League'!E44</f>
        <v>4</v>
      </c>
      <c r="O51" s="104"/>
      <c r="P51" s="105"/>
      <c r="Q51" s="106"/>
      <c r="AJ51" s="411"/>
    </row>
    <row r="52" spans="1:36" s="45" customFormat="1" ht="19.5" customHeight="1" x14ac:dyDescent="0.25">
      <c r="A52" s="293">
        <v>37</v>
      </c>
      <c r="B52" s="294" t="s">
        <v>283</v>
      </c>
      <c r="C52" s="294" t="s">
        <v>287</v>
      </c>
      <c r="D52" s="294" t="s">
        <v>292</v>
      </c>
      <c r="E52" s="295" t="s">
        <v>290</v>
      </c>
      <c r="F52" s="357"/>
      <c r="G52" s="259">
        <v>1749367</v>
      </c>
      <c r="H52" s="282" t="s">
        <v>618</v>
      </c>
      <c r="I52" s="283"/>
      <c r="J52" s="284"/>
      <c r="K52" s="284"/>
      <c r="L52" s="88">
        <f>'Moors League'!C45</f>
        <v>1</v>
      </c>
      <c r="M52" s="89">
        <f>'Moors League'!D45</f>
        <v>5307</v>
      </c>
      <c r="N52" s="89">
        <f>'Moors League'!E45</f>
        <v>4</v>
      </c>
      <c r="O52" s="104"/>
      <c r="P52" s="105"/>
      <c r="Q52" s="106" t="str">
        <f>_xlfn.IFNA((VLOOKUP(O52,'DQ Lookup'!$A$2:$B$99,2,FALSE)),"")</f>
        <v/>
      </c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 s="411"/>
    </row>
    <row r="53" spans="1:36" s="45" customFormat="1" ht="19.5" customHeight="1" x14ac:dyDescent="0.25">
      <c r="A53" s="293">
        <v>38</v>
      </c>
      <c r="B53" s="294" t="s">
        <v>284</v>
      </c>
      <c r="C53" s="294" t="s">
        <v>287</v>
      </c>
      <c r="D53" s="294" t="s">
        <v>292</v>
      </c>
      <c r="E53" s="295" t="s">
        <v>290</v>
      </c>
      <c r="F53" s="357"/>
      <c r="G53" s="259">
        <v>1813961</v>
      </c>
      <c r="H53" s="282" t="s">
        <v>613</v>
      </c>
      <c r="I53" s="283"/>
      <c r="J53" s="284"/>
      <c r="K53" s="284"/>
      <c r="L53" s="88" t="str">
        <f>'Moors League'!C46</f>
        <v>DSQ</v>
      </c>
      <c r="M53" s="89" t="str">
        <f>'Moors League'!D46</f>
        <v>DSQ</v>
      </c>
      <c r="N53" s="89">
        <f>'Moors League'!E46</f>
        <v>0</v>
      </c>
      <c r="O53" s="104" t="s">
        <v>182</v>
      </c>
      <c r="P53" s="105"/>
      <c r="Q53" s="106" t="str">
        <f>_xlfn.IFNA((VLOOKUP(O53,'DQ Lookup'!$A$2:$B$99,2,FALSE)),"")</f>
        <v>Head did not break the surface before the hands turned inward at the widest part of the second stroke after the start or turn</v>
      </c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 s="411"/>
    </row>
    <row r="54" spans="1:36" s="45" customFormat="1" ht="19.5" customHeight="1" x14ac:dyDescent="0.25">
      <c r="A54" s="293">
        <v>39</v>
      </c>
      <c r="B54" s="294" t="s">
        <v>283</v>
      </c>
      <c r="C54" s="294" t="s">
        <v>286</v>
      </c>
      <c r="D54" s="294" t="s">
        <v>292</v>
      </c>
      <c r="E54" s="295" t="s">
        <v>289</v>
      </c>
      <c r="F54" s="357"/>
      <c r="G54" s="259">
        <v>1588144</v>
      </c>
      <c r="H54" s="282" t="s">
        <v>555</v>
      </c>
      <c r="I54" s="283"/>
      <c r="J54" s="284"/>
      <c r="K54" s="284"/>
      <c r="L54" s="88">
        <f>'Moors League'!C47</f>
        <v>2</v>
      </c>
      <c r="M54" s="89">
        <f>'Moors League'!D47</f>
        <v>3711</v>
      </c>
      <c r="N54" s="89">
        <f>'Moors League'!E47</f>
        <v>3</v>
      </c>
      <c r="O54" s="104"/>
      <c r="P54" s="105"/>
      <c r="Q54" s="106"/>
      <c r="AJ54" s="411"/>
    </row>
    <row r="55" spans="1:36" s="45" customFormat="1" ht="19.5" customHeight="1" x14ac:dyDescent="0.25">
      <c r="A55" s="293">
        <v>40</v>
      </c>
      <c r="B55" s="294" t="s">
        <v>284</v>
      </c>
      <c r="C55" s="294" t="s">
        <v>286</v>
      </c>
      <c r="D55" s="294" t="s">
        <v>292</v>
      </c>
      <c r="E55" s="295" t="s">
        <v>289</v>
      </c>
      <c r="F55" s="358"/>
      <c r="G55" s="259">
        <v>1707382</v>
      </c>
      <c r="H55" s="282" t="s">
        <v>557</v>
      </c>
      <c r="I55" s="285"/>
      <c r="J55" s="286"/>
      <c r="K55" s="286"/>
      <c r="L55" s="88">
        <f>'Moors League'!C48</f>
        <v>2</v>
      </c>
      <c r="M55" s="89">
        <f>'Moors League'!D48</f>
        <v>3469</v>
      </c>
      <c r="N55" s="89">
        <f>'Moors League'!E48</f>
        <v>3</v>
      </c>
      <c r="O55" s="104"/>
      <c r="P55" s="105"/>
      <c r="Q55" s="106" t="str">
        <f>_xlfn.IFNA((VLOOKUP(O55,'DQ Lookup'!$A$2:$B$99,2,FALSE)),"")</f>
        <v/>
      </c>
      <c r="AJ55" s="411"/>
    </row>
    <row r="56" spans="1:36" s="45" customFormat="1" ht="19.5" customHeight="1" x14ac:dyDescent="0.25">
      <c r="A56" s="293">
        <v>41</v>
      </c>
      <c r="B56" s="294" t="s">
        <v>283</v>
      </c>
      <c r="C56" s="294" t="s">
        <v>79</v>
      </c>
      <c r="D56" s="294" t="s">
        <v>294</v>
      </c>
      <c r="E56" s="295" t="s">
        <v>99</v>
      </c>
      <c r="F56" s="200">
        <v>1</v>
      </c>
      <c r="G56" s="259">
        <v>1409688</v>
      </c>
      <c r="H56" s="282" t="s">
        <v>538</v>
      </c>
      <c r="I56" s="261">
        <v>2</v>
      </c>
      <c r="J56" s="259">
        <v>1237747</v>
      </c>
      <c r="K56" s="282" t="s">
        <v>545</v>
      </c>
      <c r="L56" s="348"/>
      <c r="M56" s="349"/>
      <c r="N56" s="349"/>
      <c r="O56" s="104"/>
      <c r="P56" s="105"/>
      <c r="Q56" s="106" t="str">
        <f>_xlfn.IFNA((VLOOKUP(O56,'DQ Lookup'!$A$2:$B$99,2,FALSE)),"")</f>
        <v/>
      </c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 s="411"/>
    </row>
    <row r="57" spans="1:36" s="45" customFormat="1" ht="19.5" customHeight="1" x14ac:dyDescent="0.25">
      <c r="A57" s="365"/>
      <c r="B57" s="366"/>
      <c r="C57" s="366"/>
      <c r="D57" s="366"/>
      <c r="E57" s="367"/>
      <c r="F57" s="200">
        <v>3</v>
      </c>
      <c r="G57" s="259">
        <v>1274421</v>
      </c>
      <c r="H57" s="282" t="s">
        <v>544</v>
      </c>
      <c r="I57" s="261">
        <v>4</v>
      </c>
      <c r="J57" s="259">
        <v>1510872</v>
      </c>
      <c r="K57" s="282" t="s">
        <v>535</v>
      </c>
      <c r="L57" s="91">
        <f>'Moors League'!C49</f>
        <v>2</v>
      </c>
      <c r="M57" s="89">
        <f>'Moors League'!D49</f>
        <v>21335</v>
      </c>
      <c r="N57" s="89">
        <f>'Moors League'!E49</f>
        <v>3</v>
      </c>
      <c r="O57" s="104"/>
      <c r="P57" s="105"/>
      <c r="Q57" s="106" t="str">
        <f>_xlfn.IFNA((VLOOKUP(O57,'DQ Lookup'!$A$2:$B$99,2,FALSE)),"")</f>
        <v/>
      </c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 s="411"/>
    </row>
    <row r="58" spans="1:36" s="45" customFormat="1" ht="19.5" customHeight="1" x14ac:dyDescent="0.25">
      <c r="A58" s="293">
        <v>42</v>
      </c>
      <c r="B58" s="294" t="s">
        <v>284</v>
      </c>
      <c r="C58" s="294" t="s">
        <v>79</v>
      </c>
      <c r="D58" s="294" t="s">
        <v>294</v>
      </c>
      <c r="E58" s="295" t="s">
        <v>99</v>
      </c>
      <c r="F58" s="199">
        <v>1</v>
      </c>
      <c r="G58" s="259">
        <v>1423405</v>
      </c>
      <c r="H58" s="282" t="s">
        <v>539</v>
      </c>
      <c r="I58" s="262">
        <v>2</v>
      </c>
      <c r="J58" s="259">
        <v>1372299</v>
      </c>
      <c r="K58" s="282" t="s">
        <v>546</v>
      </c>
      <c r="L58" s="348"/>
      <c r="M58" s="349"/>
      <c r="N58" s="349"/>
      <c r="O58" s="104"/>
      <c r="P58" s="105"/>
      <c r="Q58" s="106" t="str">
        <f>_xlfn.IFNA((VLOOKUP(O58,'DQ Lookup'!$A$2:$B$99,2,FALSE)),"")</f>
        <v/>
      </c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 s="411"/>
    </row>
    <row r="59" spans="1:36" s="45" customFormat="1" ht="19.5" customHeight="1" x14ac:dyDescent="0.25">
      <c r="A59" s="365"/>
      <c r="B59" s="366"/>
      <c r="C59" s="366"/>
      <c r="D59" s="366"/>
      <c r="E59" s="367"/>
      <c r="F59" s="201">
        <v>3</v>
      </c>
      <c r="G59" s="259">
        <v>1211270</v>
      </c>
      <c r="H59" s="282" t="s">
        <v>536</v>
      </c>
      <c r="I59" s="263">
        <v>4</v>
      </c>
      <c r="J59" s="259">
        <v>1140890</v>
      </c>
      <c r="K59" s="282" t="s">
        <v>547</v>
      </c>
      <c r="L59" s="91">
        <f>'Moors League'!C50</f>
        <v>1</v>
      </c>
      <c r="M59" s="89">
        <f>'Moors League'!D50</f>
        <v>14950</v>
      </c>
      <c r="N59" s="89">
        <f>'Moors League'!E50</f>
        <v>4</v>
      </c>
      <c r="O59" s="104"/>
      <c r="P59" s="105"/>
      <c r="Q59" s="106" t="str">
        <f>_xlfn.IFNA((VLOOKUP(O59,'DQ Lookup'!$A$2:$B$99,2,FALSE)),"")</f>
        <v/>
      </c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 s="411"/>
    </row>
    <row r="60" spans="1:36" s="45" customFormat="1" ht="19.5" customHeight="1" x14ac:dyDescent="0.25">
      <c r="A60" s="293">
        <v>43</v>
      </c>
      <c r="B60" s="294" t="s">
        <v>283</v>
      </c>
      <c r="C60" s="294" t="s">
        <v>282</v>
      </c>
      <c r="D60" s="294" t="s">
        <v>293</v>
      </c>
      <c r="E60" s="295" t="s">
        <v>97</v>
      </c>
      <c r="F60" s="198" t="s">
        <v>296</v>
      </c>
      <c r="G60" s="259">
        <v>1662580</v>
      </c>
      <c r="H60" s="282" t="s">
        <v>614</v>
      </c>
      <c r="I60" s="260" t="s">
        <v>298</v>
      </c>
      <c r="J60" s="259">
        <v>1757172</v>
      </c>
      <c r="K60" s="282" t="s">
        <v>615</v>
      </c>
      <c r="L60" s="348"/>
      <c r="M60" s="349"/>
      <c r="N60" s="349"/>
      <c r="O60" s="104"/>
      <c r="P60" s="105"/>
      <c r="Q60" s="106" t="str">
        <f>_xlfn.IFNA((VLOOKUP(O60,'DQ Lookup'!$A$2:$B$99,2,FALSE)),"")</f>
        <v/>
      </c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 s="411"/>
    </row>
    <row r="61" spans="1:36" s="45" customFormat="1" ht="19.5" customHeight="1" x14ac:dyDescent="0.25">
      <c r="A61" s="365"/>
      <c r="B61" s="366"/>
      <c r="C61" s="366"/>
      <c r="D61" s="366"/>
      <c r="E61" s="367"/>
      <c r="F61" s="198" t="s">
        <v>297</v>
      </c>
      <c r="G61" s="259">
        <v>1692326</v>
      </c>
      <c r="H61" s="282" t="s">
        <v>551</v>
      </c>
      <c r="I61" s="260" t="s">
        <v>299</v>
      </c>
      <c r="J61" s="259">
        <v>1734730</v>
      </c>
      <c r="K61" s="282" t="s">
        <v>548</v>
      </c>
      <c r="L61" s="91">
        <f>'Moors League'!C51</f>
        <v>2</v>
      </c>
      <c r="M61" s="89">
        <f>'Moors League'!D51</f>
        <v>30575</v>
      </c>
      <c r="N61" s="89">
        <f>'Moors League'!E51</f>
        <v>3</v>
      </c>
      <c r="O61" s="104"/>
      <c r="P61" s="105"/>
      <c r="Q61" s="106" t="str">
        <f>_xlfn.IFNA((VLOOKUP(O61,'DQ Lookup'!$A$2:$B$99,2,FALSE)),"")</f>
        <v/>
      </c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 s="411"/>
    </row>
    <row r="62" spans="1:36" s="45" customFormat="1" ht="19.5" customHeight="1" x14ac:dyDescent="0.25">
      <c r="A62" s="293">
        <v>44</v>
      </c>
      <c r="B62" s="294" t="s">
        <v>284</v>
      </c>
      <c r="C62" s="294" t="s">
        <v>282</v>
      </c>
      <c r="D62" s="294" t="s">
        <v>293</v>
      </c>
      <c r="E62" s="295" t="s">
        <v>97</v>
      </c>
      <c r="F62" s="199" t="s">
        <v>296</v>
      </c>
      <c r="G62" s="259">
        <v>1692330</v>
      </c>
      <c r="H62" s="282" t="s">
        <v>537</v>
      </c>
      <c r="I62" s="260" t="s">
        <v>298</v>
      </c>
      <c r="J62" s="259">
        <v>1621564</v>
      </c>
      <c r="K62" s="282" t="s">
        <v>549</v>
      </c>
      <c r="L62" s="348"/>
      <c r="M62" s="349"/>
      <c r="N62" s="349"/>
      <c r="O62" s="104"/>
      <c r="P62" s="105"/>
      <c r="Q62" s="106" t="str">
        <f>_xlfn.IFNA((VLOOKUP(O62,'DQ Lookup'!$A$2:$B$99,2,FALSE)),"")</f>
        <v/>
      </c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 s="411"/>
    </row>
    <row r="63" spans="1:36" s="45" customFormat="1" ht="19.5" customHeight="1" x14ac:dyDescent="0.25">
      <c r="A63" s="365"/>
      <c r="B63" s="366"/>
      <c r="C63" s="366"/>
      <c r="D63" s="366"/>
      <c r="E63" s="367"/>
      <c r="F63" s="198" t="s">
        <v>297</v>
      </c>
      <c r="G63" s="259">
        <v>1766693</v>
      </c>
      <c r="H63" s="282" t="s">
        <v>543</v>
      </c>
      <c r="I63" s="260" t="s">
        <v>299</v>
      </c>
      <c r="J63" s="259">
        <v>1742339</v>
      </c>
      <c r="K63" s="282" t="s">
        <v>616</v>
      </c>
      <c r="L63" s="91">
        <f>'Moors League'!C52</f>
        <v>1</v>
      </c>
      <c r="M63" s="89">
        <f>'Moors League'!D52</f>
        <v>22889</v>
      </c>
      <c r="N63" s="89">
        <f>'Moors League'!E52</f>
        <v>4</v>
      </c>
      <c r="O63" s="104"/>
      <c r="P63" s="105"/>
      <c r="Q63" s="106" t="str">
        <f>_xlfn.IFNA((VLOOKUP(O63,'DQ Lookup'!$A$2:$B$99,2,FALSE)),"")</f>
        <v/>
      </c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 s="411"/>
    </row>
    <row r="64" spans="1:36" s="45" customFormat="1" ht="19.5" customHeight="1" x14ac:dyDescent="0.25">
      <c r="A64" s="293">
        <v>45</v>
      </c>
      <c r="B64" s="294" t="s">
        <v>283</v>
      </c>
      <c r="C64" s="294" t="s">
        <v>286</v>
      </c>
      <c r="D64" s="294" t="s">
        <v>292</v>
      </c>
      <c r="E64" s="295" t="s">
        <v>291</v>
      </c>
      <c r="F64" s="357"/>
      <c r="G64" s="259">
        <v>1582056</v>
      </c>
      <c r="H64" s="282" t="s">
        <v>556</v>
      </c>
      <c r="I64" s="283"/>
      <c r="J64" s="284"/>
      <c r="K64" s="284"/>
      <c r="L64" s="88">
        <f>'Moors League'!C53</f>
        <v>2</v>
      </c>
      <c r="M64" s="89">
        <f>'Moors League'!D53</f>
        <v>3249</v>
      </c>
      <c r="N64" s="89">
        <f>'Moors League'!E53</f>
        <v>3</v>
      </c>
      <c r="O64" s="104"/>
      <c r="P64" s="105"/>
      <c r="Q64" s="106" t="str">
        <f>_xlfn.IFNA((VLOOKUP(O64,'DQ Lookup'!$A$2:$B$99,2,FALSE)),"")</f>
        <v/>
      </c>
      <c r="AJ64" s="411"/>
    </row>
    <row r="65" spans="1:36" s="45" customFormat="1" ht="19.5" customHeight="1" x14ac:dyDescent="0.25">
      <c r="A65" s="293">
        <v>46</v>
      </c>
      <c r="B65" s="294" t="s">
        <v>284</v>
      </c>
      <c r="C65" s="294" t="s">
        <v>286</v>
      </c>
      <c r="D65" s="294" t="s">
        <v>292</v>
      </c>
      <c r="E65" s="295" t="s">
        <v>291</v>
      </c>
      <c r="F65" s="357"/>
      <c r="G65" s="259">
        <v>1707382</v>
      </c>
      <c r="H65" s="282" t="s">
        <v>557</v>
      </c>
      <c r="I65" s="283"/>
      <c r="J65" s="284"/>
      <c r="K65" s="284"/>
      <c r="L65" s="88">
        <f>'Moors League'!C54</f>
        <v>2</v>
      </c>
      <c r="M65" s="89">
        <f>'Moors League'!D54</f>
        <v>2934</v>
      </c>
      <c r="N65" s="89">
        <f>'Moors League'!E54</f>
        <v>3</v>
      </c>
      <c r="O65" s="104"/>
      <c r="P65" s="105"/>
      <c r="Q65" s="106" t="str">
        <f>_xlfn.IFNA((VLOOKUP(O65,'DQ Lookup'!$A$2:$B$99,2,FALSE)),"")</f>
        <v/>
      </c>
      <c r="AJ65" s="411"/>
    </row>
    <row r="66" spans="1:36" s="45" customFormat="1" ht="19.5" customHeight="1" x14ac:dyDescent="0.25">
      <c r="A66" s="293">
        <v>47</v>
      </c>
      <c r="B66" s="294" t="s">
        <v>283</v>
      </c>
      <c r="C66" s="294" t="s">
        <v>287</v>
      </c>
      <c r="D66" s="294" t="s">
        <v>292</v>
      </c>
      <c r="E66" s="295" t="s">
        <v>289</v>
      </c>
      <c r="F66" s="357"/>
      <c r="G66" s="259">
        <v>1669094</v>
      </c>
      <c r="H66" s="282" t="s">
        <v>540</v>
      </c>
      <c r="I66" s="283"/>
      <c r="J66" s="284"/>
      <c r="K66" s="284"/>
      <c r="L66" s="88">
        <f>'Moors League'!C55</f>
        <v>1</v>
      </c>
      <c r="M66" s="89">
        <f>'Moors League'!D55</f>
        <v>4746</v>
      </c>
      <c r="N66" s="89">
        <f>'Moors League'!E55</f>
        <v>4</v>
      </c>
      <c r="O66" s="104"/>
      <c r="P66" s="105"/>
      <c r="Q66" s="106" t="str">
        <f>_xlfn.IFNA((VLOOKUP(O66,'DQ Lookup'!$A$2:$B$99,2,FALSE)),"")</f>
        <v/>
      </c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 s="411"/>
    </row>
    <row r="67" spans="1:36" s="45" customFormat="1" ht="19.5" customHeight="1" x14ac:dyDescent="0.25">
      <c r="A67" s="293">
        <v>48</v>
      </c>
      <c r="B67" s="294" t="s">
        <v>284</v>
      </c>
      <c r="C67" s="294" t="s">
        <v>287</v>
      </c>
      <c r="D67" s="294" t="s">
        <v>292</v>
      </c>
      <c r="E67" s="295" t="s">
        <v>289</v>
      </c>
      <c r="F67" s="357"/>
      <c r="G67" s="259">
        <v>1787219</v>
      </c>
      <c r="H67" s="282" t="s">
        <v>552</v>
      </c>
      <c r="I67" s="283"/>
      <c r="J67" s="284"/>
      <c r="K67" s="284"/>
      <c r="L67" s="88">
        <f>'Moors League'!C56</f>
        <v>3</v>
      </c>
      <c r="M67" s="89">
        <f>'Moors League'!D56</f>
        <v>5881</v>
      </c>
      <c r="N67" s="89">
        <f>'Moors League'!E56</f>
        <v>2</v>
      </c>
      <c r="O67" s="104"/>
      <c r="P67" s="105"/>
      <c r="Q67" s="106" t="str">
        <f>_xlfn.IFNA((VLOOKUP(O67,'DQ Lookup'!$A$2:$B$99,2,FALSE)),"")</f>
        <v/>
      </c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 s="411"/>
    </row>
    <row r="68" spans="1:36" s="45" customFormat="1" ht="19.5" customHeight="1" x14ac:dyDescent="0.25">
      <c r="A68" s="293">
        <v>49</v>
      </c>
      <c r="B68" s="294" t="s">
        <v>283</v>
      </c>
      <c r="C68" s="294" t="s">
        <v>285</v>
      </c>
      <c r="D68" s="294" t="s">
        <v>292</v>
      </c>
      <c r="E68" s="295" t="s">
        <v>288</v>
      </c>
      <c r="F68" s="357"/>
      <c r="G68" s="259">
        <v>1636612</v>
      </c>
      <c r="H68" s="282" t="s">
        <v>542</v>
      </c>
      <c r="I68" s="283"/>
      <c r="J68" s="284"/>
      <c r="K68" s="284"/>
      <c r="L68" s="88">
        <f>'Moors League'!C57</f>
        <v>2</v>
      </c>
      <c r="M68" s="89">
        <f>'Moors League'!D57</f>
        <v>3753</v>
      </c>
      <c r="N68" s="89">
        <f>'Moors League'!E57</f>
        <v>3</v>
      </c>
      <c r="O68" s="104"/>
      <c r="P68" s="105"/>
      <c r="Q68" s="106" t="str">
        <f>_xlfn.IFNA((VLOOKUP(O68,'DQ Lookup'!$A$2:$B$99,2,FALSE)),"")</f>
        <v/>
      </c>
      <c r="AJ68" s="411"/>
    </row>
    <row r="69" spans="1:36" s="45" customFormat="1" ht="19.5" customHeight="1" x14ac:dyDescent="0.25">
      <c r="A69" s="293">
        <v>50</v>
      </c>
      <c r="B69" s="294" t="s">
        <v>284</v>
      </c>
      <c r="C69" s="294" t="s">
        <v>285</v>
      </c>
      <c r="D69" s="294" t="s">
        <v>292</v>
      </c>
      <c r="E69" s="295" t="s">
        <v>288</v>
      </c>
      <c r="F69" s="357"/>
      <c r="G69" s="259">
        <v>1447394</v>
      </c>
      <c r="H69" s="282" t="s">
        <v>561</v>
      </c>
      <c r="I69" s="283"/>
      <c r="J69" s="284"/>
      <c r="K69" s="284"/>
      <c r="L69" s="88">
        <f>'Moors League'!C58</f>
        <v>1</v>
      </c>
      <c r="M69" s="89">
        <f>'Moors League'!D58</f>
        <v>3170</v>
      </c>
      <c r="N69" s="89">
        <f>'Moors League'!E58</f>
        <v>4</v>
      </c>
      <c r="O69" s="104"/>
      <c r="P69" s="105"/>
      <c r="Q69" s="106" t="str">
        <f>_xlfn.IFNA((VLOOKUP(O69,'DQ Lookup'!$A$2:$B$99,2,FALSE)),"")</f>
        <v/>
      </c>
      <c r="AJ69" s="411"/>
    </row>
    <row r="70" spans="1:36" s="45" customFormat="1" ht="19.5" customHeight="1" x14ac:dyDescent="0.25">
      <c r="A70" s="293">
        <v>51</v>
      </c>
      <c r="B70" s="294" t="s">
        <v>283</v>
      </c>
      <c r="C70" s="294" t="s">
        <v>282</v>
      </c>
      <c r="D70" s="294" t="s">
        <v>292</v>
      </c>
      <c r="E70" s="295" t="s">
        <v>290</v>
      </c>
      <c r="F70" s="357"/>
      <c r="G70" s="259">
        <v>1662580</v>
      </c>
      <c r="H70" s="282" t="s">
        <v>614</v>
      </c>
      <c r="I70" s="283"/>
      <c r="J70" s="284"/>
      <c r="K70" s="284"/>
      <c r="L70" s="88">
        <f>'Moors League'!C59</f>
        <v>3</v>
      </c>
      <c r="M70" s="89">
        <f>'Moors League'!D59</f>
        <v>5051</v>
      </c>
      <c r="N70" s="89">
        <f>'Moors League'!E59</f>
        <v>2</v>
      </c>
      <c r="O70" s="104"/>
      <c r="P70" s="105"/>
      <c r="Q70" s="106" t="str">
        <f>_xlfn.IFNA((VLOOKUP(O70,'DQ Lookup'!$A$2:$B$99,2,FALSE)),"")</f>
        <v/>
      </c>
      <c r="AJ70" s="411"/>
    </row>
    <row r="71" spans="1:36" s="45" customFormat="1" ht="19.5" customHeight="1" x14ac:dyDescent="0.25">
      <c r="A71" s="293">
        <v>52</v>
      </c>
      <c r="B71" s="294" t="s">
        <v>284</v>
      </c>
      <c r="C71" s="294" t="s">
        <v>282</v>
      </c>
      <c r="D71" s="294" t="s">
        <v>292</v>
      </c>
      <c r="E71" s="295" t="s">
        <v>290</v>
      </c>
      <c r="F71" s="357"/>
      <c r="G71" s="259">
        <v>1621564</v>
      </c>
      <c r="H71" s="282" t="s">
        <v>549</v>
      </c>
      <c r="I71" s="283"/>
      <c r="J71" s="284"/>
      <c r="K71" s="284"/>
      <c r="L71" s="88">
        <f>'Moors League'!C60</f>
        <v>2</v>
      </c>
      <c r="M71" s="89">
        <f>'Moors League'!D60</f>
        <v>4156</v>
      </c>
      <c r="N71" s="89">
        <f>'Moors League'!E60</f>
        <v>3</v>
      </c>
      <c r="O71" s="104"/>
      <c r="P71" s="105"/>
      <c r="Q71" s="106" t="str">
        <f>_xlfn.IFNA((VLOOKUP(O71,'DQ Lookup'!$A$2:$B$99,2,FALSE)),"")</f>
        <v/>
      </c>
      <c r="AJ71" s="411"/>
    </row>
    <row r="72" spans="1:36" s="45" customFormat="1" ht="19.5" customHeight="1" x14ac:dyDescent="0.25">
      <c r="A72" s="293">
        <v>53</v>
      </c>
      <c r="B72" s="294" t="s">
        <v>283</v>
      </c>
      <c r="C72" s="294" t="s">
        <v>79</v>
      </c>
      <c r="D72" s="294" t="s">
        <v>292</v>
      </c>
      <c r="E72" s="295" t="s">
        <v>291</v>
      </c>
      <c r="F72" s="357"/>
      <c r="G72" s="259">
        <v>1510872</v>
      </c>
      <c r="H72" s="282" t="s">
        <v>535</v>
      </c>
      <c r="I72" s="283"/>
      <c r="J72" s="284"/>
      <c r="K72" s="284"/>
      <c r="L72" s="88">
        <f>'Moors League'!C61</f>
        <v>1</v>
      </c>
      <c r="M72" s="89">
        <f>'Moors League'!D61</f>
        <v>2958</v>
      </c>
      <c r="N72" s="89">
        <f>'Moors League'!E61</f>
        <v>4</v>
      </c>
      <c r="O72" s="104"/>
      <c r="P72" s="105"/>
      <c r="Q72" s="106" t="str">
        <f>_xlfn.IFNA((VLOOKUP(O72,'DQ Lookup'!$A$2:$B$99,2,FALSE)),"")</f>
        <v/>
      </c>
      <c r="AJ72" s="411"/>
    </row>
    <row r="73" spans="1:36" s="45" customFormat="1" ht="19.5" customHeight="1" x14ac:dyDescent="0.25">
      <c r="A73" s="293">
        <v>54</v>
      </c>
      <c r="B73" s="294" t="s">
        <v>284</v>
      </c>
      <c r="C73" s="294" t="s">
        <v>79</v>
      </c>
      <c r="D73" s="294" t="s">
        <v>292</v>
      </c>
      <c r="E73" s="295" t="s">
        <v>291</v>
      </c>
      <c r="F73" s="358"/>
      <c r="G73" s="259">
        <v>1140890</v>
      </c>
      <c r="H73" s="282" t="s">
        <v>547</v>
      </c>
      <c r="I73" s="285"/>
      <c r="J73" s="286"/>
      <c r="K73" s="286"/>
      <c r="L73" s="88">
        <f>'Moors League'!C62</f>
        <v>1</v>
      </c>
      <c r="M73" s="89">
        <f>'Moors League'!D62</f>
        <v>2479</v>
      </c>
      <c r="N73" s="89">
        <f>'Moors League'!E62</f>
        <v>4</v>
      </c>
      <c r="O73" s="104"/>
      <c r="P73" s="105"/>
      <c r="Q73" s="106" t="str">
        <f>_xlfn.IFNA((VLOOKUP(O73,'DQ Lookup'!$A$2:$B$99,2,FALSE)),"")</f>
        <v/>
      </c>
      <c r="AJ73" s="411"/>
    </row>
    <row r="74" spans="1:36" s="45" customFormat="1" ht="19.5" customHeight="1" x14ac:dyDescent="0.25">
      <c r="A74" s="293">
        <v>55</v>
      </c>
      <c r="B74" s="294" t="s">
        <v>283</v>
      </c>
      <c r="C74" s="294" t="s">
        <v>286</v>
      </c>
      <c r="D74" s="294" t="s">
        <v>294</v>
      </c>
      <c r="E74" s="295" t="s">
        <v>99</v>
      </c>
      <c r="F74" s="200">
        <v>1</v>
      </c>
      <c r="G74" s="259">
        <v>1588144</v>
      </c>
      <c r="H74" s="282" t="s">
        <v>555</v>
      </c>
      <c r="I74" s="261">
        <v>2</v>
      </c>
      <c r="J74" s="259">
        <v>1521403</v>
      </c>
      <c r="K74" s="282" t="s">
        <v>617</v>
      </c>
      <c r="L74" s="348"/>
      <c r="M74" s="349"/>
      <c r="N74" s="349"/>
      <c r="O74" s="104"/>
      <c r="P74" s="105"/>
      <c r="Q74" s="106" t="str">
        <f>_xlfn.IFNA((VLOOKUP(O74,'DQ Lookup'!$A$2:$B$99,2,FALSE)),"")</f>
        <v/>
      </c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J74" s="411"/>
    </row>
    <row r="75" spans="1:36" s="45" customFormat="1" ht="19.5" customHeight="1" x14ac:dyDescent="0.25">
      <c r="A75" s="365"/>
      <c r="B75" s="366"/>
      <c r="C75" s="366"/>
      <c r="D75" s="366"/>
      <c r="E75" s="367"/>
      <c r="F75" s="200">
        <v>3</v>
      </c>
      <c r="G75" s="259">
        <v>1636612</v>
      </c>
      <c r="H75" s="282" t="s">
        <v>542</v>
      </c>
      <c r="I75" s="261">
        <v>4</v>
      </c>
      <c r="J75" s="259">
        <v>1582056</v>
      </c>
      <c r="K75" s="282" t="s">
        <v>556</v>
      </c>
      <c r="L75" s="91">
        <f>'Moors League'!C63</f>
        <v>2</v>
      </c>
      <c r="M75" s="89">
        <f>'Moors League'!D63</f>
        <v>21550</v>
      </c>
      <c r="N75" s="89">
        <f>'Moors League'!E63</f>
        <v>3</v>
      </c>
      <c r="O75" s="104"/>
      <c r="P75" s="105"/>
      <c r="Q75" s="106" t="str">
        <f>_xlfn.IFNA((VLOOKUP(O75,'DQ Lookup'!$A$2:$B$99,2,FALSE)),"")</f>
        <v/>
      </c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J75" s="411"/>
    </row>
    <row r="76" spans="1:36" s="45" customFormat="1" ht="19.5" customHeight="1" x14ac:dyDescent="0.25">
      <c r="A76" s="293">
        <v>56</v>
      </c>
      <c r="B76" s="294" t="s">
        <v>284</v>
      </c>
      <c r="C76" s="294" t="s">
        <v>286</v>
      </c>
      <c r="D76" s="294" t="s">
        <v>294</v>
      </c>
      <c r="E76" s="295" t="s">
        <v>99</v>
      </c>
      <c r="F76" s="199">
        <v>1</v>
      </c>
      <c r="G76" s="259">
        <v>1707382</v>
      </c>
      <c r="H76" s="282" t="s">
        <v>557</v>
      </c>
      <c r="I76" s="262">
        <v>2</v>
      </c>
      <c r="J76" s="259">
        <v>1662576</v>
      </c>
      <c r="K76" s="282" t="s">
        <v>550</v>
      </c>
      <c r="L76" s="348"/>
      <c r="M76" s="349"/>
      <c r="N76" s="349"/>
      <c r="O76" s="104"/>
      <c r="P76" s="105"/>
      <c r="Q76" s="106" t="str">
        <f>_xlfn.IFNA((VLOOKUP(O76,'DQ Lookup'!$A$2:$B$99,2,FALSE)),"")</f>
        <v/>
      </c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J76" s="411"/>
    </row>
    <row r="77" spans="1:36" s="45" customFormat="1" ht="19.5" customHeight="1" x14ac:dyDescent="0.25">
      <c r="A77" s="365"/>
      <c r="B77" s="366"/>
      <c r="C77" s="366"/>
      <c r="D77" s="366"/>
      <c r="E77" s="367"/>
      <c r="F77" s="201">
        <v>3</v>
      </c>
      <c r="G77" s="259">
        <v>1662578</v>
      </c>
      <c r="H77" s="282" t="s">
        <v>558</v>
      </c>
      <c r="I77" s="263">
        <v>4</v>
      </c>
      <c r="J77" s="259">
        <v>1766693</v>
      </c>
      <c r="K77" s="282" t="s">
        <v>543</v>
      </c>
      <c r="L77" s="91">
        <f>'Moors League'!C64</f>
        <v>2</v>
      </c>
      <c r="M77" s="89">
        <f>'Moors League'!D64</f>
        <v>20386</v>
      </c>
      <c r="N77" s="89">
        <f>'Moors League'!E64</f>
        <v>3</v>
      </c>
      <c r="O77" s="104"/>
      <c r="P77" s="105"/>
      <c r="Q77" s="106" t="str">
        <f>_xlfn.IFNA((VLOOKUP(O77,'DQ Lookup'!$A$2:$B$99,2,FALSE)),"")</f>
        <v/>
      </c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J77" s="411"/>
    </row>
    <row r="78" spans="1:36" s="45" customFormat="1" ht="19.5" customHeight="1" x14ac:dyDescent="0.25">
      <c r="A78" s="293">
        <v>57</v>
      </c>
      <c r="B78" s="294" t="s">
        <v>283</v>
      </c>
      <c r="C78" s="294" t="s">
        <v>287</v>
      </c>
      <c r="D78" s="294" t="s">
        <v>293</v>
      </c>
      <c r="E78" s="295" t="s">
        <v>97</v>
      </c>
      <c r="F78" s="198" t="s">
        <v>296</v>
      </c>
      <c r="G78" s="259">
        <v>1692326</v>
      </c>
      <c r="H78" s="282" t="s">
        <v>551</v>
      </c>
      <c r="I78" s="260" t="s">
        <v>298</v>
      </c>
      <c r="J78" s="259">
        <v>1749367</v>
      </c>
      <c r="K78" s="282" t="s">
        <v>618</v>
      </c>
      <c r="L78" s="348"/>
      <c r="M78" s="349"/>
      <c r="N78" s="349"/>
      <c r="O78" s="104"/>
      <c r="P78" s="105"/>
      <c r="Q78" s="106" t="str">
        <f>_xlfn.IFNA((VLOOKUP(O78,'DQ Lookup'!$A$2:$B$99,2,FALSE)),"")</f>
        <v/>
      </c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J78" s="411"/>
    </row>
    <row r="79" spans="1:36" s="45" customFormat="1" ht="19.5" customHeight="1" x14ac:dyDescent="0.25">
      <c r="A79" s="365"/>
      <c r="B79" s="366"/>
      <c r="C79" s="366"/>
      <c r="D79" s="366"/>
      <c r="E79" s="367"/>
      <c r="F79" s="198" t="s">
        <v>297</v>
      </c>
      <c r="G79" s="259">
        <v>1669094</v>
      </c>
      <c r="H79" s="282" t="s">
        <v>540</v>
      </c>
      <c r="I79" s="260" t="s">
        <v>299</v>
      </c>
      <c r="J79" s="259">
        <v>1725720</v>
      </c>
      <c r="K79" s="282" t="s">
        <v>562</v>
      </c>
      <c r="L79" s="91">
        <f>'Moors League'!C65</f>
        <v>1</v>
      </c>
      <c r="M79" s="89">
        <f>'Moors League'!D65</f>
        <v>12924</v>
      </c>
      <c r="N79" s="89">
        <f>'Moors League'!E65</f>
        <v>4</v>
      </c>
      <c r="O79" s="104"/>
      <c r="P79" s="105"/>
      <c r="Q79" s="106" t="str">
        <f>_xlfn.IFNA((VLOOKUP(O79,'DQ Lookup'!$A$2:$B$99,2,FALSE)),"")</f>
        <v/>
      </c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J79" s="411"/>
    </row>
    <row r="80" spans="1:36" s="45" customFormat="1" ht="19.5" customHeight="1" x14ac:dyDescent="0.25">
      <c r="A80" s="293">
        <v>58</v>
      </c>
      <c r="B80" s="294" t="s">
        <v>284</v>
      </c>
      <c r="C80" s="294" t="s">
        <v>287</v>
      </c>
      <c r="D80" s="294" t="s">
        <v>293</v>
      </c>
      <c r="E80" s="295" t="s">
        <v>97</v>
      </c>
      <c r="F80" s="199" t="s">
        <v>296</v>
      </c>
      <c r="G80" s="259">
        <v>1787219</v>
      </c>
      <c r="H80" s="282" t="s">
        <v>552</v>
      </c>
      <c r="I80" s="260" t="s">
        <v>298</v>
      </c>
      <c r="J80" s="259">
        <v>1717013</v>
      </c>
      <c r="K80" s="282" t="s">
        <v>541</v>
      </c>
      <c r="L80" s="348"/>
      <c r="M80" s="349"/>
      <c r="N80" s="349"/>
      <c r="O80" s="104"/>
      <c r="P80" s="105"/>
      <c r="Q80" s="106" t="str">
        <f>_xlfn.IFNA((VLOOKUP(O80,'DQ Lookup'!$A$2:$B$99,2,FALSE)),"")</f>
        <v/>
      </c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J80" s="411"/>
    </row>
    <row r="81" spans="1:36" s="45" customFormat="1" ht="19.5" customHeight="1" x14ac:dyDescent="0.25">
      <c r="A81" s="365"/>
      <c r="B81" s="366"/>
      <c r="C81" s="366"/>
      <c r="D81" s="366"/>
      <c r="E81" s="367"/>
      <c r="F81" s="198" t="s">
        <v>297</v>
      </c>
      <c r="G81" s="259">
        <v>1817807</v>
      </c>
      <c r="H81" s="282" t="s">
        <v>559</v>
      </c>
      <c r="I81" s="260" t="s">
        <v>299</v>
      </c>
      <c r="J81" s="259">
        <v>1813961</v>
      </c>
      <c r="K81" s="282" t="s">
        <v>613</v>
      </c>
      <c r="L81" s="91" t="str">
        <f>'Moors League'!C66</f>
        <v>DSQ</v>
      </c>
      <c r="M81" s="89" t="str">
        <f>'Moors League'!D66</f>
        <v>DSQ</v>
      </c>
      <c r="N81" s="89">
        <f>'Moors League'!E66</f>
        <v>0</v>
      </c>
      <c r="O81" s="104">
        <v>10.11</v>
      </c>
      <c r="P81" s="105" t="s">
        <v>635</v>
      </c>
      <c r="Q81" s="106" t="str">
        <f>_xlfn.IFNA((VLOOKUP(O81,'DQ Lookup'!$A$2:$B$99,2,FALSE)),"")</f>
        <v>Relay exchange did not commence from the starting platform</v>
      </c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J81" s="411" t="s">
        <v>638</v>
      </c>
    </row>
    <row r="82" spans="1:36" s="45" customFormat="1" ht="19.5" customHeight="1" x14ac:dyDescent="0.25">
      <c r="A82" s="293">
        <v>59</v>
      </c>
      <c r="B82" s="294" t="s">
        <v>283</v>
      </c>
      <c r="C82" s="294" t="s">
        <v>285</v>
      </c>
      <c r="D82" s="294" t="s">
        <v>294</v>
      </c>
      <c r="E82" s="295" t="s">
        <v>99</v>
      </c>
      <c r="F82" s="200">
        <v>1</v>
      </c>
      <c r="G82" s="259">
        <v>1409688</v>
      </c>
      <c r="H82" s="282" t="s">
        <v>538</v>
      </c>
      <c r="I82" s="261">
        <v>2</v>
      </c>
      <c r="J82" s="259">
        <v>1582056</v>
      </c>
      <c r="K82" s="282" t="s">
        <v>556</v>
      </c>
      <c r="L82" s="348"/>
      <c r="M82" s="349"/>
      <c r="N82" s="349"/>
      <c r="O82" s="104"/>
      <c r="P82" s="105"/>
      <c r="Q82" s="106" t="str">
        <f>_xlfn.IFNA((VLOOKUP(O82,'DQ Lookup'!$A$2:$B$99,2,FALSE)),"")</f>
        <v/>
      </c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J82" s="411"/>
    </row>
    <row r="83" spans="1:36" s="45" customFormat="1" ht="19.5" customHeight="1" x14ac:dyDescent="0.25">
      <c r="A83" s="365"/>
      <c r="B83" s="366"/>
      <c r="C83" s="366"/>
      <c r="D83" s="366"/>
      <c r="E83" s="367"/>
      <c r="F83" s="200">
        <v>3</v>
      </c>
      <c r="G83" s="259">
        <v>1650395</v>
      </c>
      <c r="H83" s="282" t="s">
        <v>560</v>
      </c>
      <c r="I83" s="261">
        <v>4</v>
      </c>
      <c r="J83" s="259">
        <v>1423408</v>
      </c>
      <c r="K83" s="282" t="s">
        <v>553</v>
      </c>
      <c r="L83" s="91">
        <f>'Moors League'!C67</f>
        <v>2</v>
      </c>
      <c r="M83" s="89">
        <f>'Moors League'!D67</f>
        <v>21567</v>
      </c>
      <c r="N83" s="89">
        <f>'Moors League'!E67</f>
        <v>3</v>
      </c>
      <c r="O83" s="104"/>
      <c r="P83" s="105"/>
      <c r="Q83" s="106" t="str">
        <f>_xlfn.IFNA((VLOOKUP(O83,'DQ Lookup'!$A$2:$B$99,2,FALSE)),"")</f>
        <v/>
      </c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J83" s="411"/>
    </row>
    <row r="84" spans="1:36" s="45" customFormat="1" ht="19.5" customHeight="1" x14ac:dyDescent="0.25">
      <c r="A84" s="293">
        <v>60</v>
      </c>
      <c r="B84" s="294" t="s">
        <v>284</v>
      </c>
      <c r="C84" s="294" t="s">
        <v>285</v>
      </c>
      <c r="D84" s="294" t="s">
        <v>294</v>
      </c>
      <c r="E84" s="295" t="s">
        <v>99</v>
      </c>
      <c r="F84" s="199">
        <v>1</v>
      </c>
      <c r="G84" s="259">
        <v>1447394</v>
      </c>
      <c r="H84" s="282" t="s">
        <v>561</v>
      </c>
      <c r="I84" s="262">
        <v>2</v>
      </c>
      <c r="J84" s="259">
        <v>1585108</v>
      </c>
      <c r="K84" s="282" t="s">
        <v>554</v>
      </c>
      <c r="L84" s="348"/>
      <c r="M84" s="349"/>
      <c r="N84" s="349"/>
      <c r="O84" s="104"/>
      <c r="P84" s="105"/>
      <c r="Q84" s="106" t="str">
        <f>_xlfn.IFNA((VLOOKUP(O84,'DQ Lookup'!$A$2:$B$99,2,FALSE)),"")</f>
        <v/>
      </c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J84" s="411"/>
    </row>
    <row r="85" spans="1:36" s="45" customFormat="1" ht="19.5" customHeight="1" x14ac:dyDescent="0.25">
      <c r="A85" s="365"/>
      <c r="B85" s="366"/>
      <c r="C85" s="366"/>
      <c r="D85" s="366"/>
      <c r="E85" s="367"/>
      <c r="F85" s="201">
        <v>3</v>
      </c>
      <c r="G85" s="259">
        <v>1707382</v>
      </c>
      <c r="H85" s="282" t="s">
        <v>557</v>
      </c>
      <c r="I85" s="263">
        <v>4</v>
      </c>
      <c r="J85" s="259">
        <v>1423405</v>
      </c>
      <c r="K85" s="282" t="s">
        <v>539</v>
      </c>
      <c r="L85" s="91">
        <f>'Moors League'!C68</f>
        <v>1</v>
      </c>
      <c r="M85" s="89">
        <f>'Moors League'!D68</f>
        <v>15176</v>
      </c>
      <c r="N85" s="89">
        <f>'Moors League'!E68</f>
        <v>4</v>
      </c>
      <c r="O85" s="104"/>
      <c r="P85" s="105" t="s">
        <v>643</v>
      </c>
      <c r="Q85" s="106" t="str">
        <f>_xlfn.IFNA((VLOOKUP(O85,'DQ Lookup'!$A$2:$B$99,2,FALSE)),"")</f>
        <v/>
      </c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J85" s="411"/>
    </row>
    <row r="86" spans="1:36" s="45" customFormat="1" ht="19.5" customHeight="1" x14ac:dyDescent="0.25">
      <c r="A86" s="293">
        <v>61</v>
      </c>
      <c r="B86" s="354" t="s">
        <v>111</v>
      </c>
      <c r="C86" s="355"/>
      <c r="D86" s="294"/>
      <c r="E86" s="295" t="s">
        <v>295</v>
      </c>
      <c r="F86" s="94">
        <v>1</v>
      </c>
      <c r="G86" s="259">
        <v>1669094</v>
      </c>
      <c r="H86" s="282" t="s">
        <v>540</v>
      </c>
      <c r="I86" s="262">
        <v>2</v>
      </c>
      <c r="J86" s="259">
        <v>1787219</v>
      </c>
      <c r="K86" s="282" t="s">
        <v>552</v>
      </c>
      <c r="L86" s="359"/>
      <c r="M86" s="360"/>
      <c r="N86" s="360"/>
      <c r="O86" s="104"/>
      <c r="P86" s="105"/>
      <c r="Q86" s="106" t="str">
        <f>_xlfn.IFNA((VLOOKUP(O86,'DQ Lookup'!$A$2:$B$99,2,FALSE)),"")</f>
        <v/>
      </c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J86" s="411"/>
    </row>
    <row r="87" spans="1:36" s="45" customFormat="1" ht="19.5" customHeight="1" x14ac:dyDescent="0.25">
      <c r="A87" s="368" t="s">
        <v>612</v>
      </c>
      <c r="B87" s="369"/>
      <c r="C87" s="369"/>
      <c r="D87" s="369"/>
      <c r="E87" s="370"/>
      <c r="F87" s="94">
        <v>3</v>
      </c>
      <c r="G87" s="259">
        <v>1734730</v>
      </c>
      <c r="H87" s="282" t="s">
        <v>548</v>
      </c>
      <c r="I87" s="263">
        <v>4</v>
      </c>
      <c r="J87" s="259">
        <v>1766693</v>
      </c>
      <c r="K87" s="282" t="s">
        <v>543</v>
      </c>
      <c r="L87" s="361"/>
      <c r="M87" s="362"/>
      <c r="N87" s="362"/>
      <c r="O87" s="104"/>
      <c r="P87" s="105"/>
      <c r="Q87" s="106" t="str">
        <f>_xlfn.IFNA((VLOOKUP(O87,'DQ Lookup'!$A$2:$B$99,2,FALSE)),"")</f>
        <v/>
      </c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J87" s="411"/>
    </row>
    <row r="88" spans="1:36" s="45" customFormat="1" ht="19.5" customHeight="1" x14ac:dyDescent="0.25">
      <c r="A88" s="371"/>
      <c r="B88" s="372"/>
      <c r="C88" s="372"/>
      <c r="D88" s="372"/>
      <c r="E88" s="373"/>
      <c r="F88" s="94">
        <v>5</v>
      </c>
      <c r="G88" s="259">
        <v>1423408</v>
      </c>
      <c r="H88" s="282" t="s">
        <v>553</v>
      </c>
      <c r="I88" s="262">
        <v>6</v>
      </c>
      <c r="J88" s="259">
        <v>1662576</v>
      </c>
      <c r="K88" s="282" t="s">
        <v>550</v>
      </c>
      <c r="L88" s="361"/>
      <c r="M88" s="362"/>
      <c r="N88" s="362"/>
      <c r="O88" s="104"/>
      <c r="P88" s="105"/>
      <c r="Q88" s="106" t="str">
        <f>_xlfn.IFNA((VLOOKUP(O88,'DQ Lookup'!$A$2:$B$99,2,FALSE)),"")</f>
        <v/>
      </c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J88" s="411"/>
    </row>
    <row r="89" spans="1:36" s="45" customFormat="1" ht="19.5" customHeight="1" x14ac:dyDescent="0.25">
      <c r="A89" s="371"/>
      <c r="B89" s="372"/>
      <c r="C89" s="372"/>
      <c r="D89" s="372"/>
      <c r="E89" s="373"/>
      <c r="F89" s="94">
        <v>7</v>
      </c>
      <c r="G89" s="259">
        <v>1409688</v>
      </c>
      <c r="H89" s="282" t="s">
        <v>538</v>
      </c>
      <c r="I89" s="263">
        <v>8</v>
      </c>
      <c r="J89" s="259">
        <v>1423405</v>
      </c>
      <c r="K89" s="282" t="s">
        <v>539</v>
      </c>
      <c r="L89" s="363"/>
      <c r="M89" s="364"/>
      <c r="N89" s="364"/>
      <c r="O89" s="104"/>
      <c r="P89" s="105"/>
      <c r="Q89" s="106" t="str">
        <f>_xlfn.IFNA((VLOOKUP(O89,'DQ Lookup'!$A$2:$B$99,2,FALSE)),"")</f>
        <v/>
      </c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J89" s="411"/>
    </row>
    <row r="90" spans="1:36" s="45" customFormat="1" ht="19.5" customHeight="1" thickBot="1" x14ac:dyDescent="0.3">
      <c r="A90" s="374"/>
      <c r="B90" s="375"/>
      <c r="C90" s="375"/>
      <c r="D90" s="375"/>
      <c r="E90" s="376"/>
      <c r="F90" s="94">
        <v>9</v>
      </c>
      <c r="G90" s="259">
        <v>1510872</v>
      </c>
      <c r="H90" s="282" t="s">
        <v>535</v>
      </c>
      <c r="I90" s="264">
        <v>10</v>
      </c>
      <c r="J90" s="259">
        <v>1140890</v>
      </c>
      <c r="K90" s="282" t="s">
        <v>547</v>
      </c>
      <c r="L90" s="95">
        <f>'Moors League'!C69</f>
        <v>2</v>
      </c>
      <c r="M90" s="96">
        <f>'Moors League'!D69</f>
        <v>44040</v>
      </c>
      <c r="N90" s="96">
        <f>'Moors League'!E69</f>
        <v>3</v>
      </c>
      <c r="O90" s="104"/>
      <c r="P90" s="105"/>
      <c r="Q90" s="106" t="str">
        <f>_xlfn.IFNA((VLOOKUP(O90,'DQ Lookup'!$A$2:$B$99,2,FALSE)),"")</f>
        <v/>
      </c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J90" s="411"/>
    </row>
    <row r="91" spans="1:36" ht="24.75" customHeight="1" thickBot="1" x14ac:dyDescent="0.3">
      <c r="A91" s="24"/>
      <c r="B91" s="1"/>
      <c r="C91" s="1"/>
      <c r="D91" s="1"/>
      <c r="E91" s="1"/>
      <c r="F91" s="24"/>
      <c r="G91" s="214"/>
      <c r="H91" s="24"/>
      <c r="I91" s="351" t="s">
        <v>300</v>
      </c>
      <c r="J91" s="352"/>
      <c r="K91" s="352"/>
      <c r="L91" s="353"/>
      <c r="M91" s="378">
        <f>SUM(N6:N90)</f>
        <v>192</v>
      </c>
      <c r="N91" s="379"/>
      <c r="O91" s="206"/>
      <c r="Q91" s="34"/>
    </row>
    <row r="92" spans="1:36" x14ac:dyDescent="0.25">
      <c r="A92" s="24"/>
      <c r="B92" s="1"/>
      <c r="C92" s="1"/>
      <c r="D92" s="1"/>
      <c r="E92" s="1"/>
      <c r="F92" s="24"/>
      <c r="G92" s="214"/>
      <c r="H92" s="24"/>
      <c r="I92" s="21"/>
      <c r="J92" s="23"/>
      <c r="K92" s="21"/>
      <c r="L92" s="22"/>
      <c r="M92" s="22"/>
      <c r="N92" s="23"/>
      <c r="O92" s="205"/>
      <c r="Q92" s="34"/>
    </row>
    <row r="93" spans="1:36" x14ac:dyDescent="0.25">
      <c r="A93" s="24"/>
      <c r="B93" s="1"/>
      <c r="C93" s="1"/>
      <c r="D93" s="1"/>
      <c r="E93" s="1"/>
      <c r="F93" s="24"/>
      <c r="G93" s="214"/>
      <c r="H93" s="24"/>
      <c r="I93" s="21"/>
      <c r="J93" s="23"/>
      <c r="K93" s="21"/>
      <c r="L93" s="22"/>
      <c r="M93" s="22"/>
      <c r="N93" s="23"/>
      <c r="O93" s="205"/>
      <c r="Q93" s="34"/>
    </row>
    <row r="94" spans="1:36" x14ac:dyDescent="0.25">
      <c r="A94" s="24"/>
      <c r="B94" s="1"/>
      <c r="C94" s="1"/>
      <c r="D94" s="1"/>
      <c r="E94" s="1"/>
      <c r="F94" s="24"/>
      <c r="G94" s="214"/>
      <c r="H94" s="24"/>
      <c r="I94" s="21"/>
      <c r="J94" s="23"/>
      <c r="K94" s="21"/>
      <c r="L94" s="22"/>
      <c r="M94" s="22"/>
      <c r="N94" s="23"/>
      <c r="O94" s="205"/>
      <c r="Q94" s="34"/>
    </row>
    <row r="95" spans="1:36" ht="15" customHeight="1" x14ac:dyDescent="0.25">
      <c r="A95" s="24"/>
      <c r="B95" s="1"/>
      <c r="C95" s="1"/>
      <c r="D95" s="1"/>
      <c r="E95" s="1"/>
      <c r="F95" s="24"/>
      <c r="G95" s="214"/>
      <c r="H95" s="24"/>
      <c r="I95" s="21"/>
      <c r="J95" s="23"/>
      <c r="K95" s="21"/>
      <c r="L95" s="22"/>
      <c r="M95" s="22"/>
      <c r="N95" s="23"/>
      <c r="O95" s="205"/>
      <c r="Q95" s="34"/>
    </row>
    <row r="96" spans="1:36" ht="15" customHeight="1" x14ac:dyDescent="0.25">
      <c r="A96" s="24"/>
      <c r="B96" s="1"/>
      <c r="C96" s="1"/>
      <c r="D96" s="1"/>
      <c r="E96" s="1"/>
      <c r="F96" s="24"/>
      <c r="G96" s="214"/>
      <c r="H96" s="24"/>
      <c r="I96" s="21"/>
      <c r="J96" s="23"/>
      <c r="K96" s="21"/>
      <c r="L96" s="22"/>
      <c r="M96" s="22"/>
      <c r="N96" s="23"/>
      <c r="O96" s="205"/>
      <c r="Q96" s="34"/>
    </row>
    <row r="97" spans="1:17" ht="15" customHeight="1" x14ac:dyDescent="0.25">
      <c r="A97" s="24"/>
      <c r="B97" s="1"/>
      <c r="C97" s="1"/>
      <c r="D97" s="1"/>
      <c r="E97" s="1"/>
      <c r="F97" s="24"/>
      <c r="G97" s="214"/>
      <c r="H97" s="24"/>
      <c r="I97" s="21"/>
      <c r="J97" s="23"/>
      <c r="K97" s="21"/>
      <c r="L97" s="22"/>
      <c r="M97" s="22"/>
      <c r="N97" s="23"/>
      <c r="O97" s="205"/>
      <c r="Q97" s="34"/>
    </row>
    <row r="98" spans="1:17" x14ac:dyDescent="0.25">
      <c r="A98" s="24"/>
      <c r="B98" s="1"/>
      <c r="C98" s="1"/>
      <c r="D98" s="1"/>
      <c r="E98" s="1"/>
      <c r="F98" s="24"/>
      <c r="G98" s="214"/>
      <c r="H98" s="24"/>
      <c r="I98" s="21"/>
      <c r="J98" s="23"/>
      <c r="K98" s="21"/>
      <c r="L98" s="22"/>
      <c r="M98" s="22"/>
      <c r="N98" s="23"/>
      <c r="O98" s="205"/>
      <c r="Q98" s="34"/>
    </row>
    <row r="99" spans="1:17" x14ac:dyDescent="0.25">
      <c r="A99" s="24"/>
      <c r="B99" s="1"/>
      <c r="C99" s="1"/>
      <c r="D99" s="1"/>
      <c r="E99" s="1"/>
      <c r="F99" s="24"/>
      <c r="G99" s="214"/>
      <c r="H99" s="24"/>
      <c r="I99" s="21"/>
      <c r="J99" s="23"/>
      <c r="K99" s="21"/>
      <c r="L99" s="22"/>
      <c r="M99" s="22"/>
      <c r="N99" s="23"/>
      <c r="O99" s="205"/>
      <c r="Q99" s="34"/>
    </row>
    <row r="100" spans="1:17" x14ac:dyDescent="0.25">
      <c r="A100" s="24"/>
      <c r="B100" s="1"/>
      <c r="C100" s="1"/>
      <c r="D100" s="1"/>
      <c r="E100" s="1"/>
      <c r="F100" s="24"/>
      <c r="G100" s="214"/>
      <c r="H100" s="24"/>
      <c r="I100" s="21"/>
      <c r="J100" s="23"/>
      <c r="K100" s="21"/>
      <c r="L100" s="22"/>
      <c r="M100" s="22"/>
      <c r="N100" s="23"/>
      <c r="O100" s="205"/>
      <c r="Q100" s="34"/>
    </row>
    <row r="101" spans="1:17" x14ac:dyDescent="0.25">
      <c r="A101" s="24"/>
      <c r="B101" s="1"/>
      <c r="C101" s="1"/>
      <c r="D101" s="1"/>
      <c r="E101" s="1"/>
      <c r="F101" s="24"/>
      <c r="G101" s="214"/>
      <c r="H101" s="24"/>
      <c r="I101" s="21"/>
      <c r="J101" s="23"/>
      <c r="K101" s="21"/>
      <c r="L101" s="22"/>
      <c r="M101" s="22"/>
      <c r="N101" s="23"/>
      <c r="O101" s="205"/>
      <c r="Q101" s="34"/>
    </row>
    <row r="102" spans="1:17" x14ac:dyDescent="0.25">
      <c r="A102" s="24"/>
      <c r="B102" s="1"/>
      <c r="C102" s="1"/>
      <c r="D102" s="1"/>
      <c r="E102" s="1"/>
      <c r="F102" s="24"/>
      <c r="G102" s="214"/>
      <c r="H102" s="24"/>
      <c r="I102" s="21"/>
      <c r="J102" s="23"/>
      <c r="K102" s="21"/>
      <c r="L102" s="22"/>
      <c r="M102" s="22"/>
      <c r="N102" s="23"/>
      <c r="O102" s="205"/>
      <c r="Q102" s="34"/>
    </row>
    <row r="103" spans="1:17" x14ac:dyDescent="0.25">
      <c r="A103" s="24"/>
      <c r="B103" s="1"/>
      <c r="C103" s="1"/>
      <c r="D103" s="1"/>
      <c r="E103" s="1"/>
      <c r="F103" s="24"/>
      <c r="G103" s="214"/>
      <c r="H103" s="24"/>
      <c r="I103" s="21"/>
      <c r="J103" s="23"/>
      <c r="K103" s="21"/>
      <c r="L103" s="22"/>
      <c r="M103" s="22"/>
      <c r="N103" s="23"/>
      <c r="O103" s="205"/>
      <c r="Q103" s="34"/>
    </row>
    <row r="104" spans="1:17" x14ac:dyDescent="0.25">
      <c r="A104" s="24"/>
      <c r="B104" s="1"/>
      <c r="C104" s="1"/>
      <c r="D104" s="1"/>
      <c r="E104" s="1"/>
      <c r="F104" s="24"/>
      <c r="G104" s="214"/>
      <c r="H104" s="24"/>
      <c r="I104" s="21"/>
      <c r="J104" s="23"/>
      <c r="K104" s="21"/>
      <c r="L104" s="22"/>
      <c r="M104" s="22"/>
      <c r="N104" s="23"/>
      <c r="O104" s="205"/>
      <c r="Q104" s="34"/>
    </row>
    <row r="105" spans="1:17" x14ac:dyDescent="0.25">
      <c r="A105" s="24"/>
      <c r="B105" s="1"/>
      <c r="C105" s="1"/>
      <c r="D105" s="1"/>
      <c r="E105" s="1"/>
      <c r="F105" s="24"/>
      <c r="G105" s="214"/>
      <c r="H105" s="24"/>
      <c r="I105" s="21"/>
      <c r="J105" s="23"/>
      <c r="K105" s="21"/>
      <c r="L105" s="22"/>
      <c r="M105" s="22"/>
      <c r="N105" s="23"/>
      <c r="O105" s="205"/>
      <c r="Q105" s="34"/>
    </row>
    <row r="106" spans="1:17" x14ac:dyDescent="0.25">
      <c r="A106" s="24"/>
      <c r="B106" s="1"/>
      <c r="C106" s="1"/>
      <c r="D106" s="1"/>
      <c r="E106" s="1"/>
      <c r="F106" s="24"/>
      <c r="G106" s="214"/>
      <c r="H106" s="24"/>
      <c r="I106" s="21"/>
      <c r="J106" s="23"/>
      <c r="K106" s="21"/>
      <c r="L106" s="22"/>
      <c r="M106" s="22"/>
      <c r="N106" s="23"/>
      <c r="O106" s="205"/>
      <c r="Q106" s="34"/>
    </row>
    <row r="107" spans="1:17" x14ac:dyDescent="0.25">
      <c r="A107" s="24"/>
      <c r="B107" s="1"/>
      <c r="C107" s="1"/>
      <c r="D107" s="1"/>
      <c r="E107" s="1"/>
      <c r="F107" s="24"/>
      <c r="G107" s="214"/>
      <c r="H107" s="24"/>
      <c r="I107" s="21"/>
      <c r="J107" s="23"/>
      <c r="K107" s="21"/>
      <c r="L107" s="22"/>
      <c r="M107" s="22"/>
      <c r="N107" s="23"/>
      <c r="O107" s="205"/>
      <c r="Q107" s="34"/>
    </row>
    <row r="108" spans="1:17" x14ac:dyDescent="0.25">
      <c r="A108" s="24"/>
      <c r="B108" s="1"/>
      <c r="C108" s="1"/>
      <c r="D108" s="1"/>
      <c r="E108" s="1"/>
      <c r="F108" s="24"/>
      <c r="G108" s="214"/>
      <c r="H108" s="24"/>
      <c r="I108" s="21"/>
      <c r="J108" s="23"/>
      <c r="K108" s="21"/>
      <c r="L108" s="22"/>
      <c r="M108" s="22"/>
      <c r="N108" s="23"/>
      <c r="O108" s="205"/>
      <c r="Q108" s="34"/>
    </row>
    <row r="109" spans="1:17" x14ac:dyDescent="0.25">
      <c r="A109" s="24"/>
      <c r="B109" s="1"/>
      <c r="C109" s="1"/>
      <c r="D109" s="1"/>
      <c r="E109" s="1"/>
      <c r="F109" s="24"/>
      <c r="G109" s="214"/>
      <c r="H109" s="24"/>
      <c r="I109" s="21"/>
      <c r="J109" s="23"/>
      <c r="K109" s="21"/>
      <c r="L109" s="22"/>
      <c r="M109" s="22"/>
      <c r="N109" s="23"/>
      <c r="O109" s="205"/>
      <c r="Q109" s="34"/>
    </row>
    <row r="110" spans="1:17" x14ac:dyDescent="0.25">
      <c r="A110" s="24"/>
      <c r="B110" s="1"/>
      <c r="C110" s="1"/>
      <c r="D110" s="1"/>
      <c r="E110" s="1"/>
      <c r="F110" s="24"/>
      <c r="G110" s="214"/>
      <c r="H110" s="24"/>
      <c r="I110" s="21"/>
      <c r="J110" s="23"/>
      <c r="K110" s="21"/>
      <c r="L110" s="22"/>
      <c r="M110" s="22"/>
      <c r="N110" s="23"/>
      <c r="O110" s="205"/>
      <c r="Q110" s="34"/>
    </row>
    <row r="111" spans="1:17" x14ac:dyDescent="0.25">
      <c r="A111" s="24"/>
      <c r="B111" s="1"/>
      <c r="C111" s="1"/>
      <c r="D111" s="1"/>
      <c r="E111" s="1"/>
      <c r="F111" s="24"/>
      <c r="G111" s="214"/>
      <c r="H111" s="24"/>
      <c r="I111" s="21"/>
      <c r="J111" s="23"/>
      <c r="K111" s="21"/>
      <c r="L111" s="22"/>
      <c r="M111" s="22"/>
      <c r="N111" s="23"/>
      <c r="O111" s="205"/>
      <c r="Q111" s="34"/>
    </row>
    <row r="112" spans="1:17" x14ac:dyDescent="0.25">
      <c r="A112" s="24"/>
      <c r="B112" s="1"/>
      <c r="C112" s="1"/>
      <c r="D112" s="1"/>
      <c r="E112" s="1"/>
      <c r="F112" s="24"/>
      <c r="G112" s="214"/>
      <c r="H112" s="24"/>
      <c r="I112" s="21"/>
      <c r="J112" s="23"/>
      <c r="K112" s="21"/>
      <c r="L112" s="22"/>
      <c r="M112" s="22"/>
      <c r="N112" s="23"/>
      <c r="O112" s="205"/>
      <c r="Q112" s="34"/>
    </row>
    <row r="113" spans="1:17" x14ac:dyDescent="0.25">
      <c r="A113" s="24"/>
      <c r="B113" s="1"/>
      <c r="C113" s="1"/>
      <c r="D113" s="1"/>
      <c r="E113" s="1"/>
      <c r="F113" s="24"/>
      <c r="G113" s="214"/>
      <c r="H113" s="24"/>
      <c r="I113" s="21"/>
      <c r="J113" s="23"/>
      <c r="K113" s="21"/>
      <c r="L113" s="22"/>
      <c r="M113" s="22"/>
      <c r="N113" s="23"/>
      <c r="O113" s="205"/>
      <c r="Q113" s="34"/>
    </row>
    <row r="114" spans="1:17" x14ac:dyDescent="0.25">
      <c r="A114" s="24"/>
      <c r="B114" s="1"/>
      <c r="C114" s="1"/>
      <c r="D114" s="1"/>
      <c r="E114" s="1"/>
      <c r="F114" s="24"/>
      <c r="G114" s="214"/>
      <c r="H114" s="24"/>
      <c r="I114" s="21"/>
      <c r="J114" s="23"/>
      <c r="K114" s="21"/>
      <c r="L114" s="22"/>
      <c r="M114" s="22"/>
      <c r="N114" s="23"/>
      <c r="O114" s="205"/>
      <c r="Q114" s="34"/>
    </row>
    <row r="115" spans="1:17" x14ac:dyDescent="0.25">
      <c r="A115" s="24"/>
      <c r="B115" s="1"/>
      <c r="C115" s="1"/>
      <c r="D115" s="1"/>
      <c r="E115" s="1"/>
      <c r="F115" s="24"/>
      <c r="G115" s="214"/>
      <c r="H115" s="24"/>
      <c r="I115" s="21"/>
      <c r="J115" s="23"/>
      <c r="K115" s="21"/>
      <c r="L115" s="22"/>
      <c r="M115" s="22"/>
      <c r="N115" s="23"/>
      <c r="O115" s="205"/>
      <c r="Q115" s="34"/>
    </row>
    <row r="116" spans="1:17" x14ac:dyDescent="0.25">
      <c r="A116" s="24"/>
      <c r="B116" s="1"/>
      <c r="C116" s="1"/>
      <c r="D116" s="1"/>
      <c r="E116" s="1"/>
      <c r="F116" s="24"/>
      <c r="G116" s="214"/>
      <c r="H116" s="24"/>
      <c r="I116" s="21"/>
      <c r="J116" s="23"/>
      <c r="K116" s="21"/>
      <c r="L116" s="22"/>
      <c r="M116" s="22"/>
      <c r="N116" s="23"/>
      <c r="O116" s="205"/>
      <c r="Q116" s="34"/>
    </row>
    <row r="117" spans="1:17" x14ac:dyDescent="0.25">
      <c r="A117" s="24"/>
      <c r="B117" s="1"/>
      <c r="C117" s="1"/>
      <c r="D117" s="1"/>
      <c r="E117" s="1"/>
      <c r="F117" s="24"/>
      <c r="G117" s="214"/>
      <c r="H117" s="24"/>
      <c r="I117" s="21"/>
      <c r="J117" s="23"/>
      <c r="K117" s="21"/>
      <c r="L117" s="22"/>
      <c r="M117" s="22"/>
      <c r="N117" s="23"/>
      <c r="O117" s="205"/>
      <c r="Q117" s="34"/>
    </row>
    <row r="118" spans="1:17" x14ac:dyDescent="0.25">
      <c r="A118" s="24"/>
      <c r="B118" s="1"/>
      <c r="C118" s="1"/>
      <c r="D118" s="1"/>
      <c r="E118" s="1"/>
      <c r="F118" s="24"/>
      <c r="G118" s="214"/>
      <c r="H118" s="24"/>
      <c r="I118" s="21"/>
      <c r="J118" s="23"/>
      <c r="K118" s="21"/>
      <c r="L118" s="22"/>
      <c r="M118" s="22"/>
      <c r="N118" s="23"/>
      <c r="O118" s="205"/>
      <c r="Q118" s="34"/>
    </row>
    <row r="119" spans="1:17" x14ac:dyDescent="0.25">
      <c r="A119" s="24"/>
      <c r="B119" s="1"/>
      <c r="C119" s="1"/>
      <c r="D119" s="1"/>
      <c r="E119" s="1"/>
      <c r="F119" s="24"/>
      <c r="G119" s="214"/>
      <c r="H119" s="24"/>
      <c r="I119" s="21"/>
      <c r="J119" s="23"/>
      <c r="K119" s="21"/>
      <c r="L119" s="22"/>
      <c r="M119" s="22"/>
      <c r="N119" s="23"/>
      <c r="O119" s="205"/>
      <c r="Q119" s="34"/>
    </row>
    <row r="120" spans="1:17" x14ac:dyDescent="0.25">
      <c r="A120" s="24"/>
      <c r="B120" s="1"/>
      <c r="C120" s="1"/>
      <c r="D120" s="1"/>
      <c r="E120" s="1"/>
      <c r="F120" s="24"/>
      <c r="G120" s="214"/>
      <c r="H120" s="24"/>
      <c r="I120" s="21"/>
      <c r="J120" s="23"/>
      <c r="K120" s="21"/>
      <c r="L120" s="22"/>
      <c r="M120" s="22"/>
      <c r="N120" s="23"/>
      <c r="O120" s="205"/>
      <c r="Q120" s="34"/>
    </row>
    <row r="121" spans="1:17" x14ac:dyDescent="0.25">
      <c r="A121" s="24"/>
      <c r="B121" s="1"/>
      <c r="C121" s="1"/>
      <c r="D121" s="1"/>
      <c r="E121" s="1"/>
      <c r="F121" s="24"/>
      <c r="G121" s="214"/>
      <c r="H121" s="24"/>
      <c r="I121" s="21"/>
      <c r="J121" s="23"/>
      <c r="K121" s="21"/>
      <c r="L121" s="22"/>
      <c r="M121" s="22"/>
      <c r="N121" s="23"/>
      <c r="O121" s="205"/>
      <c r="Q121" s="34"/>
    </row>
    <row r="122" spans="1:17" x14ac:dyDescent="0.25">
      <c r="A122" s="24"/>
      <c r="B122" s="1"/>
      <c r="C122" s="1"/>
      <c r="D122" s="1"/>
      <c r="E122" s="1"/>
      <c r="F122" s="24"/>
      <c r="G122" s="214"/>
      <c r="H122" s="24"/>
      <c r="I122" s="21"/>
      <c r="J122" s="23"/>
      <c r="K122" s="21"/>
      <c r="L122" s="22"/>
      <c r="M122" s="22"/>
      <c r="N122" s="23"/>
      <c r="O122" s="205"/>
      <c r="Q122" s="34"/>
    </row>
    <row r="123" spans="1:17" x14ac:dyDescent="0.25">
      <c r="A123" s="24"/>
      <c r="B123" s="1"/>
      <c r="C123" s="1"/>
      <c r="D123" s="1"/>
      <c r="E123" s="1"/>
      <c r="F123" s="24"/>
      <c r="G123" s="214"/>
      <c r="H123" s="24"/>
      <c r="I123" s="21"/>
      <c r="J123" s="23"/>
      <c r="K123" s="21"/>
      <c r="L123" s="22"/>
      <c r="M123" s="22"/>
      <c r="N123" s="23"/>
      <c r="O123" s="205"/>
      <c r="Q123" s="34"/>
    </row>
    <row r="124" spans="1:17" x14ac:dyDescent="0.25">
      <c r="A124" s="24"/>
      <c r="B124" s="1"/>
      <c r="C124" s="1"/>
      <c r="D124" s="1"/>
      <c r="E124" s="1"/>
      <c r="F124" s="24"/>
      <c r="G124" s="214"/>
      <c r="H124" s="24"/>
      <c r="I124" s="21"/>
      <c r="J124" s="23"/>
      <c r="K124" s="21"/>
      <c r="L124" s="22"/>
      <c r="M124" s="22"/>
      <c r="N124" s="23"/>
      <c r="O124" s="205"/>
      <c r="Q124" s="34"/>
    </row>
    <row r="125" spans="1:17" x14ac:dyDescent="0.25">
      <c r="A125" s="24"/>
      <c r="B125" s="1"/>
      <c r="C125" s="1"/>
      <c r="D125" s="1"/>
      <c r="E125" s="1"/>
      <c r="F125" s="24"/>
      <c r="G125" s="214"/>
      <c r="H125" s="24"/>
      <c r="I125" s="21"/>
      <c r="J125" s="23"/>
      <c r="K125" s="21"/>
      <c r="L125" s="22"/>
      <c r="M125" s="22"/>
      <c r="N125" s="23"/>
      <c r="O125" s="205"/>
      <c r="Q125" s="34"/>
    </row>
    <row r="126" spans="1:17" x14ac:dyDescent="0.25">
      <c r="A126" s="24"/>
      <c r="B126" s="1"/>
      <c r="C126" s="1"/>
      <c r="D126" s="1"/>
      <c r="E126" s="1"/>
      <c r="F126" s="24"/>
      <c r="G126" s="214"/>
      <c r="H126" s="24"/>
      <c r="I126" s="21"/>
      <c r="J126" s="23"/>
      <c r="K126" s="21"/>
      <c r="L126" s="22"/>
      <c r="M126" s="22"/>
      <c r="N126" s="23"/>
      <c r="O126" s="205"/>
      <c r="Q126" s="34"/>
    </row>
    <row r="127" spans="1:17" x14ac:dyDescent="0.25">
      <c r="A127" s="24"/>
      <c r="B127" s="1"/>
      <c r="C127" s="1"/>
      <c r="D127" s="1"/>
      <c r="E127" s="1"/>
      <c r="F127" s="24"/>
      <c r="G127" s="214"/>
      <c r="H127" s="24"/>
      <c r="I127" s="21"/>
      <c r="J127" s="23"/>
      <c r="K127" s="21"/>
      <c r="L127" s="22"/>
      <c r="M127" s="22"/>
      <c r="N127" s="23"/>
      <c r="O127" s="205"/>
      <c r="Q127" s="34"/>
    </row>
    <row r="128" spans="1:17" x14ac:dyDescent="0.25">
      <c r="A128" s="24"/>
      <c r="B128" s="1"/>
      <c r="C128" s="1"/>
      <c r="D128" s="1"/>
      <c r="E128" s="1"/>
      <c r="F128" s="24"/>
      <c r="G128" s="214"/>
      <c r="H128" s="24"/>
      <c r="I128" s="21"/>
      <c r="J128" s="23"/>
      <c r="K128" s="21"/>
      <c r="L128" s="22"/>
      <c r="M128" s="22"/>
      <c r="N128" s="23"/>
      <c r="O128" s="205"/>
      <c r="Q128" s="34"/>
    </row>
    <row r="129" spans="1:17" x14ac:dyDescent="0.25">
      <c r="A129" s="24"/>
      <c r="B129" s="1"/>
      <c r="C129" s="1"/>
      <c r="D129" s="1"/>
      <c r="E129" s="1"/>
      <c r="F129" s="24"/>
      <c r="G129" s="214"/>
      <c r="H129" s="24"/>
      <c r="I129" s="21"/>
      <c r="J129" s="23"/>
      <c r="K129" s="21"/>
      <c r="L129" s="22"/>
      <c r="M129" s="22"/>
      <c r="N129" s="23"/>
      <c r="O129" s="205"/>
      <c r="Q129" s="34"/>
    </row>
    <row r="130" spans="1:17" x14ac:dyDescent="0.25">
      <c r="A130" s="24"/>
      <c r="B130" s="1"/>
      <c r="C130" s="1"/>
      <c r="D130" s="1"/>
      <c r="E130" s="1"/>
      <c r="F130" s="24"/>
      <c r="G130" s="214"/>
      <c r="H130" s="24"/>
      <c r="I130" s="21"/>
      <c r="J130" s="23"/>
      <c r="K130" s="21"/>
      <c r="L130" s="22"/>
      <c r="M130" s="22"/>
      <c r="N130" s="23"/>
      <c r="O130" s="205"/>
      <c r="Q130" s="34"/>
    </row>
    <row r="131" spans="1:17" x14ac:dyDescent="0.25">
      <c r="A131" s="24"/>
      <c r="B131" s="1"/>
      <c r="C131" s="1"/>
      <c r="D131" s="1"/>
      <c r="E131" s="1"/>
      <c r="F131" s="24"/>
      <c r="G131" s="214"/>
      <c r="H131" s="24"/>
      <c r="I131" s="21"/>
      <c r="J131" s="23"/>
      <c r="K131" s="21"/>
      <c r="L131" s="22"/>
      <c r="M131" s="22"/>
      <c r="N131" s="23"/>
      <c r="O131" s="205"/>
      <c r="Q131" s="34"/>
    </row>
    <row r="132" spans="1:17" x14ac:dyDescent="0.25">
      <c r="A132" s="24"/>
      <c r="B132" s="1"/>
      <c r="C132" s="1"/>
      <c r="D132" s="1"/>
      <c r="E132" s="1"/>
      <c r="F132" s="24"/>
      <c r="G132" s="214"/>
      <c r="H132" s="24"/>
      <c r="I132" s="21"/>
      <c r="J132" s="23"/>
      <c r="K132" s="21"/>
      <c r="L132" s="22"/>
      <c r="M132" s="22"/>
      <c r="N132" s="23"/>
      <c r="O132" s="205"/>
      <c r="Q132" s="34"/>
    </row>
    <row r="133" spans="1:17" x14ac:dyDescent="0.25">
      <c r="A133" s="24"/>
      <c r="B133" s="1"/>
      <c r="C133" s="1"/>
      <c r="D133" s="1"/>
      <c r="E133" s="1"/>
      <c r="F133" s="24"/>
      <c r="G133" s="214"/>
      <c r="H133" s="24"/>
      <c r="I133" s="21"/>
      <c r="J133" s="23"/>
      <c r="K133" s="21"/>
      <c r="L133" s="22"/>
      <c r="M133" s="22"/>
      <c r="N133" s="23"/>
      <c r="O133" s="205"/>
      <c r="Q133" s="34"/>
    </row>
    <row r="134" spans="1:17" x14ac:dyDescent="0.25">
      <c r="A134" s="24"/>
      <c r="B134" s="1"/>
      <c r="C134" s="1"/>
      <c r="D134" s="1"/>
      <c r="E134" s="1"/>
      <c r="F134" s="24"/>
      <c r="G134" s="214"/>
      <c r="H134" s="24"/>
      <c r="I134" s="21"/>
      <c r="J134" s="23"/>
      <c r="K134" s="21"/>
      <c r="L134" s="22"/>
      <c r="M134" s="22"/>
      <c r="N134" s="23"/>
      <c r="O134" s="205"/>
      <c r="Q134" s="34"/>
    </row>
    <row r="135" spans="1:17" x14ac:dyDescent="0.25">
      <c r="A135" s="24"/>
      <c r="B135" s="1"/>
      <c r="C135" s="1"/>
      <c r="D135" s="1"/>
      <c r="E135" s="1"/>
      <c r="F135" s="24"/>
      <c r="G135" s="214"/>
      <c r="H135" s="24"/>
      <c r="I135" s="21"/>
      <c r="J135" s="23"/>
      <c r="K135" s="21"/>
      <c r="L135" s="22"/>
      <c r="M135" s="22"/>
      <c r="N135" s="23"/>
      <c r="O135" s="205"/>
      <c r="Q135" s="34"/>
    </row>
    <row r="136" spans="1:17" x14ac:dyDescent="0.25">
      <c r="A136" s="24"/>
      <c r="B136" s="1"/>
      <c r="C136" s="1"/>
      <c r="D136" s="1"/>
      <c r="E136" s="1"/>
      <c r="F136" s="24"/>
      <c r="G136" s="214"/>
      <c r="H136" s="24"/>
      <c r="I136" s="21"/>
      <c r="J136" s="23"/>
      <c r="K136" s="21"/>
      <c r="L136" s="22"/>
      <c r="M136" s="22"/>
      <c r="N136" s="23"/>
      <c r="O136" s="205"/>
      <c r="Q136" s="34"/>
    </row>
    <row r="137" spans="1:17" x14ac:dyDescent="0.25">
      <c r="A137" s="24"/>
      <c r="B137" s="1"/>
      <c r="C137" s="1"/>
      <c r="D137" s="1"/>
      <c r="E137" s="1"/>
      <c r="F137" s="24"/>
      <c r="G137" s="214"/>
      <c r="H137" s="24"/>
      <c r="I137" s="21"/>
      <c r="J137" s="23"/>
      <c r="K137" s="21"/>
      <c r="L137" s="22"/>
      <c r="M137" s="22"/>
      <c r="N137" s="23"/>
      <c r="O137" s="205"/>
      <c r="Q137" s="34"/>
    </row>
    <row r="138" spans="1:17" x14ac:dyDescent="0.25">
      <c r="A138" s="24"/>
      <c r="B138" s="1"/>
      <c r="C138" s="1"/>
      <c r="D138" s="1"/>
      <c r="E138" s="1"/>
      <c r="F138" s="24"/>
      <c r="G138" s="214"/>
      <c r="H138" s="24"/>
      <c r="I138" s="21"/>
      <c r="J138" s="23"/>
      <c r="K138" s="21"/>
      <c r="L138" s="22"/>
      <c r="M138" s="22"/>
      <c r="N138" s="23"/>
      <c r="O138" s="205"/>
      <c r="Q138" s="34"/>
    </row>
    <row r="139" spans="1:17" x14ac:dyDescent="0.25">
      <c r="A139" s="24"/>
      <c r="B139" s="1"/>
      <c r="C139" s="1"/>
      <c r="D139" s="1"/>
      <c r="E139" s="1"/>
      <c r="F139" s="24"/>
      <c r="G139" s="214"/>
      <c r="H139" s="24"/>
      <c r="I139" s="21"/>
      <c r="J139" s="23"/>
      <c r="K139" s="21"/>
      <c r="L139" s="22"/>
      <c r="M139" s="22"/>
      <c r="N139" s="23"/>
      <c r="O139" s="205"/>
      <c r="Q139" s="34"/>
    </row>
  </sheetData>
  <sheetProtection selectLockedCells="1" selectUnlockedCells="1"/>
  <protectedRanges>
    <protectedRange sqref="K6:K15 K24:K33 K46:K55 K64:K73" name="Range2"/>
    <protectedRange sqref="H6:H7 H9:H11 H13 K18 H15:H17 K22 K34 H19:H90" name="Range1_2"/>
    <protectedRange sqref="K16:K17 H8 K19:K21 H18 K23" name="Range2_1"/>
    <protectedRange sqref="H12 K35:K45" name="Range2_2"/>
    <protectedRange sqref="K56:K63" name="Range2_3"/>
    <protectedRange sqref="H14 K74:K90" name="Range2_4"/>
  </protectedRanges>
  <mergeCells count="55">
    <mergeCell ref="L1:N1"/>
    <mergeCell ref="L34:N34"/>
    <mergeCell ref="L22:N22"/>
    <mergeCell ref="L20:N20"/>
    <mergeCell ref="L18:N18"/>
    <mergeCell ref="L16:N16"/>
    <mergeCell ref="L2:N2"/>
    <mergeCell ref="M91:N91"/>
    <mergeCell ref="L84:N84"/>
    <mergeCell ref="L82:N82"/>
    <mergeCell ref="L80:N80"/>
    <mergeCell ref="L78:N78"/>
    <mergeCell ref="A2:B2"/>
    <mergeCell ref="A17:E17"/>
    <mergeCell ref="A19:E19"/>
    <mergeCell ref="A21:E21"/>
    <mergeCell ref="A23:E23"/>
    <mergeCell ref="A35:E35"/>
    <mergeCell ref="A37:E37"/>
    <mergeCell ref="A39:E39"/>
    <mergeCell ref="A41:E41"/>
    <mergeCell ref="A43:E43"/>
    <mergeCell ref="A81:E81"/>
    <mergeCell ref="A83:E83"/>
    <mergeCell ref="A59:E59"/>
    <mergeCell ref="A61:E61"/>
    <mergeCell ref="A63:E63"/>
    <mergeCell ref="A75:E75"/>
    <mergeCell ref="A77:E77"/>
    <mergeCell ref="A1:H1"/>
    <mergeCell ref="I91:L91"/>
    <mergeCell ref="B86:C86"/>
    <mergeCell ref="C2:H2"/>
    <mergeCell ref="F6:F15"/>
    <mergeCell ref="F24:F33"/>
    <mergeCell ref="F46:F55"/>
    <mergeCell ref="F64:F73"/>
    <mergeCell ref="L86:N89"/>
    <mergeCell ref="A85:E85"/>
    <mergeCell ref="L76:N76"/>
    <mergeCell ref="L60:N60"/>
    <mergeCell ref="A87:E90"/>
    <mergeCell ref="A45:E45"/>
    <mergeCell ref="A57:E57"/>
    <mergeCell ref="A79:E79"/>
    <mergeCell ref="AA2:AH2"/>
    <mergeCell ref="L56:N56"/>
    <mergeCell ref="L58:N58"/>
    <mergeCell ref="L62:N62"/>
    <mergeCell ref="L74:N74"/>
    <mergeCell ref="L44:N44"/>
    <mergeCell ref="L42:N42"/>
    <mergeCell ref="L40:N40"/>
    <mergeCell ref="L38:N38"/>
    <mergeCell ref="L36:N36"/>
  </mergeCells>
  <pageMargins left="0.70833333333333337" right="0.70833333333333337" top="0.74791666666666667" bottom="0.74791666666666667" header="0.51180555555555551" footer="0.51180555555555551"/>
  <pageSetup paperSize="9" scale="68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'DQ Lookup'!$A$1:$A$69</xm:f>
          </x14:formula1>
          <xm:sqref>O6:O90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310BA-D724-47A1-A22F-274CFDFA33A1}">
  <dimension ref="A1:AJ139"/>
  <sheetViews>
    <sheetView workbookViewId="0">
      <pane ySplit="5" topLeftCell="A8" activePane="bottomLeft" state="frozen"/>
      <selection pane="bottomLeft" activeCell="P14" sqref="P14"/>
    </sheetView>
  </sheetViews>
  <sheetFormatPr defaultColWidth="8.88671875" defaultRowHeight="13.2" x14ac:dyDescent="0.25"/>
  <cols>
    <col min="1" max="1" width="3.6640625" style="16" customWidth="1"/>
    <col min="2" max="2" width="9.44140625" bestFit="1" customWidth="1"/>
    <col min="3" max="3" width="7.6640625" bestFit="1" customWidth="1"/>
    <col min="4" max="4" width="7.33203125" bestFit="1" customWidth="1"/>
    <col min="5" max="5" width="15.6640625" bestFit="1" customWidth="1"/>
    <col min="6" max="6" width="4.33203125" style="16" customWidth="1"/>
    <col min="7" max="7" width="10.44140625" style="101" bestFit="1" customWidth="1"/>
    <col min="8" max="8" width="24.44140625" style="16" customWidth="1"/>
    <col min="9" max="9" width="4.33203125" style="17" customWidth="1"/>
    <col min="10" max="10" width="10.44140625" style="255" bestFit="1" customWidth="1"/>
    <col min="11" max="11" width="24.44140625" style="17" customWidth="1"/>
    <col min="12" max="13" width="8.44140625" style="50" customWidth="1"/>
    <col min="14" max="14" width="8.88671875" style="98"/>
    <col min="15" max="15" width="8.88671875" style="208"/>
    <col min="16" max="16" width="10.33203125" style="204" bestFit="1" customWidth="1"/>
    <col min="17" max="17" width="33.88671875" style="43" customWidth="1"/>
    <col min="18" max="34" width="9.109375" hidden="1" customWidth="1"/>
    <col min="35" max="35" width="41.109375" hidden="1" customWidth="1"/>
  </cols>
  <sheetData>
    <row r="1" spans="1:36" ht="29.25" customHeight="1" x14ac:dyDescent="0.5">
      <c r="A1" s="350" t="s">
        <v>67</v>
      </c>
      <c r="B1" s="350"/>
      <c r="C1" s="350"/>
      <c r="D1" s="350"/>
      <c r="E1" s="350"/>
      <c r="F1" s="350"/>
      <c r="G1" s="350"/>
      <c r="H1" s="350"/>
      <c r="K1" s="114" t="s">
        <v>118</v>
      </c>
      <c r="L1" s="380" t="str">
        <f>'Moors League'!G5</f>
        <v>Stokesley</v>
      </c>
      <c r="M1" s="380"/>
      <c r="N1" s="380"/>
      <c r="O1" s="251"/>
    </row>
    <row r="2" spans="1:36" s="18" customFormat="1" ht="17.399999999999999" x14ac:dyDescent="0.3">
      <c r="A2" s="377" t="s">
        <v>1</v>
      </c>
      <c r="B2" s="377"/>
      <c r="C2" s="356" t="str">
        <f>'Moors League'!C3</f>
        <v>Bedale Leisure Centre (Host Thirsk WH)</v>
      </c>
      <c r="D2" s="356"/>
      <c r="E2" s="356"/>
      <c r="F2" s="356"/>
      <c r="G2" s="356"/>
      <c r="H2" s="356"/>
      <c r="J2" s="257"/>
      <c r="K2" s="114" t="s">
        <v>2</v>
      </c>
      <c r="L2" s="381" t="str">
        <f>'Moors League'!L3</f>
        <v>24th January 26</v>
      </c>
      <c r="M2" s="381"/>
      <c r="N2" s="381"/>
      <c r="O2" s="252"/>
      <c r="P2" s="203"/>
      <c r="Q2" s="100"/>
      <c r="AA2" s="341" t="s">
        <v>323</v>
      </c>
      <c r="AB2" s="341"/>
      <c r="AC2" s="341"/>
      <c r="AD2" s="341"/>
      <c r="AE2" s="341"/>
      <c r="AF2" s="341"/>
      <c r="AG2" s="341"/>
      <c r="AH2" s="341"/>
    </row>
    <row r="3" spans="1:36" s="18" customFormat="1" ht="6" customHeight="1" x14ac:dyDescent="0.3">
      <c r="A3" s="70"/>
      <c r="B3" s="70"/>
      <c r="C3" s="70"/>
      <c r="D3" s="99"/>
      <c r="E3" s="99"/>
      <c r="F3" s="99"/>
      <c r="G3" s="250"/>
      <c r="H3" s="99"/>
      <c r="J3" s="257"/>
      <c r="L3" s="19"/>
      <c r="M3" s="19"/>
      <c r="N3" s="20"/>
      <c r="O3" s="207"/>
      <c r="P3" s="203"/>
      <c r="Q3" s="100"/>
    </row>
    <row r="4" spans="1:36" s="107" customFormat="1" ht="10.199999999999999" x14ac:dyDescent="0.2">
      <c r="A4" s="107" t="s">
        <v>311</v>
      </c>
      <c r="B4" s="107" t="s">
        <v>312</v>
      </c>
      <c r="C4" s="107" t="s">
        <v>313</v>
      </c>
      <c r="D4" s="107" t="s">
        <v>314</v>
      </c>
      <c r="E4" s="107" t="s">
        <v>315</v>
      </c>
      <c r="G4" s="209" t="s">
        <v>325</v>
      </c>
      <c r="H4" s="107" t="s">
        <v>485</v>
      </c>
      <c r="I4" s="108"/>
      <c r="J4" s="254" t="s">
        <v>325</v>
      </c>
      <c r="K4" s="107" t="s">
        <v>485</v>
      </c>
      <c r="L4" s="109" t="s">
        <v>15</v>
      </c>
      <c r="M4" s="109" t="s">
        <v>320</v>
      </c>
      <c r="N4" s="110" t="s">
        <v>16</v>
      </c>
      <c r="O4" s="111" t="s">
        <v>199</v>
      </c>
      <c r="P4" s="112" t="s">
        <v>201</v>
      </c>
      <c r="Q4" s="113" t="s">
        <v>200</v>
      </c>
      <c r="R4" s="107" t="s">
        <v>325</v>
      </c>
      <c r="S4" s="107" t="s">
        <v>309</v>
      </c>
      <c r="T4" s="107" t="s">
        <v>310</v>
      </c>
      <c r="U4" s="107" t="s">
        <v>336</v>
      </c>
      <c r="V4" s="107" t="s">
        <v>337</v>
      </c>
      <c r="W4" s="107" t="s">
        <v>338</v>
      </c>
      <c r="X4" s="107" t="s">
        <v>339</v>
      </c>
      <c r="Y4" s="107" t="s">
        <v>340</v>
      </c>
      <c r="Z4" s="107" t="s">
        <v>341</v>
      </c>
      <c r="AA4" s="107" t="s">
        <v>316</v>
      </c>
      <c r="AB4" s="107" t="s">
        <v>317</v>
      </c>
      <c r="AC4" s="107" t="s">
        <v>318</v>
      </c>
      <c r="AD4" s="107" t="s">
        <v>155</v>
      </c>
      <c r="AE4" s="107" t="s">
        <v>319</v>
      </c>
      <c r="AF4" s="107" t="s">
        <v>320</v>
      </c>
      <c r="AG4" s="107" t="s">
        <v>321</v>
      </c>
      <c r="AH4" s="107" t="s">
        <v>322</v>
      </c>
      <c r="AI4" s="107" t="s">
        <v>342</v>
      </c>
      <c r="AJ4" s="107" t="s">
        <v>320</v>
      </c>
    </row>
    <row r="5" spans="1:36" s="107" customFormat="1" ht="5.25" customHeight="1" x14ac:dyDescent="0.2">
      <c r="G5" s="209"/>
      <c r="I5" s="108"/>
      <c r="J5" s="256"/>
      <c r="K5" s="108"/>
      <c r="L5" s="109"/>
      <c r="M5" s="109"/>
      <c r="N5" s="110"/>
      <c r="O5" s="111"/>
      <c r="P5" s="112"/>
      <c r="Q5" s="113"/>
    </row>
    <row r="6" spans="1:36" ht="19.5" customHeight="1" x14ac:dyDescent="0.25">
      <c r="A6" s="293">
        <v>1</v>
      </c>
      <c r="B6" s="294" t="s">
        <v>283</v>
      </c>
      <c r="C6" s="294" t="s">
        <v>79</v>
      </c>
      <c r="D6" s="294" t="s">
        <v>292</v>
      </c>
      <c r="E6" s="295" t="s">
        <v>288</v>
      </c>
      <c r="F6" s="357"/>
      <c r="G6" s="259">
        <f>_xlfn.IFNA((VLOOKUP(H6,[1]OMS!$O$10:$P$305,2,FALSE)),"")</f>
        <v>1371014</v>
      </c>
      <c r="H6" s="282" t="s">
        <v>508</v>
      </c>
      <c r="I6" s="382"/>
      <c r="J6" s="383"/>
      <c r="K6" s="383"/>
      <c r="L6" s="88">
        <f>'Moors League'!G9</f>
        <v>1</v>
      </c>
      <c r="M6" s="89">
        <f>'Moors League'!H9</f>
        <v>3133</v>
      </c>
      <c r="N6" s="89">
        <f>'Moors League'!I9</f>
        <v>4</v>
      </c>
      <c r="O6" s="104"/>
      <c r="P6" s="202"/>
      <c r="Q6" s="106" t="str">
        <f>_xlfn.IFNA((VLOOKUP(O6,'DQ Lookup'!$A$2:$B$99,2,FALSE)),"")</f>
        <v/>
      </c>
      <c r="R6">
        <f t="shared" ref="R6:R11" si="0">G6</f>
        <v>1371014</v>
      </c>
      <c r="S6" t="e">
        <f>_xlfn.IFNA((VLOOKUP(G6,#REF!,6,FALSE)),"")</f>
        <v>#REF!</v>
      </c>
      <c r="T6" t="e">
        <f>_xlfn.IFNA((VLOOKUP(G6,#REF!,4,FALSE)),"")</f>
        <v>#REF!</v>
      </c>
      <c r="U6" t="e">
        <f>_xlfn.IFNA((VLOOKUP(G6,#REF!,12,FALSE)),"")</f>
        <v>#REF!</v>
      </c>
      <c r="V6" t="e">
        <f>_xlfn.IFNA((VLOOKUP(G6,#REF!,13,FALSE)),"")</f>
        <v>#REF!</v>
      </c>
      <c r="W6" t="str">
        <f t="shared" ref="W6:X11" si="1">D6</f>
        <v>50m</v>
      </c>
      <c r="X6" t="str">
        <f t="shared" si="1"/>
        <v>Backstroke</v>
      </c>
      <c r="Y6" t="str">
        <f>W6&amp;X6</f>
        <v>50mBackstroke</v>
      </c>
      <c r="Z6">
        <f t="shared" ref="Z6:Z11" si="2">A6</f>
        <v>1</v>
      </c>
      <c r="AA6" t="e">
        <f>V6</f>
        <v>#REF!</v>
      </c>
      <c r="AB6" t="e">
        <f>S6</f>
        <v>#REF!</v>
      </c>
      <c r="AC6" t="e">
        <f>T6</f>
        <v>#REF!</v>
      </c>
      <c r="AD6" t="str">
        <f>RIGHT(LEFT($N$1,5),4)</f>
        <v/>
      </c>
      <c r="AE6" t="e">
        <f>U6</f>
        <v>#REF!</v>
      </c>
      <c r="AF6" t="str">
        <f>TEXT(M6,"000000")</f>
        <v>003133</v>
      </c>
      <c r="AG6" t="str">
        <f>_xlfn.IFNA((VLOOKUP(Y6,'Swim England Lookup'!$C$2:$E$5,3,FALSE)),"")</f>
        <v>13</v>
      </c>
      <c r="AH6" t="s">
        <v>324</v>
      </c>
      <c r="AI6" t="e">
        <f>AA6&amp;","&amp;AB6&amp;","&amp;AC6&amp;","&amp;AD6&amp;","&amp;AE6&amp;","&amp;AF6&amp;","&amp;AG6&amp;","&amp;AH6</f>
        <v>#REF!</v>
      </c>
    </row>
    <row r="7" spans="1:36" ht="19.5" customHeight="1" x14ac:dyDescent="0.25">
      <c r="A7" s="293">
        <v>2</v>
      </c>
      <c r="B7" s="294" t="s">
        <v>284</v>
      </c>
      <c r="C7" s="294" t="s">
        <v>79</v>
      </c>
      <c r="D7" s="294" t="s">
        <v>292</v>
      </c>
      <c r="E7" s="295" t="s">
        <v>288</v>
      </c>
      <c r="F7" s="357"/>
      <c r="G7" s="259">
        <f>_xlfn.IFNA((VLOOKUP(H7,[1]OMS!$O$10:$P$305,2,FALSE)),"")</f>
        <v>50628</v>
      </c>
      <c r="H7" s="282" t="s">
        <v>509</v>
      </c>
      <c r="I7" s="382"/>
      <c r="J7" s="383"/>
      <c r="K7" s="383"/>
      <c r="L7" s="88">
        <f>'Moors League'!G10</f>
        <v>2</v>
      </c>
      <c r="M7" s="89">
        <f>'Moors League'!H10</f>
        <v>3189</v>
      </c>
      <c r="N7" s="89">
        <f>'Moors League'!I10</f>
        <v>3</v>
      </c>
      <c r="O7" s="104"/>
      <c r="P7" s="202"/>
      <c r="Q7" s="106" t="str">
        <f>_xlfn.IFNA((VLOOKUP(O7,'DQ Lookup'!$A$2:$B$99,2,FALSE)),"")</f>
        <v/>
      </c>
      <c r="R7">
        <f t="shared" si="0"/>
        <v>50628</v>
      </c>
      <c r="S7" t="e">
        <f>_xlfn.IFNA((VLOOKUP(G7,#REF!,6,FALSE)),"")</f>
        <v>#REF!</v>
      </c>
      <c r="T7" t="e">
        <f>_xlfn.IFNA((VLOOKUP(G7,#REF!,4,FALSE)),"")</f>
        <v>#REF!</v>
      </c>
      <c r="U7" t="e">
        <f>_xlfn.IFNA((VLOOKUP(G7,#REF!,12,FALSE)),"")</f>
        <v>#REF!</v>
      </c>
      <c r="V7" t="e">
        <f>_xlfn.IFNA((VLOOKUP(G7,#REF!,13,FALSE)),"")</f>
        <v>#REF!</v>
      </c>
      <c r="W7" t="str">
        <f t="shared" si="1"/>
        <v>50m</v>
      </c>
      <c r="X7" t="str">
        <f t="shared" si="1"/>
        <v>Backstroke</v>
      </c>
      <c r="Y7" t="str">
        <f t="shared" ref="Y7:Y37" si="3">W7&amp;X7</f>
        <v>50mBackstroke</v>
      </c>
      <c r="Z7">
        <f t="shared" si="2"/>
        <v>2</v>
      </c>
      <c r="AA7" t="e">
        <f t="shared" ref="AA7:AA37" si="4">V7</f>
        <v>#REF!</v>
      </c>
      <c r="AB7" t="e">
        <f t="shared" ref="AB7:AC22" si="5">S7</f>
        <v>#REF!</v>
      </c>
      <c r="AC7" t="e">
        <f t="shared" si="5"/>
        <v>#REF!</v>
      </c>
      <c r="AD7" t="str">
        <f t="shared" ref="AD7:AD37" si="6">RIGHT(LEFT($N$1,5),4)</f>
        <v/>
      </c>
      <c r="AE7" t="e">
        <f t="shared" ref="AE7:AE37" si="7">U7</f>
        <v>#REF!</v>
      </c>
      <c r="AF7" t="str">
        <f t="shared" ref="AF7:AF11" si="8">TEXT(M7,"000000")</f>
        <v>003189</v>
      </c>
      <c r="AG7" t="str">
        <f>_xlfn.IFNA((VLOOKUP(Y7,'Swim England Lookup'!$C$2:$E$5,3,FALSE)),"")</f>
        <v>13</v>
      </c>
      <c r="AH7" t="s">
        <v>324</v>
      </c>
      <c r="AI7" t="e">
        <f t="shared" ref="AI7:AI37" si="9">AA7&amp;","&amp;AB7&amp;","&amp;AC7&amp;","&amp;AD7&amp;","&amp;AE7&amp;","&amp;AF7&amp;","&amp;AG7&amp;","&amp;AH7</f>
        <v>#REF!</v>
      </c>
    </row>
    <row r="8" spans="1:36" ht="19.5" customHeight="1" x14ac:dyDescent="0.25">
      <c r="A8" s="293">
        <v>3</v>
      </c>
      <c r="B8" s="294" t="s">
        <v>283</v>
      </c>
      <c r="C8" s="296" t="s">
        <v>282</v>
      </c>
      <c r="D8" s="294" t="s">
        <v>292</v>
      </c>
      <c r="E8" s="295" t="s">
        <v>289</v>
      </c>
      <c r="F8" s="357"/>
      <c r="G8" s="259">
        <f>_xlfn.IFNA((VLOOKUP(H8,[1]OMS!$O$10:$P$305,2,FALSE)),"")</f>
        <v>1745021</v>
      </c>
      <c r="H8" s="282" t="s">
        <v>572</v>
      </c>
      <c r="I8" s="382"/>
      <c r="J8" s="383"/>
      <c r="K8" s="383"/>
      <c r="L8" s="88">
        <f>'Moors League'!G11</f>
        <v>1</v>
      </c>
      <c r="M8" s="89">
        <f>'Moors League'!H11</f>
        <v>4209</v>
      </c>
      <c r="N8" s="89">
        <f>'Moors League'!I11</f>
        <v>4</v>
      </c>
      <c r="O8" s="104"/>
      <c r="P8" s="202"/>
      <c r="Q8" s="106" t="str">
        <f>_xlfn.IFNA((VLOOKUP(O8,'DQ Lookup'!$A$2:$B$99,2,FALSE)),"")</f>
        <v/>
      </c>
      <c r="R8">
        <f t="shared" si="0"/>
        <v>1745021</v>
      </c>
      <c r="S8" t="e">
        <f>_xlfn.IFNA((VLOOKUP(G8,#REF!,6,FALSE)),"")</f>
        <v>#REF!</v>
      </c>
      <c r="T8" t="e">
        <f>_xlfn.IFNA((VLOOKUP(G8,#REF!,4,FALSE)),"")</f>
        <v>#REF!</v>
      </c>
      <c r="U8" t="e">
        <f>_xlfn.IFNA((VLOOKUP(G8,#REF!,12,FALSE)),"")</f>
        <v>#REF!</v>
      </c>
      <c r="V8" t="e">
        <f>_xlfn.IFNA((VLOOKUP(G8,#REF!,13,FALSE)),"")</f>
        <v>#REF!</v>
      </c>
      <c r="W8" t="str">
        <f t="shared" si="1"/>
        <v>50m</v>
      </c>
      <c r="X8" t="str">
        <f t="shared" si="1"/>
        <v>Butterfly</v>
      </c>
      <c r="Y8" t="str">
        <f t="shared" si="3"/>
        <v>50mButterfly</v>
      </c>
      <c r="Z8">
        <f t="shared" si="2"/>
        <v>3</v>
      </c>
      <c r="AA8" t="e">
        <f t="shared" si="4"/>
        <v>#REF!</v>
      </c>
      <c r="AB8" t="e">
        <f t="shared" si="5"/>
        <v>#REF!</v>
      </c>
      <c r="AC8" t="e">
        <f t="shared" si="5"/>
        <v>#REF!</v>
      </c>
      <c r="AD8" t="str">
        <f t="shared" si="6"/>
        <v/>
      </c>
      <c r="AE8" t="e">
        <f t="shared" si="7"/>
        <v>#REF!</v>
      </c>
      <c r="AF8" t="str">
        <f t="shared" si="8"/>
        <v>004209</v>
      </c>
      <c r="AG8" t="str">
        <f>_xlfn.IFNA((VLOOKUP(Y8,'Swim England Lookup'!$C$2:$E$5,3,FALSE)),"")</f>
        <v>10</v>
      </c>
      <c r="AH8" t="s">
        <v>324</v>
      </c>
      <c r="AI8" t="e">
        <f t="shared" si="9"/>
        <v>#REF!</v>
      </c>
    </row>
    <row r="9" spans="1:36" ht="19.5" customHeight="1" x14ac:dyDescent="0.25">
      <c r="A9" s="293">
        <v>4</v>
      </c>
      <c r="B9" s="294" t="s">
        <v>284</v>
      </c>
      <c r="C9" s="294" t="s">
        <v>282</v>
      </c>
      <c r="D9" s="294" t="s">
        <v>292</v>
      </c>
      <c r="E9" s="295" t="s">
        <v>289</v>
      </c>
      <c r="F9" s="357"/>
      <c r="G9" s="259">
        <f>_xlfn.IFNA((VLOOKUP(H9,[1]OMS!$O$10:$P$305,2,FALSE)),"")</f>
        <v>1603093</v>
      </c>
      <c r="H9" s="282" t="s">
        <v>502</v>
      </c>
      <c r="I9" s="382"/>
      <c r="J9" s="383"/>
      <c r="K9" s="383"/>
      <c r="L9" s="88">
        <f>'Moors League'!G12</f>
        <v>2</v>
      </c>
      <c r="M9" s="89">
        <f>'Moors League'!H12</f>
        <v>3523</v>
      </c>
      <c r="N9" s="89">
        <f>'Moors League'!I12</f>
        <v>3</v>
      </c>
      <c r="O9" s="104"/>
      <c r="P9" s="202"/>
      <c r="Q9" s="106" t="str">
        <f>_xlfn.IFNA((VLOOKUP(O9,'DQ Lookup'!$A$2:$B$99,2,FALSE)),"")</f>
        <v/>
      </c>
      <c r="R9">
        <f t="shared" si="0"/>
        <v>1603093</v>
      </c>
      <c r="S9" t="e">
        <f>_xlfn.IFNA((VLOOKUP(G9,#REF!,6,FALSE)),"")</f>
        <v>#REF!</v>
      </c>
      <c r="T9" t="e">
        <f>_xlfn.IFNA((VLOOKUP(G9,#REF!,4,FALSE)),"")</f>
        <v>#REF!</v>
      </c>
      <c r="U9" t="e">
        <f>_xlfn.IFNA((VLOOKUP(G9,#REF!,12,FALSE)),"")</f>
        <v>#REF!</v>
      </c>
      <c r="V9" t="e">
        <f>_xlfn.IFNA((VLOOKUP(G9,#REF!,13,FALSE)),"")</f>
        <v>#REF!</v>
      </c>
      <c r="W9" t="str">
        <f t="shared" si="1"/>
        <v>50m</v>
      </c>
      <c r="X9" t="str">
        <f t="shared" si="1"/>
        <v>Butterfly</v>
      </c>
      <c r="Y9" t="str">
        <f t="shared" si="3"/>
        <v>50mButterfly</v>
      </c>
      <c r="Z9">
        <f t="shared" si="2"/>
        <v>4</v>
      </c>
      <c r="AA9" t="e">
        <f t="shared" si="4"/>
        <v>#REF!</v>
      </c>
      <c r="AB9" t="e">
        <f t="shared" si="5"/>
        <v>#REF!</v>
      </c>
      <c r="AC9" t="e">
        <f t="shared" si="5"/>
        <v>#REF!</v>
      </c>
      <c r="AD9" t="str">
        <f t="shared" si="6"/>
        <v/>
      </c>
      <c r="AE9" t="e">
        <f t="shared" si="7"/>
        <v>#REF!</v>
      </c>
      <c r="AF9" t="str">
        <f t="shared" si="8"/>
        <v>003523</v>
      </c>
      <c r="AG9" t="str">
        <f>_xlfn.IFNA((VLOOKUP(Y9,'Swim England Lookup'!$C$2:$E$5,3,FALSE)),"")</f>
        <v>10</v>
      </c>
      <c r="AH9" t="s">
        <v>324</v>
      </c>
      <c r="AI9" t="e">
        <f t="shared" si="9"/>
        <v>#REF!</v>
      </c>
    </row>
    <row r="10" spans="1:36" ht="19.5" customHeight="1" x14ac:dyDescent="0.25">
      <c r="A10" s="293">
        <v>5</v>
      </c>
      <c r="B10" s="294" t="s">
        <v>283</v>
      </c>
      <c r="C10" s="294" t="s">
        <v>285</v>
      </c>
      <c r="D10" s="294" t="s">
        <v>292</v>
      </c>
      <c r="E10" s="295" t="s">
        <v>290</v>
      </c>
      <c r="F10" s="357"/>
      <c r="G10" s="259">
        <f>_xlfn.IFNA((VLOOKUP(H10,[1]OMS!$O$10:$P$305,2,FALSE)),"")</f>
        <v>1408866</v>
      </c>
      <c r="H10" s="282" t="s">
        <v>526</v>
      </c>
      <c r="I10" s="382"/>
      <c r="J10" s="383"/>
      <c r="K10" s="383"/>
      <c r="L10" s="88">
        <f>'Moors League'!G13</f>
        <v>2</v>
      </c>
      <c r="M10" s="89">
        <f>'Moors League'!H13</f>
        <v>3976</v>
      </c>
      <c r="N10" s="89">
        <f>'Moors League'!I13</f>
        <v>3</v>
      </c>
      <c r="O10" s="104"/>
      <c r="P10" s="202"/>
      <c r="Q10" s="106" t="str">
        <f>_xlfn.IFNA((VLOOKUP(O10,'DQ Lookup'!$A$2:$B$99,2,FALSE)),"")</f>
        <v/>
      </c>
      <c r="R10">
        <f t="shared" si="0"/>
        <v>1408866</v>
      </c>
      <c r="S10" t="e">
        <f>_xlfn.IFNA((VLOOKUP(G10,#REF!,6,FALSE)),"")</f>
        <v>#REF!</v>
      </c>
      <c r="T10" t="e">
        <f>_xlfn.IFNA((VLOOKUP(G10,#REF!,4,FALSE)),"")</f>
        <v>#REF!</v>
      </c>
      <c r="U10" t="e">
        <f>_xlfn.IFNA((VLOOKUP(G10,#REF!,12,FALSE)),"")</f>
        <v>#REF!</v>
      </c>
      <c r="V10" t="e">
        <f>_xlfn.IFNA((VLOOKUP(G10,#REF!,13,FALSE)),"")</f>
        <v>#REF!</v>
      </c>
      <c r="W10" t="str">
        <f t="shared" si="1"/>
        <v>50m</v>
      </c>
      <c r="X10" t="str">
        <f t="shared" si="1"/>
        <v>Breaststroke</v>
      </c>
      <c r="Y10" t="str">
        <f t="shared" si="3"/>
        <v>50mBreaststroke</v>
      </c>
      <c r="Z10">
        <f t="shared" si="2"/>
        <v>5</v>
      </c>
      <c r="AA10" t="e">
        <f t="shared" si="4"/>
        <v>#REF!</v>
      </c>
      <c r="AB10" t="e">
        <f t="shared" si="5"/>
        <v>#REF!</v>
      </c>
      <c r="AC10" t="e">
        <f t="shared" si="5"/>
        <v>#REF!</v>
      </c>
      <c r="AD10" t="str">
        <f t="shared" si="6"/>
        <v/>
      </c>
      <c r="AE10" t="e">
        <f t="shared" si="7"/>
        <v>#REF!</v>
      </c>
      <c r="AF10" t="str">
        <f t="shared" si="8"/>
        <v>003976</v>
      </c>
      <c r="AG10" t="str">
        <f>_xlfn.IFNA((VLOOKUP(Y10,'Swim England Lookup'!$C$2:$E$5,3,FALSE)),"")</f>
        <v>07</v>
      </c>
      <c r="AH10" t="s">
        <v>324</v>
      </c>
      <c r="AI10" t="e">
        <f t="shared" si="9"/>
        <v>#REF!</v>
      </c>
    </row>
    <row r="11" spans="1:36" ht="19.5" customHeight="1" x14ac:dyDescent="0.25">
      <c r="A11" s="293">
        <v>6</v>
      </c>
      <c r="B11" s="294" t="s">
        <v>284</v>
      </c>
      <c r="C11" s="294" t="s">
        <v>285</v>
      </c>
      <c r="D11" s="294" t="s">
        <v>292</v>
      </c>
      <c r="E11" s="295" t="s">
        <v>290</v>
      </c>
      <c r="F11" s="357"/>
      <c r="G11" s="259">
        <f>_xlfn.IFNA((VLOOKUP(H11,[1]OMS!$O$10:$P$305,2,FALSE)),"")</f>
        <v>1497252</v>
      </c>
      <c r="H11" s="282" t="s">
        <v>573</v>
      </c>
      <c r="I11" s="382"/>
      <c r="J11" s="383"/>
      <c r="K11" s="383"/>
      <c r="L11" s="88">
        <f>'Moors League'!G14</f>
        <v>2</v>
      </c>
      <c r="M11" s="89">
        <f>'Moors League'!H14</f>
        <v>3676</v>
      </c>
      <c r="N11" s="89">
        <f>'Moors League'!I14</f>
        <v>3</v>
      </c>
      <c r="O11" s="104"/>
      <c r="P11" s="202"/>
      <c r="Q11" s="106" t="str">
        <f>_xlfn.IFNA((VLOOKUP(O11,'DQ Lookup'!$A$2:$B$99,2,FALSE)),"")</f>
        <v/>
      </c>
      <c r="R11">
        <f t="shared" si="0"/>
        <v>1497252</v>
      </c>
      <c r="S11" t="e">
        <f>_xlfn.IFNA((VLOOKUP(G11,#REF!,6,FALSE)),"")</f>
        <v>#REF!</v>
      </c>
      <c r="T11" t="e">
        <f>_xlfn.IFNA((VLOOKUP(G11,#REF!,4,FALSE)),"")</f>
        <v>#REF!</v>
      </c>
      <c r="U11" t="e">
        <f>_xlfn.IFNA((VLOOKUP(G11,#REF!,12,FALSE)),"")</f>
        <v>#REF!</v>
      </c>
      <c r="V11" t="e">
        <f>_xlfn.IFNA((VLOOKUP(G11,#REF!,13,FALSE)),"")</f>
        <v>#REF!</v>
      </c>
      <c r="W11" t="str">
        <f t="shared" si="1"/>
        <v>50m</v>
      </c>
      <c r="X11" t="str">
        <f t="shared" si="1"/>
        <v>Breaststroke</v>
      </c>
      <c r="Y11" t="str">
        <f t="shared" si="3"/>
        <v>50mBreaststroke</v>
      </c>
      <c r="Z11">
        <f t="shared" si="2"/>
        <v>6</v>
      </c>
      <c r="AA11" t="e">
        <f t="shared" si="4"/>
        <v>#REF!</v>
      </c>
      <c r="AB11" t="e">
        <f t="shared" si="5"/>
        <v>#REF!</v>
      </c>
      <c r="AC11" t="e">
        <f t="shared" si="5"/>
        <v>#REF!</v>
      </c>
      <c r="AD11" t="str">
        <f t="shared" si="6"/>
        <v/>
      </c>
      <c r="AE11" t="e">
        <f t="shared" si="7"/>
        <v>#REF!</v>
      </c>
      <c r="AF11" t="str">
        <f t="shared" si="8"/>
        <v>003676</v>
      </c>
      <c r="AG11" t="str">
        <f>_xlfn.IFNA((VLOOKUP(Y11,'Swim England Lookup'!$C$2:$E$5,3,FALSE)),"")</f>
        <v>07</v>
      </c>
      <c r="AH11" t="s">
        <v>324</v>
      </c>
      <c r="AI11" t="e">
        <f t="shared" si="9"/>
        <v>#REF!</v>
      </c>
    </row>
    <row r="12" spans="1:36" ht="19.5" customHeight="1" x14ac:dyDescent="0.25">
      <c r="A12" s="293">
        <v>7</v>
      </c>
      <c r="B12" s="294" t="s">
        <v>283</v>
      </c>
      <c r="C12" s="294" t="s">
        <v>287</v>
      </c>
      <c r="D12" s="294" t="s">
        <v>292</v>
      </c>
      <c r="E12" s="295" t="s">
        <v>291</v>
      </c>
      <c r="F12" s="357"/>
      <c r="G12" s="259">
        <f>_xlfn.IFNA((VLOOKUP(H12,[1]OMS!$O$10:$P$305,2,FALSE)),"")</f>
        <v>1745017</v>
      </c>
      <c r="H12" s="282" t="s">
        <v>504</v>
      </c>
      <c r="I12" s="382"/>
      <c r="J12" s="383"/>
      <c r="K12" s="383"/>
      <c r="L12" s="88">
        <f>'Moors League'!G15</f>
        <v>3</v>
      </c>
      <c r="M12" s="89">
        <f>'Moors League'!H15</f>
        <v>4152</v>
      </c>
      <c r="N12" s="89">
        <f>'Moors League'!I15</f>
        <v>2</v>
      </c>
      <c r="O12" s="104"/>
      <c r="P12" s="202"/>
      <c r="Q12" s="106" t="str">
        <f>_xlfn.IFNA((VLOOKUP(O12,'DQ Lookup'!$A$2:$B$99,2,FALSE)),"")</f>
        <v/>
      </c>
      <c r="R12">
        <f>G14</f>
        <v>1505722</v>
      </c>
      <c r="S12" t="e">
        <f>_xlfn.IFNA((VLOOKUP(G14,#REF!,6,FALSE)),"")</f>
        <v>#REF!</v>
      </c>
      <c r="T12" t="e">
        <f>_xlfn.IFNA((VLOOKUP(G14,#REF!,4,FALSE)),"")</f>
        <v>#REF!</v>
      </c>
      <c r="U12" t="e">
        <f>_xlfn.IFNA((VLOOKUP(G14,#REF!,12,FALSE)),"")</f>
        <v>#REF!</v>
      </c>
      <c r="V12" t="e">
        <f>_xlfn.IFNA((VLOOKUP(G14,#REF!,13,FALSE)),"")</f>
        <v>#REF!</v>
      </c>
      <c r="W12" t="str">
        <f>D14</f>
        <v>50m</v>
      </c>
      <c r="X12" t="str">
        <f>E14</f>
        <v>Backstroke</v>
      </c>
      <c r="Y12" t="str">
        <f t="shared" si="3"/>
        <v>50mBackstroke</v>
      </c>
      <c r="Z12">
        <f>A14</f>
        <v>9</v>
      </c>
      <c r="AA12" t="e">
        <f t="shared" si="4"/>
        <v>#REF!</v>
      </c>
      <c r="AB12" t="e">
        <f t="shared" si="5"/>
        <v>#REF!</v>
      </c>
      <c r="AC12" t="e">
        <f t="shared" si="5"/>
        <v>#REF!</v>
      </c>
      <c r="AD12" t="str">
        <f t="shared" si="6"/>
        <v/>
      </c>
      <c r="AE12" t="e">
        <f t="shared" si="7"/>
        <v>#REF!</v>
      </c>
      <c r="AF12" t="str">
        <f>TEXT(M14,"000000")</f>
        <v>003562</v>
      </c>
      <c r="AG12" t="str">
        <f>_xlfn.IFNA((VLOOKUP(Y12,'Swim England Lookup'!$C$2:$E$5,3,FALSE)),"")</f>
        <v>13</v>
      </c>
      <c r="AH12" t="s">
        <v>324</v>
      </c>
      <c r="AI12" t="e">
        <f t="shared" si="9"/>
        <v>#REF!</v>
      </c>
    </row>
    <row r="13" spans="1:36" ht="19.5" customHeight="1" x14ac:dyDescent="0.25">
      <c r="A13" s="293">
        <v>8</v>
      </c>
      <c r="B13" s="294" t="s">
        <v>284</v>
      </c>
      <c r="C13" s="294" t="s">
        <v>287</v>
      </c>
      <c r="D13" s="294" t="s">
        <v>292</v>
      </c>
      <c r="E13" s="295" t="s">
        <v>291</v>
      </c>
      <c r="F13" s="357"/>
      <c r="G13" s="259">
        <f>_xlfn.IFNA((VLOOKUP(H13,[1]OMS!$O$10:$P$305,2,FALSE)),"")</f>
        <v>1615944</v>
      </c>
      <c r="H13" s="282" t="s">
        <v>505</v>
      </c>
      <c r="I13" s="382"/>
      <c r="J13" s="383"/>
      <c r="K13" s="383"/>
      <c r="L13" s="88">
        <f>'Moors League'!G16</f>
        <v>1</v>
      </c>
      <c r="M13" s="89">
        <f>'Moors League'!H16</f>
        <v>3376</v>
      </c>
      <c r="N13" s="89">
        <f>'Moors League'!I16</f>
        <v>4</v>
      </c>
      <c r="O13" s="104"/>
      <c r="P13" s="202" t="s">
        <v>643</v>
      </c>
      <c r="Q13" s="106" t="str">
        <f>_xlfn.IFNA((VLOOKUP(O13,'DQ Lookup'!$A$2:$B$99,2,FALSE)),"")</f>
        <v/>
      </c>
      <c r="R13">
        <f>G15</f>
        <v>1398877</v>
      </c>
      <c r="S13" t="e">
        <f>_xlfn.IFNA((VLOOKUP(G15,#REF!,6,FALSE)),"")</f>
        <v>#REF!</v>
      </c>
      <c r="T13" t="e">
        <f>_xlfn.IFNA((VLOOKUP(G15,#REF!,4,FALSE)),"")</f>
        <v>#REF!</v>
      </c>
      <c r="U13" t="e">
        <f>_xlfn.IFNA((VLOOKUP(G15,#REF!,12,FALSE)),"")</f>
        <v>#REF!</v>
      </c>
      <c r="V13" t="e">
        <f>_xlfn.IFNA((VLOOKUP(G15,#REF!,13,FALSE)),"")</f>
        <v>#REF!</v>
      </c>
      <c r="W13" t="str">
        <f>D15</f>
        <v>50m</v>
      </c>
      <c r="X13" t="str">
        <f>E15</f>
        <v>Backstroke</v>
      </c>
      <c r="Y13" t="str">
        <f t="shared" si="3"/>
        <v>50mBackstroke</v>
      </c>
      <c r="Z13">
        <f>A15</f>
        <v>10</v>
      </c>
      <c r="AA13" t="e">
        <f t="shared" si="4"/>
        <v>#REF!</v>
      </c>
      <c r="AB13" t="e">
        <f t="shared" si="5"/>
        <v>#REF!</v>
      </c>
      <c r="AC13" t="e">
        <f t="shared" si="5"/>
        <v>#REF!</v>
      </c>
      <c r="AD13" t="str">
        <f t="shared" si="6"/>
        <v/>
      </c>
      <c r="AE13" t="e">
        <f t="shared" si="7"/>
        <v>#REF!</v>
      </c>
      <c r="AF13" t="str">
        <f>TEXT(M15,"000000")</f>
        <v>003108</v>
      </c>
      <c r="AG13" t="str">
        <f>_xlfn.IFNA((VLOOKUP(Y13,'Swim England Lookup'!$C$2:$E$5,3,FALSE)),"")</f>
        <v>13</v>
      </c>
      <c r="AH13" t="s">
        <v>324</v>
      </c>
      <c r="AI13" t="e">
        <f t="shared" si="9"/>
        <v>#REF!</v>
      </c>
    </row>
    <row r="14" spans="1:36" ht="19.5" customHeight="1" x14ac:dyDescent="0.25">
      <c r="A14" s="293">
        <v>9</v>
      </c>
      <c r="B14" s="294" t="s">
        <v>283</v>
      </c>
      <c r="C14" s="294" t="s">
        <v>286</v>
      </c>
      <c r="D14" s="294" t="s">
        <v>292</v>
      </c>
      <c r="E14" s="295" t="s">
        <v>288</v>
      </c>
      <c r="F14" s="357"/>
      <c r="G14" s="259">
        <f>_xlfn.IFNA((VLOOKUP(H14,[1]OMS!$O$10:$P$305,2,FALSE)),"")</f>
        <v>1505722</v>
      </c>
      <c r="H14" s="282" t="s">
        <v>506</v>
      </c>
      <c r="I14" s="382"/>
      <c r="J14" s="383"/>
      <c r="K14" s="383"/>
      <c r="L14" s="88">
        <f>'Moors League'!G17</f>
        <v>1</v>
      </c>
      <c r="M14" s="89">
        <f>'Moors League'!H17</f>
        <v>3562</v>
      </c>
      <c r="N14" s="89">
        <f>'Moors League'!I17</f>
        <v>4</v>
      </c>
      <c r="O14" s="104"/>
      <c r="P14" s="202"/>
      <c r="Q14" s="106" t="str">
        <f>_xlfn.IFNA((VLOOKUP(O14,'DQ Lookup'!$A$2:$B$99,2,FALSE)),"")</f>
        <v/>
      </c>
      <c r="R14">
        <f>G24</f>
        <v>1505722</v>
      </c>
      <c r="S14" t="e">
        <f>_xlfn.IFNA((VLOOKUP(G24,#REF!,6,FALSE)),"")</f>
        <v>#REF!</v>
      </c>
      <c r="T14" t="e">
        <f>_xlfn.IFNA((VLOOKUP(G24,#REF!,4,FALSE)),"")</f>
        <v>#REF!</v>
      </c>
      <c r="U14" t="e">
        <f>_xlfn.IFNA((VLOOKUP(G24,#REF!,12,FALSE)),"")</f>
        <v>#REF!</v>
      </c>
      <c r="V14" t="e">
        <f>_xlfn.IFNA((VLOOKUP(G24,#REF!,13,FALSE)),"")</f>
        <v>#REF!</v>
      </c>
      <c r="W14" t="str">
        <f>D24</f>
        <v>50m</v>
      </c>
      <c r="X14" t="str">
        <f>E24</f>
        <v>Breaststroke</v>
      </c>
      <c r="Y14" t="str">
        <f t="shared" si="3"/>
        <v>50mBreaststroke</v>
      </c>
      <c r="Z14">
        <f>A24</f>
        <v>15</v>
      </c>
      <c r="AA14" t="e">
        <f t="shared" si="4"/>
        <v>#REF!</v>
      </c>
      <c r="AB14" t="e">
        <f t="shared" si="5"/>
        <v>#REF!</v>
      </c>
      <c r="AC14" t="e">
        <f t="shared" si="5"/>
        <v>#REF!</v>
      </c>
      <c r="AD14" t="str">
        <f t="shared" si="6"/>
        <v/>
      </c>
      <c r="AE14" t="e">
        <f t="shared" si="7"/>
        <v>#REF!</v>
      </c>
      <c r="AF14" t="str">
        <f>TEXT(M24,"000000")</f>
        <v>003894</v>
      </c>
      <c r="AG14" t="str">
        <f>_xlfn.IFNA((VLOOKUP(Y14,'Swim England Lookup'!$C$2:$E$5,3,FALSE)),"")</f>
        <v>07</v>
      </c>
      <c r="AH14" t="s">
        <v>324</v>
      </c>
      <c r="AI14" t="e">
        <f t="shared" si="9"/>
        <v>#REF!</v>
      </c>
    </row>
    <row r="15" spans="1:36" ht="19.5" customHeight="1" x14ac:dyDescent="0.25">
      <c r="A15" s="293">
        <v>10</v>
      </c>
      <c r="B15" s="294" t="s">
        <v>284</v>
      </c>
      <c r="C15" s="294" t="s">
        <v>286</v>
      </c>
      <c r="D15" s="294" t="s">
        <v>292</v>
      </c>
      <c r="E15" s="295" t="s">
        <v>288</v>
      </c>
      <c r="F15" s="358"/>
      <c r="G15" s="259">
        <f>_xlfn.IFNA((VLOOKUP(H15,[1]OMS!$O$10:$P$305,2,FALSE)),"")</f>
        <v>1398877</v>
      </c>
      <c r="H15" s="282" t="s">
        <v>507</v>
      </c>
      <c r="I15" s="384"/>
      <c r="J15" s="385"/>
      <c r="K15" s="385"/>
      <c r="L15" s="88">
        <f>'Moors League'!G18</f>
        <v>1</v>
      </c>
      <c r="M15" s="89">
        <f>'Moors League'!H18</f>
        <v>3108</v>
      </c>
      <c r="N15" s="89">
        <f>'Moors League'!I18</f>
        <v>4</v>
      </c>
      <c r="O15" s="104"/>
      <c r="P15" s="202"/>
      <c r="Q15" s="106" t="str">
        <f>_xlfn.IFNA((VLOOKUP(O15,'DQ Lookup'!$A$2:$B$99,2,FALSE)),"")</f>
        <v/>
      </c>
      <c r="R15">
        <f>G25</f>
        <v>1603094</v>
      </c>
      <c r="S15" t="e">
        <f>_xlfn.IFNA((VLOOKUP(G25,#REF!,6,FALSE)),"")</f>
        <v>#REF!</v>
      </c>
      <c r="T15" t="e">
        <f>_xlfn.IFNA((VLOOKUP(G25,#REF!,4,FALSE)),"")</f>
        <v>#REF!</v>
      </c>
      <c r="U15" t="e">
        <f>_xlfn.IFNA((VLOOKUP(G25,#REF!,12,FALSE)),"")</f>
        <v>#REF!</v>
      </c>
      <c r="V15" t="e">
        <f>_xlfn.IFNA((VLOOKUP(G25,#REF!,13,FALSE)),"")</f>
        <v>#REF!</v>
      </c>
      <c r="W15" t="str">
        <f>D25</f>
        <v>50m</v>
      </c>
      <c r="X15" t="str">
        <f>E25</f>
        <v>Breaststroke</v>
      </c>
      <c r="Y15" t="str">
        <f t="shared" si="3"/>
        <v>50mBreaststroke</v>
      </c>
      <c r="Z15">
        <f>A25</f>
        <v>16</v>
      </c>
      <c r="AA15" t="e">
        <f t="shared" si="4"/>
        <v>#REF!</v>
      </c>
      <c r="AB15" t="e">
        <f t="shared" si="5"/>
        <v>#REF!</v>
      </c>
      <c r="AC15" t="e">
        <f t="shared" si="5"/>
        <v>#REF!</v>
      </c>
      <c r="AD15" t="str">
        <f t="shared" si="6"/>
        <v/>
      </c>
      <c r="AE15" t="e">
        <f t="shared" si="7"/>
        <v>#REF!</v>
      </c>
      <c r="AF15" t="str">
        <f>TEXT(M25,"000000")</f>
        <v>003595</v>
      </c>
      <c r="AG15" t="str">
        <f>_xlfn.IFNA((VLOOKUP(Y15,'Swim England Lookup'!$C$2:$E$5,3,FALSE)),"")</f>
        <v>07</v>
      </c>
      <c r="AH15" t="s">
        <v>324</v>
      </c>
      <c r="AI15" t="e">
        <f t="shared" si="9"/>
        <v>#REF!</v>
      </c>
    </row>
    <row r="16" spans="1:36" ht="19.5" customHeight="1" x14ac:dyDescent="0.25">
      <c r="A16" s="293">
        <v>11</v>
      </c>
      <c r="B16" s="294" t="s">
        <v>283</v>
      </c>
      <c r="C16" s="294" t="s">
        <v>79</v>
      </c>
      <c r="D16" s="294" t="s">
        <v>293</v>
      </c>
      <c r="E16" s="295" t="s">
        <v>97</v>
      </c>
      <c r="F16" s="198" t="s">
        <v>296</v>
      </c>
      <c r="G16" s="259">
        <f>_xlfn.IFNA((VLOOKUP(H16,[1]OMS!$O$10:$P$305,2,FALSE)),"")</f>
        <v>1371014</v>
      </c>
      <c r="H16" s="282" t="s">
        <v>508</v>
      </c>
      <c r="I16" s="260" t="s">
        <v>298</v>
      </c>
      <c r="J16" s="259">
        <f>_xlfn.IFNA((VLOOKUP(K16,[1]OMS!$O$10:$P$305,2,FALSE)),"")</f>
        <v>969505</v>
      </c>
      <c r="K16" s="282" t="s">
        <v>575</v>
      </c>
      <c r="L16" s="348"/>
      <c r="M16" s="349"/>
      <c r="N16" s="349"/>
      <c r="O16" s="104"/>
      <c r="P16" s="202"/>
      <c r="Q16" s="106" t="str">
        <f>_xlfn.IFNA((VLOOKUP(O16,'DQ Lookup'!$A$2:$B$99,2,FALSE)),"")</f>
        <v/>
      </c>
      <c r="R16">
        <f t="shared" ref="R16:R21" si="10">G28</f>
        <v>1371014</v>
      </c>
      <c r="S16" t="e">
        <f>_xlfn.IFNA((VLOOKUP(G28,#REF!,6,FALSE)),"")</f>
        <v>#REF!</v>
      </c>
      <c r="T16" t="e">
        <f>_xlfn.IFNA((VLOOKUP(G28,#REF!,4,FALSE)),"")</f>
        <v>#REF!</v>
      </c>
      <c r="U16" t="e">
        <f>_xlfn.IFNA((VLOOKUP(G28,#REF!,12,FALSE)),"")</f>
        <v>#REF!</v>
      </c>
      <c r="V16" t="e">
        <f>_xlfn.IFNA((VLOOKUP(G28,#REF!,13,FALSE)),"")</f>
        <v>#REF!</v>
      </c>
      <c r="W16" t="str">
        <f t="shared" ref="W16:X21" si="11">D28</f>
        <v>50m</v>
      </c>
      <c r="X16" t="str">
        <f t="shared" si="11"/>
        <v>Butterfly</v>
      </c>
      <c r="Y16" t="str">
        <f t="shared" si="3"/>
        <v>50mButterfly</v>
      </c>
      <c r="Z16">
        <f t="shared" ref="Z16:Z21" si="12">A28</f>
        <v>19</v>
      </c>
      <c r="AA16" t="e">
        <f t="shared" si="4"/>
        <v>#REF!</v>
      </c>
      <c r="AB16" t="e">
        <f t="shared" si="5"/>
        <v>#REF!</v>
      </c>
      <c r="AC16" t="e">
        <f t="shared" si="5"/>
        <v>#REF!</v>
      </c>
      <c r="AD16" t="str">
        <f t="shared" si="6"/>
        <v/>
      </c>
      <c r="AE16" t="e">
        <f t="shared" si="7"/>
        <v>#REF!</v>
      </c>
      <c r="AF16" t="str">
        <f t="shared" ref="AF16:AF21" si="13">TEXT(M28,"000000")</f>
        <v>003182</v>
      </c>
      <c r="AG16" t="str">
        <f>_xlfn.IFNA((VLOOKUP(Y16,'Swim England Lookup'!$C$2:$E$5,3,FALSE)),"")</f>
        <v>10</v>
      </c>
      <c r="AH16" t="s">
        <v>324</v>
      </c>
      <c r="AI16" t="e">
        <f t="shared" si="9"/>
        <v>#REF!</v>
      </c>
    </row>
    <row r="17" spans="1:36" ht="19.5" customHeight="1" x14ac:dyDescent="0.25">
      <c r="A17" s="365"/>
      <c r="B17" s="366"/>
      <c r="C17" s="366"/>
      <c r="D17" s="366"/>
      <c r="E17" s="367"/>
      <c r="F17" s="198" t="s">
        <v>297</v>
      </c>
      <c r="G17" s="259">
        <f>_xlfn.IFNA((VLOOKUP(H17,[1]OMS!$O$10:$P$305,2,FALSE)),"")</f>
        <v>1260915</v>
      </c>
      <c r="H17" s="282" t="s">
        <v>501</v>
      </c>
      <c r="I17" s="260" t="s">
        <v>299</v>
      </c>
      <c r="J17" s="259">
        <f>_xlfn.IFNA((VLOOKUP(K17,[1]OMS!$O$10:$P$305,2,FALSE)),"")</f>
        <v>1408866</v>
      </c>
      <c r="K17" s="282" t="s">
        <v>526</v>
      </c>
      <c r="L17" s="88">
        <f>'Moors League'!G19</f>
        <v>1</v>
      </c>
      <c r="M17" s="115">
        <f>'Moors League'!H19</f>
        <v>21410</v>
      </c>
      <c r="N17" s="115">
        <f>'Moors League'!I19</f>
        <v>4</v>
      </c>
      <c r="O17" s="104"/>
      <c r="P17" s="202"/>
      <c r="Q17" s="106" t="str">
        <f>_xlfn.IFNA((VLOOKUP(O17,'DQ Lookup'!$A$2:$B$99,2,FALSE)),"")</f>
        <v/>
      </c>
      <c r="R17">
        <f t="shared" si="10"/>
        <v>1456867</v>
      </c>
      <c r="S17" t="e">
        <f>_xlfn.IFNA((VLOOKUP(G29,#REF!,6,FALSE)),"")</f>
        <v>#REF!</v>
      </c>
      <c r="T17" t="e">
        <f>_xlfn.IFNA((VLOOKUP(G29,#REF!,4,FALSE)),"")</f>
        <v>#REF!</v>
      </c>
      <c r="U17" t="e">
        <f>_xlfn.IFNA((VLOOKUP(G29,#REF!,12,FALSE)),"")</f>
        <v>#REF!</v>
      </c>
      <c r="V17" t="e">
        <f>_xlfn.IFNA((VLOOKUP(G29,#REF!,13,FALSE)),"")</f>
        <v>#REF!</v>
      </c>
      <c r="W17" t="str">
        <f t="shared" si="11"/>
        <v>50m</v>
      </c>
      <c r="X17" t="str">
        <f t="shared" si="11"/>
        <v>Butterfly</v>
      </c>
      <c r="Y17" t="str">
        <f t="shared" si="3"/>
        <v>50mButterfly</v>
      </c>
      <c r="Z17">
        <f t="shared" si="12"/>
        <v>20</v>
      </c>
      <c r="AA17" t="e">
        <f t="shared" si="4"/>
        <v>#REF!</v>
      </c>
      <c r="AB17" t="e">
        <f t="shared" si="5"/>
        <v>#REF!</v>
      </c>
      <c r="AC17" t="e">
        <f t="shared" si="5"/>
        <v>#REF!</v>
      </c>
      <c r="AD17" t="str">
        <f t="shared" si="6"/>
        <v/>
      </c>
      <c r="AE17" t="e">
        <f t="shared" si="7"/>
        <v>#REF!</v>
      </c>
      <c r="AF17" t="str">
        <f t="shared" si="13"/>
        <v>DSQ</v>
      </c>
      <c r="AG17" t="str">
        <f>_xlfn.IFNA((VLOOKUP(Y17,'Swim England Lookup'!$C$2:$E$5,3,FALSE)),"")</f>
        <v>10</v>
      </c>
      <c r="AH17" t="s">
        <v>324</v>
      </c>
      <c r="AI17" t="e">
        <f t="shared" si="9"/>
        <v>#REF!</v>
      </c>
    </row>
    <row r="18" spans="1:36" ht="19.5" customHeight="1" x14ac:dyDescent="0.25">
      <c r="A18" s="293">
        <v>12</v>
      </c>
      <c r="B18" s="294" t="s">
        <v>284</v>
      </c>
      <c r="C18" s="294" t="s">
        <v>79</v>
      </c>
      <c r="D18" s="294" t="s">
        <v>293</v>
      </c>
      <c r="E18" s="295" t="s">
        <v>97</v>
      </c>
      <c r="F18" s="199" t="s">
        <v>296</v>
      </c>
      <c r="G18" s="259">
        <f>_xlfn.IFNA((VLOOKUP(H18,[1]OMS!$O$10:$P$305,2,FALSE)),"")</f>
        <v>50628</v>
      </c>
      <c r="H18" s="282" t="s">
        <v>509</v>
      </c>
      <c r="I18" s="260" t="s">
        <v>298</v>
      </c>
      <c r="J18" s="259">
        <f>_xlfn.IFNA((VLOOKUP(K18,[1]OMS!$O$10:$P$305,2,FALSE)),"")</f>
        <v>306936</v>
      </c>
      <c r="K18" s="282" t="s">
        <v>576</v>
      </c>
      <c r="L18" s="348"/>
      <c r="M18" s="349"/>
      <c r="N18" s="349"/>
      <c r="O18" s="104"/>
      <c r="P18" s="202"/>
      <c r="Q18" s="106" t="str">
        <f>_xlfn.IFNA((VLOOKUP(O18,'DQ Lookup'!$A$2:$B$99,2,FALSE)),"")</f>
        <v/>
      </c>
      <c r="R18">
        <f t="shared" si="10"/>
        <v>1745020</v>
      </c>
      <c r="S18" t="e">
        <f>_xlfn.IFNA((VLOOKUP(G30,#REF!,6,FALSE)),"")</f>
        <v>#REF!</v>
      </c>
      <c r="T18" t="e">
        <f>_xlfn.IFNA((VLOOKUP(G30,#REF!,4,FALSE)),"")</f>
        <v>#REF!</v>
      </c>
      <c r="U18" t="e">
        <f>_xlfn.IFNA((VLOOKUP(G30,#REF!,12,FALSE)),"")</f>
        <v>#REF!</v>
      </c>
      <c r="V18" t="e">
        <f>_xlfn.IFNA((VLOOKUP(G30,#REF!,13,FALSE)),"")</f>
        <v>#REF!</v>
      </c>
      <c r="W18" t="str">
        <f t="shared" si="11"/>
        <v>50m</v>
      </c>
      <c r="X18" t="str">
        <f t="shared" si="11"/>
        <v>Freestyle</v>
      </c>
      <c r="Y18" t="str">
        <f t="shared" si="3"/>
        <v>50mFreestyle</v>
      </c>
      <c r="Z18">
        <f t="shared" si="12"/>
        <v>21</v>
      </c>
      <c r="AA18" t="e">
        <f t="shared" si="4"/>
        <v>#REF!</v>
      </c>
      <c r="AB18" t="e">
        <f t="shared" si="5"/>
        <v>#REF!</v>
      </c>
      <c r="AC18" t="e">
        <f t="shared" si="5"/>
        <v>#REF!</v>
      </c>
      <c r="AD18" t="str">
        <f t="shared" si="6"/>
        <v/>
      </c>
      <c r="AE18" t="e">
        <f t="shared" si="7"/>
        <v>#REF!</v>
      </c>
      <c r="AF18" t="str">
        <f t="shared" si="13"/>
        <v>003580</v>
      </c>
      <c r="AG18" t="str">
        <f>_xlfn.IFNA((VLOOKUP(Y18,'Swim England Lookup'!$C$2:$E$5,3,FALSE)),"")</f>
        <v>01</v>
      </c>
      <c r="AH18" t="s">
        <v>324</v>
      </c>
      <c r="AI18" t="e">
        <f t="shared" si="9"/>
        <v>#REF!</v>
      </c>
    </row>
    <row r="19" spans="1:36" ht="19.5" customHeight="1" x14ac:dyDescent="0.25">
      <c r="A19" s="365"/>
      <c r="B19" s="366"/>
      <c r="C19" s="366"/>
      <c r="D19" s="366"/>
      <c r="E19" s="367"/>
      <c r="F19" s="198" t="s">
        <v>297</v>
      </c>
      <c r="G19" s="259">
        <f>_xlfn.IFNA((VLOOKUP(H19,[1]OMS!$O$10:$P$305,2,FALSE)),"")</f>
        <v>1456867</v>
      </c>
      <c r="H19" s="282" t="s">
        <v>510</v>
      </c>
      <c r="I19" s="260" t="s">
        <v>299</v>
      </c>
      <c r="J19" s="259">
        <f>_xlfn.IFNA((VLOOKUP(K19,[1]OMS!$O$10:$P$305,2,FALSE)),"")</f>
        <v>1388225</v>
      </c>
      <c r="K19" s="282" t="s">
        <v>511</v>
      </c>
      <c r="L19" s="91">
        <f>'Moors League'!G20</f>
        <v>2</v>
      </c>
      <c r="M19" s="89">
        <f>'Moors League'!H20</f>
        <v>20417</v>
      </c>
      <c r="N19" s="89">
        <f>'Moors League'!I20</f>
        <v>3</v>
      </c>
      <c r="O19" s="104"/>
      <c r="P19" s="202"/>
      <c r="Q19" s="106" t="str">
        <f>_xlfn.IFNA((VLOOKUP(O19,'DQ Lookup'!$A$2:$B$99,2,FALSE)),"")</f>
        <v/>
      </c>
      <c r="R19">
        <f t="shared" si="10"/>
        <v>1603093</v>
      </c>
      <c r="S19" t="e">
        <f>_xlfn.IFNA((VLOOKUP(G31,#REF!,6,FALSE)),"")</f>
        <v>#REF!</v>
      </c>
      <c r="T19" t="e">
        <f>_xlfn.IFNA((VLOOKUP(G31,#REF!,4,FALSE)),"")</f>
        <v>#REF!</v>
      </c>
      <c r="U19" t="e">
        <f>_xlfn.IFNA((VLOOKUP(G31,#REF!,12,FALSE)),"")</f>
        <v>#REF!</v>
      </c>
      <c r="V19" t="e">
        <f>_xlfn.IFNA((VLOOKUP(G31,#REF!,13,FALSE)),"")</f>
        <v>#REF!</v>
      </c>
      <c r="W19" t="str">
        <f t="shared" si="11"/>
        <v>50m</v>
      </c>
      <c r="X19" t="str">
        <f t="shared" si="11"/>
        <v>Freestyle</v>
      </c>
      <c r="Y19" t="str">
        <f t="shared" si="3"/>
        <v>50mFreestyle</v>
      </c>
      <c r="Z19">
        <f t="shared" si="12"/>
        <v>22</v>
      </c>
      <c r="AA19" t="e">
        <f t="shared" si="4"/>
        <v>#REF!</v>
      </c>
      <c r="AB19" t="e">
        <f t="shared" si="5"/>
        <v>#REF!</v>
      </c>
      <c r="AC19" t="e">
        <f t="shared" si="5"/>
        <v>#REF!</v>
      </c>
      <c r="AD19" t="str">
        <f t="shared" si="6"/>
        <v/>
      </c>
      <c r="AE19" t="e">
        <f t="shared" si="7"/>
        <v>#REF!</v>
      </c>
      <c r="AF19" t="str">
        <f t="shared" si="13"/>
        <v>003053</v>
      </c>
      <c r="AG19" t="str">
        <f>_xlfn.IFNA((VLOOKUP(Y19,'Swim England Lookup'!$C$2:$E$5,3,FALSE)),"")</f>
        <v>01</v>
      </c>
      <c r="AH19" t="s">
        <v>324</v>
      </c>
      <c r="AI19" t="e">
        <f t="shared" si="9"/>
        <v>#REF!</v>
      </c>
    </row>
    <row r="20" spans="1:36" ht="19.5" customHeight="1" x14ac:dyDescent="0.25">
      <c r="A20" s="293">
        <v>13</v>
      </c>
      <c r="B20" s="294" t="s">
        <v>283</v>
      </c>
      <c r="C20" s="294" t="s">
        <v>282</v>
      </c>
      <c r="D20" s="294" t="s">
        <v>293</v>
      </c>
      <c r="E20" s="295" t="s">
        <v>99</v>
      </c>
      <c r="F20" s="200">
        <v>1</v>
      </c>
      <c r="G20" s="259">
        <f>_xlfn.IFNA((VLOOKUP(H20,[1]OMS!$O$10:$P$305,2,FALSE)),"")</f>
        <v>1636244</v>
      </c>
      <c r="H20" s="282" t="s">
        <v>577</v>
      </c>
      <c r="I20" s="287">
        <v>2</v>
      </c>
      <c r="J20" s="259">
        <f>_xlfn.IFNA((VLOOKUP(K20,[1]OMS!$O$10:$P$305,2,FALSE)),"")</f>
        <v>1745021</v>
      </c>
      <c r="K20" s="282" t="s">
        <v>572</v>
      </c>
      <c r="L20" s="348"/>
      <c r="M20" s="349"/>
      <c r="N20" s="349"/>
      <c r="O20" s="104"/>
      <c r="P20" s="202"/>
      <c r="Q20" s="106" t="str">
        <f>_xlfn.IFNA((VLOOKUP(O20,'DQ Lookup'!$A$2:$B$99,2,FALSE)),"")</f>
        <v/>
      </c>
      <c r="R20">
        <f t="shared" si="10"/>
        <v>1260915</v>
      </c>
      <c r="S20" t="e">
        <f>_xlfn.IFNA((VLOOKUP(G32,#REF!,6,FALSE)),"")</f>
        <v>#REF!</v>
      </c>
      <c r="T20" t="e">
        <f>_xlfn.IFNA((VLOOKUP(G32,#REF!,4,FALSE)),"")</f>
        <v>#REF!</v>
      </c>
      <c r="U20" t="e">
        <f>_xlfn.IFNA((VLOOKUP(G32,#REF!,12,FALSE)),"")</f>
        <v>#REF!</v>
      </c>
      <c r="V20" t="e">
        <f>_xlfn.IFNA((VLOOKUP(G32,#REF!,13,FALSE)),"")</f>
        <v>#REF!</v>
      </c>
      <c r="W20" t="str">
        <f t="shared" si="11"/>
        <v>50m</v>
      </c>
      <c r="X20" t="str">
        <f t="shared" si="11"/>
        <v>Breaststroke</v>
      </c>
      <c r="Y20" t="str">
        <f t="shared" si="3"/>
        <v>50mBreaststroke</v>
      </c>
      <c r="Z20">
        <f t="shared" si="12"/>
        <v>23</v>
      </c>
      <c r="AA20" t="e">
        <f t="shared" si="4"/>
        <v>#REF!</v>
      </c>
      <c r="AB20" t="e">
        <f t="shared" si="5"/>
        <v>#REF!</v>
      </c>
      <c r="AC20" t="e">
        <f t="shared" si="5"/>
        <v>#REF!</v>
      </c>
      <c r="AD20" t="str">
        <f t="shared" si="6"/>
        <v/>
      </c>
      <c r="AE20" t="e">
        <f t="shared" si="7"/>
        <v>#REF!</v>
      </c>
      <c r="AF20" t="str">
        <f t="shared" si="13"/>
        <v>003792</v>
      </c>
      <c r="AG20" t="str">
        <f>_xlfn.IFNA((VLOOKUP(Y20,'Swim England Lookup'!$C$2:$E$5,3,FALSE)),"")</f>
        <v>07</v>
      </c>
      <c r="AH20" t="s">
        <v>324</v>
      </c>
      <c r="AI20" t="e">
        <f t="shared" si="9"/>
        <v>#REF!</v>
      </c>
    </row>
    <row r="21" spans="1:36" ht="19.5" customHeight="1" x14ac:dyDescent="0.25">
      <c r="A21" s="365"/>
      <c r="B21" s="366"/>
      <c r="C21" s="366"/>
      <c r="D21" s="366"/>
      <c r="E21" s="367"/>
      <c r="F21" s="200">
        <v>3</v>
      </c>
      <c r="G21" s="259">
        <f>_xlfn.IFNA((VLOOKUP(H21,[1]OMS!$O$10:$P$305,2,FALSE)),"")</f>
        <v>1636316</v>
      </c>
      <c r="H21" s="282" t="s">
        <v>512</v>
      </c>
      <c r="I21" s="287">
        <v>4</v>
      </c>
      <c r="J21" s="259">
        <f>_xlfn.IFNA((VLOOKUP(K21,[1]OMS!$O$10:$P$305,2,FALSE)),"")</f>
        <v>1745020</v>
      </c>
      <c r="K21" s="282" t="s">
        <v>513</v>
      </c>
      <c r="L21" s="91">
        <f>'Moors League'!G21</f>
        <v>1</v>
      </c>
      <c r="M21" s="89">
        <f>'Moors League'!H21</f>
        <v>22824</v>
      </c>
      <c r="N21" s="89">
        <f>'Moors League'!I21</f>
        <v>4</v>
      </c>
      <c r="O21" s="104"/>
      <c r="P21" s="202"/>
      <c r="Q21" s="106" t="str">
        <f>_xlfn.IFNA((VLOOKUP(O21,'DQ Lookup'!$A$2:$B$99,2,FALSE)),"")</f>
        <v/>
      </c>
      <c r="R21">
        <f t="shared" si="10"/>
        <v>306936</v>
      </c>
      <c r="S21" t="e">
        <f>_xlfn.IFNA((VLOOKUP(G33,#REF!,6,FALSE)),"")</f>
        <v>#REF!</v>
      </c>
      <c r="T21" t="e">
        <f>_xlfn.IFNA((VLOOKUP(G33,#REF!,4,FALSE)),"")</f>
        <v>#REF!</v>
      </c>
      <c r="U21" t="e">
        <f>_xlfn.IFNA((VLOOKUP(G33,#REF!,12,FALSE)),"")</f>
        <v>#REF!</v>
      </c>
      <c r="V21" t="e">
        <f>_xlfn.IFNA((VLOOKUP(G33,#REF!,13,FALSE)),"")</f>
        <v>#REF!</v>
      </c>
      <c r="W21" t="str">
        <f t="shared" si="11"/>
        <v>50m</v>
      </c>
      <c r="X21" t="str">
        <f t="shared" si="11"/>
        <v>Breaststroke</v>
      </c>
      <c r="Y21" t="str">
        <f t="shared" si="3"/>
        <v>50mBreaststroke</v>
      </c>
      <c r="Z21">
        <f t="shared" si="12"/>
        <v>24</v>
      </c>
      <c r="AA21" t="e">
        <f t="shared" si="4"/>
        <v>#REF!</v>
      </c>
      <c r="AB21" t="e">
        <f t="shared" si="5"/>
        <v>#REF!</v>
      </c>
      <c r="AC21" t="e">
        <f t="shared" si="5"/>
        <v>#REF!</v>
      </c>
      <c r="AD21" t="str">
        <f t="shared" si="6"/>
        <v/>
      </c>
      <c r="AE21" t="e">
        <f t="shared" si="7"/>
        <v>#REF!</v>
      </c>
      <c r="AF21" t="str">
        <f t="shared" si="13"/>
        <v>003416</v>
      </c>
      <c r="AG21" t="str">
        <f>_xlfn.IFNA((VLOOKUP(Y21,'Swim England Lookup'!$C$2:$E$5,3,FALSE)),"")</f>
        <v>07</v>
      </c>
      <c r="AH21" t="s">
        <v>324</v>
      </c>
      <c r="AI21" t="e">
        <f t="shared" si="9"/>
        <v>#REF!</v>
      </c>
    </row>
    <row r="22" spans="1:36" ht="19.5" customHeight="1" x14ac:dyDescent="0.25">
      <c r="A22" s="293">
        <v>14</v>
      </c>
      <c r="B22" s="294" t="s">
        <v>284</v>
      </c>
      <c r="C22" s="294" t="s">
        <v>282</v>
      </c>
      <c r="D22" s="294" t="s">
        <v>293</v>
      </c>
      <c r="E22" s="295" t="s">
        <v>99</v>
      </c>
      <c r="F22" s="199">
        <v>1</v>
      </c>
      <c r="G22" s="259">
        <f>_xlfn.IFNA((VLOOKUP(H22,[1]OMS!$O$10:$P$305,2,FALSE)),"")</f>
        <v>1678196</v>
      </c>
      <c r="H22" s="282" t="s">
        <v>514</v>
      </c>
      <c r="I22" s="288">
        <v>2</v>
      </c>
      <c r="J22" s="259">
        <f>_xlfn.IFNA((VLOOKUP(K22,[1]OMS!$O$10:$P$305,2,FALSE)),"")</f>
        <v>1790389</v>
      </c>
      <c r="K22" s="282" t="s">
        <v>515</v>
      </c>
      <c r="L22" s="348"/>
      <c r="M22" s="349"/>
      <c r="N22" s="349"/>
      <c r="O22" s="104"/>
      <c r="P22" s="202"/>
      <c r="Q22" s="106" t="str">
        <f>_xlfn.IFNA((VLOOKUP(O22,'DQ Lookup'!$A$2:$B$99,2,FALSE)),"")</f>
        <v/>
      </c>
      <c r="R22">
        <f t="shared" ref="R22:R27" si="14">G46</f>
        <v>1260915</v>
      </c>
      <c r="S22" t="e">
        <f>_xlfn.IFNA((VLOOKUP(G46,#REF!,6,FALSE)),"")</f>
        <v>#REF!</v>
      </c>
      <c r="T22" t="e">
        <f>_xlfn.IFNA((VLOOKUP(G46,#REF!,4,FALSE)),"")</f>
        <v>#REF!</v>
      </c>
      <c r="U22" t="e">
        <f>_xlfn.IFNA((VLOOKUP(G46,#REF!,12,FALSE)),"")</f>
        <v>#REF!</v>
      </c>
      <c r="V22" t="e">
        <f>_xlfn.IFNA((VLOOKUP(G46,#REF!,13,FALSE)),"")</f>
        <v>#REF!</v>
      </c>
      <c r="W22" t="str">
        <f t="shared" ref="W22:X27" si="15">D46</f>
        <v>50m</v>
      </c>
      <c r="X22" t="str">
        <f t="shared" si="15"/>
        <v>Butterfly</v>
      </c>
      <c r="Y22" t="str">
        <f t="shared" si="3"/>
        <v>50mButterfly</v>
      </c>
      <c r="Z22">
        <f t="shared" ref="Z22:Z27" si="16">A46</f>
        <v>31</v>
      </c>
      <c r="AA22" t="e">
        <f t="shared" si="4"/>
        <v>#REF!</v>
      </c>
      <c r="AB22" t="e">
        <f t="shared" si="5"/>
        <v>#REF!</v>
      </c>
      <c r="AC22" t="e">
        <f t="shared" si="5"/>
        <v>#REF!</v>
      </c>
      <c r="AD22" t="str">
        <f t="shared" si="6"/>
        <v/>
      </c>
      <c r="AE22" t="e">
        <f t="shared" si="7"/>
        <v>#REF!</v>
      </c>
      <c r="AF22" t="str">
        <f t="shared" ref="AF22:AF27" si="17">TEXT(M46,"000000")</f>
        <v>003054</v>
      </c>
      <c r="AG22" t="str">
        <f>_xlfn.IFNA((VLOOKUP(Y22,'Swim England Lookup'!$C$2:$E$5,3,FALSE)),"")</f>
        <v>10</v>
      </c>
      <c r="AH22" t="s">
        <v>324</v>
      </c>
      <c r="AI22" t="e">
        <f t="shared" si="9"/>
        <v>#REF!</v>
      </c>
    </row>
    <row r="23" spans="1:36" ht="19.5" customHeight="1" x14ac:dyDescent="0.25">
      <c r="A23" s="365"/>
      <c r="B23" s="366"/>
      <c r="C23" s="366"/>
      <c r="D23" s="366"/>
      <c r="E23" s="367"/>
      <c r="F23" s="201">
        <v>3</v>
      </c>
      <c r="G23" s="259">
        <f>_xlfn.IFNA((VLOOKUP(H23,[1]OMS!$O$10:$P$305,2,FALSE)),"")</f>
        <v>1819355</v>
      </c>
      <c r="H23" s="282" t="s">
        <v>516</v>
      </c>
      <c r="I23" s="289">
        <v>4</v>
      </c>
      <c r="J23" s="259">
        <f>_xlfn.IFNA((VLOOKUP(K23,[1]OMS!$O$10:$P$305,2,FALSE)),"")</f>
        <v>1603093</v>
      </c>
      <c r="K23" s="282" t="s">
        <v>502</v>
      </c>
      <c r="L23" s="91">
        <f>'Moors League'!G22</f>
        <v>3</v>
      </c>
      <c r="M23" s="89">
        <f>'Moors League'!H22</f>
        <v>22640</v>
      </c>
      <c r="N23" s="89">
        <f>'Moors League'!I22</f>
        <v>2</v>
      </c>
      <c r="O23" s="104"/>
      <c r="P23" s="202"/>
      <c r="Q23" s="106" t="str">
        <f>_xlfn.IFNA((VLOOKUP(O23,'DQ Lookup'!$A$2:$B$99,2,FALSE)),"")</f>
        <v/>
      </c>
      <c r="R23">
        <f t="shared" si="14"/>
        <v>1388225</v>
      </c>
      <c r="S23" t="e">
        <f>_xlfn.IFNA((VLOOKUP(G47,#REF!,6,FALSE)),"")</f>
        <v>#REF!</v>
      </c>
      <c r="T23" t="e">
        <f>_xlfn.IFNA((VLOOKUP(G47,#REF!,4,FALSE)),"")</f>
        <v>#REF!</v>
      </c>
      <c r="U23" t="e">
        <f>_xlfn.IFNA((VLOOKUP(G47,#REF!,12,FALSE)),"")</f>
        <v>#REF!</v>
      </c>
      <c r="V23" t="e">
        <f>_xlfn.IFNA((VLOOKUP(G47,#REF!,13,FALSE)),"")</f>
        <v>#REF!</v>
      </c>
      <c r="W23" t="str">
        <f t="shared" si="15"/>
        <v>50m</v>
      </c>
      <c r="X23" t="str">
        <f t="shared" si="15"/>
        <v>Butterfly</v>
      </c>
      <c r="Y23" t="str">
        <f t="shared" si="3"/>
        <v>50mButterfly</v>
      </c>
      <c r="Z23">
        <f t="shared" si="16"/>
        <v>32</v>
      </c>
      <c r="AA23" t="e">
        <f t="shared" si="4"/>
        <v>#REF!</v>
      </c>
      <c r="AB23" t="e">
        <f t="shared" ref="AB23:AC37" si="18">S23</f>
        <v>#REF!</v>
      </c>
      <c r="AC23" t="e">
        <f t="shared" si="18"/>
        <v>#REF!</v>
      </c>
      <c r="AD23" t="str">
        <f t="shared" si="6"/>
        <v/>
      </c>
      <c r="AE23" t="e">
        <f t="shared" si="7"/>
        <v>#REF!</v>
      </c>
      <c r="AF23" t="str">
        <f t="shared" si="17"/>
        <v>003150</v>
      </c>
      <c r="AG23" t="str">
        <f>_xlfn.IFNA((VLOOKUP(Y23,'Swim England Lookup'!$C$2:$E$5,3,FALSE)),"")</f>
        <v>10</v>
      </c>
      <c r="AH23" t="s">
        <v>324</v>
      </c>
      <c r="AI23" t="e">
        <f t="shared" si="9"/>
        <v>#REF!</v>
      </c>
    </row>
    <row r="24" spans="1:36" ht="19.5" customHeight="1" x14ac:dyDescent="0.25">
      <c r="A24" s="293">
        <v>15</v>
      </c>
      <c r="B24" s="294" t="s">
        <v>283</v>
      </c>
      <c r="C24" s="294" t="s">
        <v>286</v>
      </c>
      <c r="D24" s="294" t="s">
        <v>292</v>
      </c>
      <c r="E24" s="295" t="s">
        <v>290</v>
      </c>
      <c r="F24" s="357"/>
      <c r="G24" s="259">
        <f>_xlfn.IFNA((VLOOKUP(H24,[1]OMS!$O$10:$P$305,2,FALSE)),"")</f>
        <v>1505722</v>
      </c>
      <c r="H24" s="282" t="s">
        <v>506</v>
      </c>
      <c r="I24" s="382"/>
      <c r="J24" s="383"/>
      <c r="K24" s="383"/>
      <c r="L24" s="88">
        <f>'Moors League'!G23</f>
        <v>1</v>
      </c>
      <c r="M24" s="89">
        <f>'Moors League'!H23</f>
        <v>3894</v>
      </c>
      <c r="N24" s="89">
        <f>'Moors League'!I23</f>
        <v>4</v>
      </c>
      <c r="O24" s="104"/>
      <c r="P24" s="202"/>
      <c r="Q24" s="106" t="str">
        <f>_xlfn.IFNA((VLOOKUP(O24,'DQ Lookup'!$A$2:$B$99,2,FALSE)),"")</f>
        <v/>
      </c>
      <c r="R24">
        <f t="shared" si="14"/>
        <v>1745021</v>
      </c>
      <c r="S24" t="e">
        <f>_xlfn.IFNA((VLOOKUP(G48,#REF!,6,FALSE)),"")</f>
        <v>#REF!</v>
      </c>
      <c r="T24" t="e">
        <f>_xlfn.IFNA((VLOOKUP(G48,#REF!,4,FALSE)),"")</f>
        <v>#REF!</v>
      </c>
      <c r="U24" t="e">
        <f>_xlfn.IFNA((VLOOKUP(G48,#REF!,12,FALSE)),"")</f>
        <v>#REF!</v>
      </c>
      <c r="V24" t="e">
        <f>_xlfn.IFNA((VLOOKUP(G48,#REF!,13,FALSE)),"")</f>
        <v>#REF!</v>
      </c>
      <c r="W24" t="str">
        <f t="shared" si="15"/>
        <v>50m</v>
      </c>
      <c r="X24" t="str">
        <f t="shared" si="15"/>
        <v>Backstroke</v>
      </c>
      <c r="Y24" t="str">
        <f t="shared" si="3"/>
        <v>50mBackstroke</v>
      </c>
      <c r="Z24">
        <f t="shared" si="16"/>
        <v>33</v>
      </c>
      <c r="AA24" t="e">
        <f t="shared" si="4"/>
        <v>#REF!</v>
      </c>
      <c r="AB24" t="e">
        <f t="shared" si="18"/>
        <v>#REF!</v>
      </c>
      <c r="AC24" t="e">
        <f t="shared" si="18"/>
        <v>#REF!</v>
      </c>
      <c r="AD24" t="str">
        <f t="shared" si="6"/>
        <v/>
      </c>
      <c r="AE24" t="e">
        <f t="shared" si="7"/>
        <v>#REF!</v>
      </c>
      <c r="AF24" t="str">
        <f t="shared" si="17"/>
        <v>004380</v>
      </c>
      <c r="AG24" t="str">
        <f>_xlfn.IFNA((VLOOKUP(Y24,'Swim England Lookup'!$C$2:$E$5,3,FALSE)),"")</f>
        <v>13</v>
      </c>
      <c r="AH24" t="s">
        <v>324</v>
      </c>
      <c r="AI24" t="e">
        <f t="shared" si="9"/>
        <v>#REF!</v>
      </c>
    </row>
    <row r="25" spans="1:36" ht="19.5" customHeight="1" x14ac:dyDescent="0.25">
      <c r="A25" s="293">
        <v>16</v>
      </c>
      <c r="B25" s="294" t="s">
        <v>284</v>
      </c>
      <c r="C25" s="294" t="s">
        <v>286</v>
      </c>
      <c r="D25" s="294" t="s">
        <v>292</v>
      </c>
      <c r="E25" s="295" t="s">
        <v>290</v>
      </c>
      <c r="F25" s="357"/>
      <c r="G25" s="259">
        <f>_xlfn.IFNA((VLOOKUP(H25,[1]OMS!$O$10:$P$305,2,FALSE)),"")</f>
        <v>1603094</v>
      </c>
      <c r="H25" s="282" t="s">
        <v>503</v>
      </c>
      <c r="I25" s="382"/>
      <c r="J25" s="383"/>
      <c r="K25" s="383"/>
      <c r="L25" s="88">
        <f>'Moors League'!G24</f>
        <v>2</v>
      </c>
      <c r="M25" s="89">
        <f>'Moors League'!H24</f>
        <v>3595</v>
      </c>
      <c r="N25" s="89">
        <f>'Moors League'!I24</f>
        <v>3</v>
      </c>
      <c r="O25" s="104"/>
      <c r="P25" s="202"/>
      <c r="Q25" s="106" t="str">
        <f>_xlfn.IFNA((VLOOKUP(O25,'DQ Lookup'!$A$2:$B$99,2,FALSE)),"")</f>
        <v/>
      </c>
      <c r="R25">
        <f t="shared" si="14"/>
        <v>1678196</v>
      </c>
      <c r="S25" t="e">
        <f>_xlfn.IFNA((VLOOKUP(G49,#REF!,6,FALSE)),"")</f>
        <v>#REF!</v>
      </c>
      <c r="T25" t="e">
        <f>_xlfn.IFNA((VLOOKUP(G49,#REF!,4,FALSE)),"")</f>
        <v>#REF!</v>
      </c>
      <c r="U25" t="e">
        <f>_xlfn.IFNA((VLOOKUP(G49,#REF!,12,FALSE)),"")</f>
        <v>#REF!</v>
      </c>
      <c r="V25" t="e">
        <f>_xlfn.IFNA((VLOOKUP(G49,#REF!,13,FALSE)),"")</f>
        <v>#REF!</v>
      </c>
      <c r="W25" t="str">
        <f t="shared" si="15"/>
        <v>50m</v>
      </c>
      <c r="X25" t="str">
        <f t="shared" si="15"/>
        <v>Backstroke</v>
      </c>
      <c r="Y25" t="str">
        <f t="shared" si="3"/>
        <v>50mBackstroke</v>
      </c>
      <c r="Z25">
        <f t="shared" si="16"/>
        <v>34</v>
      </c>
      <c r="AA25" t="e">
        <f t="shared" si="4"/>
        <v>#REF!</v>
      </c>
      <c r="AB25" t="e">
        <f t="shared" si="18"/>
        <v>#REF!</v>
      </c>
      <c r="AC25" t="e">
        <f t="shared" si="18"/>
        <v>#REF!</v>
      </c>
      <c r="AD25" t="str">
        <f t="shared" si="6"/>
        <v/>
      </c>
      <c r="AE25" t="e">
        <f t="shared" si="7"/>
        <v>#REF!</v>
      </c>
      <c r="AF25" t="str">
        <f t="shared" si="17"/>
        <v>004416</v>
      </c>
      <c r="AG25" t="str">
        <f>_xlfn.IFNA((VLOOKUP(Y25,'Swim England Lookup'!$C$2:$E$5,3,FALSE)),"")</f>
        <v>13</v>
      </c>
      <c r="AH25" t="s">
        <v>324</v>
      </c>
      <c r="AI25" t="e">
        <f t="shared" si="9"/>
        <v>#REF!</v>
      </c>
    </row>
    <row r="26" spans="1:36" ht="19.5" customHeight="1" x14ac:dyDescent="0.25">
      <c r="A26" s="293">
        <v>17</v>
      </c>
      <c r="B26" s="294" t="s">
        <v>283</v>
      </c>
      <c r="C26" s="294" t="s">
        <v>287</v>
      </c>
      <c r="D26" s="294" t="s">
        <v>292</v>
      </c>
      <c r="E26" s="295" t="s">
        <v>288</v>
      </c>
      <c r="F26" s="357"/>
      <c r="G26" s="259">
        <f>_xlfn.IFNA((VLOOKUP(H26,[1]OMS!$O$10:$P$305,2,FALSE)),"")</f>
        <v>1724911</v>
      </c>
      <c r="H26" s="282" t="s">
        <v>574</v>
      </c>
      <c r="I26" s="382"/>
      <c r="J26" s="383"/>
      <c r="K26" s="383"/>
      <c r="L26" s="88">
        <f>'Moors League'!G25</f>
        <v>2</v>
      </c>
      <c r="M26" s="89">
        <f>'Moors League'!H25</f>
        <v>5024</v>
      </c>
      <c r="N26" s="89">
        <f>'Moors League'!I25</f>
        <v>3</v>
      </c>
      <c r="O26" s="104"/>
      <c r="P26" s="202"/>
      <c r="Q26" s="106" t="str">
        <f>_xlfn.IFNA((VLOOKUP(O26,'DQ Lookup'!$A$2:$B$99,2,FALSE)),"")</f>
        <v/>
      </c>
      <c r="R26">
        <f t="shared" si="14"/>
        <v>1371014</v>
      </c>
      <c r="S26" t="e">
        <f>_xlfn.IFNA((VLOOKUP(G50,#REF!,6,FALSE)),"")</f>
        <v>#REF!</v>
      </c>
      <c r="T26" t="e">
        <f>_xlfn.IFNA((VLOOKUP(G50,#REF!,4,FALSE)),"")</f>
        <v>#REF!</v>
      </c>
      <c r="U26" t="e">
        <f>_xlfn.IFNA((VLOOKUP(G50,#REF!,12,FALSE)),"")</f>
        <v>#REF!</v>
      </c>
      <c r="V26" t="e">
        <f>_xlfn.IFNA((VLOOKUP(G50,#REF!,13,FALSE)),"")</f>
        <v>#REF!</v>
      </c>
      <c r="W26" t="str">
        <f t="shared" si="15"/>
        <v>50m</v>
      </c>
      <c r="X26" t="str">
        <f t="shared" si="15"/>
        <v>Freestyle</v>
      </c>
      <c r="Y26" t="str">
        <f t="shared" si="3"/>
        <v>50mFreestyle</v>
      </c>
      <c r="Z26">
        <f t="shared" si="16"/>
        <v>35</v>
      </c>
      <c r="AA26" t="e">
        <f t="shared" si="4"/>
        <v>#REF!</v>
      </c>
      <c r="AB26" t="e">
        <f t="shared" si="18"/>
        <v>#REF!</v>
      </c>
      <c r="AC26" t="e">
        <f t="shared" si="18"/>
        <v>#REF!</v>
      </c>
      <c r="AD26" t="str">
        <f t="shared" si="6"/>
        <v/>
      </c>
      <c r="AE26" t="e">
        <f t="shared" si="7"/>
        <v>#REF!</v>
      </c>
      <c r="AF26" t="str">
        <f t="shared" si="17"/>
        <v>002955</v>
      </c>
      <c r="AG26" t="str">
        <f>_xlfn.IFNA((VLOOKUP(Y26,'Swim England Lookup'!$C$2:$E$5,3,FALSE)),"")</f>
        <v>01</v>
      </c>
      <c r="AH26" t="s">
        <v>324</v>
      </c>
      <c r="AI26" t="e">
        <f t="shared" si="9"/>
        <v>#REF!</v>
      </c>
    </row>
    <row r="27" spans="1:36" ht="19.5" customHeight="1" x14ac:dyDescent="0.25">
      <c r="A27" s="293">
        <v>18</v>
      </c>
      <c r="B27" s="294" t="s">
        <v>284</v>
      </c>
      <c r="C27" s="294" t="s">
        <v>287</v>
      </c>
      <c r="D27" s="294" t="s">
        <v>292</v>
      </c>
      <c r="E27" s="295" t="s">
        <v>288</v>
      </c>
      <c r="F27" s="357"/>
      <c r="G27" s="259">
        <f>_xlfn.IFNA((VLOOKUP(H27,[1]OMS!$O$10:$P$305,2,FALSE)),"")</f>
        <v>1732832</v>
      </c>
      <c r="H27" s="282" t="s">
        <v>517</v>
      </c>
      <c r="I27" s="382"/>
      <c r="J27" s="383"/>
      <c r="K27" s="383"/>
      <c r="L27" s="88">
        <f>'Moors League'!G26</f>
        <v>2</v>
      </c>
      <c r="M27" s="89">
        <f>'Moors League'!H26</f>
        <v>4373</v>
      </c>
      <c r="N27" s="89">
        <f>'Moors League'!I26</f>
        <v>3</v>
      </c>
      <c r="O27" s="104"/>
      <c r="P27" s="202"/>
      <c r="Q27" s="106" t="str">
        <f>_xlfn.IFNA((VLOOKUP(O27,'DQ Lookup'!$A$2:$B$99,2,FALSE)),"")</f>
        <v/>
      </c>
      <c r="R27">
        <f t="shared" si="14"/>
        <v>1497252</v>
      </c>
      <c r="S27" t="e">
        <f>_xlfn.IFNA((VLOOKUP(G51,#REF!,6,FALSE)),"")</f>
        <v>#REF!</v>
      </c>
      <c r="T27" t="e">
        <f>_xlfn.IFNA((VLOOKUP(G51,#REF!,4,FALSE)),"")</f>
        <v>#REF!</v>
      </c>
      <c r="U27" t="e">
        <f>_xlfn.IFNA((VLOOKUP(G51,#REF!,12,FALSE)),"")</f>
        <v>#REF!</v>
      </c>
      <c r="V27" t="e">
        <f>_xlfn.IFNA((VLOOKUP(G51,#REF!,13,FALSE)),"")</f>
        <v>#REF!</v>
      </c>
      <c r="W27" t="str">
        <f t="shared" si="15"/>
        <v>50m</v>
      </c>
      <c r="X27" t="str">
        <f t="shared" si="15"/>
        <v>Freestyle</v>
      </c>
      <c r="Y27" t="str">
        <f t="shared" si="3"/>
        <v>50mFreestyle</v>
      </c>
      <c r="Z27">
        <f t="shared" si="16"/>
        <v>36</v>
      </c>
      <c r="AA27" t="e">
        <f t="shared" si="4"/>
        <v>#REF!</v>
      </c>
      <c r="AB27" t="e">
        <f t="shared" si="18"/>
        <v>#REF!</v>
      </c>
      <c r="AC27" t="e">
        <f t="shared" si="18"/>
        <v>#REF!</v>
      </c>
      <c r="AD27" t="str">
        <f t="shared" si="6"/>
        <v/>
      </c>
      <c r="AE27" t="e">
        <f t="shared" si="7"/>
        <v>#REF!</v>
      </c>
      <c r="AF27" t="str">
        <f t="shared" si="17"/>
        <v>002818</v>
      </c>
      <c r="AG27" t="str">
        <f>_xlfn.IFNA((VLOOKUP(Y27,'Swim England Lookup'!$C$2:$E$5,3,FALSE)),"")</f>
        <v>01</v>
      </c>
      <c r="AH27" t="s">
        <v>324</v>
      </c>
      <c r="AI27" t="e">
        <f t="shared" si="9"/>
        <v>#REF!</v>
      </c>
    </row>
    <row r="28" spans="1:36" ht="19.5" customHeight="1" x14ac:dyDescent="0.25">
      <c r="A28" s="293">
        <v>19</v>
      </c>
      <c r="B28" s="294" t="s">
        <v>283</v>
      </c>
      <c r="C28" s="294" t="s">
        <v>285</v>
      </c>
      <c r="D28" s="294" t="s">
        <v>292</v>
      </c>
      <c r="E28" s="295" t="s">
        <v>289</v>
      </c>
      <c r="F28" s="357"/>
      <c r="G28" s="259">
        <f>_xlfn.IFNA((VLOOKUP(H28,[1]OMS!$O$10:$P$305,2,FALSE)),"")</f>
        <v>1371014</v>
      </c>
      <c r="H28" s="282" t="s">
        <v>508</v>
      </c>
      <c r="I28" s="382"/>
      <c r="J28" s="383"/>
      <c r="K28" s="383"/>
      <c r="L28" s="88">
        <f>'Moors League'!G27</f>
        <v>1</v>
      </c>
      <c r="M28" s="89">
        <f>'Moors League'!H27</f>
        <v>3182</v>
      </c>
      <c r="N28" s="89">
        <f>'Moors League'!I27</f>
        <v>4</v>
      </c>
      <c r="O28" s="104"/>
      <c r="P28" s="202"/>
      <c r="Q28" s="106" t="str">
        <f>_xlfn.IFNA((VLOOKUP(O28,'DQ Lookup'!$A$2:$B$99,2,FALSE)),"")</f>
        <v/>
      </c>
      <c r="R28">
        <f>G54</f>
        <v>1488958</v>
      </c>
      <c r="S28" t="e">
        <f>_xlfn.IFNA((VLOOKUP(G54,#REF!,6,FALSE)),"")</f>
        <v>#REF!</v>
      </c>
      <c r="T28" t="e">
        <f>_xlfn.IFNA((VLOOKUP(G54,#REF!,4,FALSE)),"")</f>
        <v>#REF!</v>
      </c>
      <c r="U28" t="e">
        <f>_xlfn.IFNA((VLOOKUP(G54,#REF!,12,FALSE)),"")</f>
        <v>#REF!</v>
      </c>
      <c r="V28" t="e">
        <f>_xlfn.IFNA((VLOOKUP(G54,#REF!,13,FALSE)),"")</f>
        <v>#REF!</v>
      </c>
      <c r="W28" t="str">
        <f>D54</f>
        <v>50m</v>
      </c>
      <c r="X28" t="str">
        <f>E54</f>
        <v>Butterfly</v>
      </c>
      <c r="Y28" t="str">
        <f t="shared" si="3"/>
        <v>50mButterfly</v>
      </c>
      <c r="Z28">
        <f>A54</f>
        <v>39</v>
      </c>
      <c r="AA28" t="e">
        <f t="shared" si="4"/>
        <v>#REF!</v>
      </c>
      <c r="AB28" t="e">
        <f t="shared" si="18"/>
        <v>#REF!</v>
      </c>
      <c r="AC28" t="e">
        <f t="shared" si="18"/>
        <v>#REF!</v>
      </c>
      <c r="AD28" t="str">
        <f t="shared" si="6"/>
        <v/>
      </c>
      <c r="AE28" t="e">
        <f t="shared" si="7"/>
        <v>#REF!</v>
      </c>
      <c r="AF28" t="str">
        <f>TEXT(M54,"000000")</f>
        <v>003295</v>
      </c>
      <c r="AG28" t="str">
        <f>_xlfn.IFNA((VLOOKUP(Y28,'Swim England Lookup'!$C$2:$E$5,3,FALSE)),"")</f>
        <v>10</v>
      </c>
      <c r="AH28" t="s">
        <v>324</v>
      </c>
      <c r="AI28" t="e">
        <f t="shared" si="9"/>
        <v>#REF!</v>
      </c>
    </row>
    <row r="29" spans="1:36" ht="19.5" customHeight="1" x14ac:dyDescent="0.25">
      <c r="A29" s="293">
        <v>20</v>
      </c>
      <c r="B29" s="294" t="s">
        <v>284</v>
      </c>
      <c r="C29" s="294" t="s">
        <v>285</v>
      </c>
      <c r="D29" s="294" t="s">
        <v>292</v>
      </c>
      <c r="E29" s="295" t="s">
        <v>289</v>
      </c>
      <c r="F29" s="357"/>
      <c r="G29" s="259">
        <f>_xlfn.IFNA((VLOOKUP(H29,[1]OMS!$O$10:$P$305,2,FALSE)),"")</f>
        <v>1456867</v>
      </c>
      <c r="H29" s="282" t="s">
        <v>510</v>
      </c>
      <c r="I29" s="382"/>
      <c r="J29" s="383"/>
      <c r="K29" s="383"/>
      <c r="L29" s="88" t="str">
        <f>'Moors League'!G28</f>
        <v>DSQ</v>
      </c>
      <c r="M29" s="89" t="str">
        <f>'Moors League'!H28</f>
        <v>DSQ</v>
      </c>
      <c r="N29" s="89">
        <f>'Moors League'!I28</f>
        <v>0</v>
      </c>
      <c r="O29" s="104">
        <v>4.4000000000000004</v>
      </c>
      <c r="P29" s="202"/>
      <c r="Q29" s="106" t="str">
        <f>_xlfn.IFNA((VLOOKUP(O29,'DQ Lookup'!$A$2:$B$99,2,FALSE)),"")</f>
        <v>Initiating a start before the signal</v>
      </c>
      <c r="R29">
        <f>G55</f>
        <v>1603094</v>
      </c>
      <c r="S29" t="e">
        <f>_xlfn.IFNA((VLOOKUP(G55,#REF!,6,FALSE)),"")</f>
        <v>#REF!</v>
      </c>
      <c r="T29" t="e">
        <f>_xlfn.IFNA((VLOOKUP(G55,#REF!,4,FALSE)),"")</f>
        <v>#REF!</v>
      </c>
      <c r="U29" t="e">
        <f>_xlfn.IFNA((VLOOKUP(G55,#REF!,12,FALSE)),"")</f>
        <v>#REF!</v>
      </c>
      <c r="V29" t="e">
        <f>_xlfn.IFNA((VLOOKUP(G55,#REF!,13,FALSE)),"")</f>
        <v>#REF!</v>
      </c>
      <c r="W29" t="str">
        <f>D55</f>
        <v>50m</v>
      </c>
      <c r="X29" t="str">
        <f>E55</f>
        <v>Butterfly</v>
      </c>
      <c r="Y29" t="str">
        <f t="shared" si="3"/>
        <v>50mButterfly</v>
      </c>
      <c r="Z29">
        <f>A55</f>
        <v>40</v>
      </c>
      <c r="AA29" t="e">
        <f t="shared" si="4"/>
        <v>#REF!</v>
      </c>
      <c r="AB29" t="e">
        <f t="shared" si="18"/>
        <v>#REF!</v>
      </c>
      <c r="AC29" t="e">
        <f t="shared" si="18"/>
        <v>#REF!</v>
      </c>
      <c r="AD29" t="str">
        <f t="shared" si="6"/>
        <v/>
      </c>
      <c r="AE29" t="e">
        <f t="shared" si="7"/>
        <v>#REF!</v>
      </c>
      <c r="AF29" t="str">
        <f>TEXT(M55,"000000")</f>
        <v>003292</v>
      </c>
      <c r="AG29" t="str">
        <f>_xlfn.IFNA((VLOOKUP(Y29,'Swim England Lookup'!$C$2:$E$5,3,FALSE)),"")</f>
        <v>10</v>
      </c>
      <c r="AH29" t="s">
        <v>324</v>
      </c>
      <c r="AI29" t="e">
        <f t="shared" si="9"/>
        <v>#REF!</v>
      </c>
      <c r="AJ29">
        <v>30.37</v>
      </c>
    </row>
    <row r="30" spans="1:36" ht="19.5" customHeight="1" x14ac:dyDescent="0.25">
      <c r="A30" s="293">
        <v>21</v>
      </c>
      <c r="B30" s="294" t="s">
        <v>283</v>
      </c>
      <c r="C30" s="294" t="s">
        <v>282</v>
      </c>
      <c r="D30" s="294" t="s">
        <v>292</v>
      </c>
      <c r="E30" s="295" t="s">
        <v>291</v>
      </c>
      <c r="F30" s="357"/>
      <c r="G30" s="259">
        <f>_xlfn.IFNA((VLOOKUP(H30,[1]OMS!$O$10:$P$305,2,FALSE)),"")</f>
        <v>1745020</v>
      </c>
      <c r="H30" s="282" t="s">
        <v>513</v>
      </c>
      <c r="I30" s="382"/>
      <c r="J30" s="383"/>
      <c r="K30" s="383"/>
      <c r="L30" s="88">
        <f>'Moors League'!G29</f>
        <v>1</v>
      </c>
      <c r="M30" s="89">
        <f>'Moors League'!H29</f>
        <v>3580</v>
      </c>
      <c r="N30" s="89">
        <f>'Moors League'!I29</f>
        <v>4</v>
      </c>
      <c r="O30" s="104"/>
      <c r="P30" s="202"/>
      <c r="Q30" s="106" t="str">
        <f>_xlfn.IFNA((VLOOKUP(O30,'DQ Lookup'!$A$2:$B$99,2,FALSE)),"")</f>
        <v/>
      </c>
      <c r="R30">
        <f>G64</f>
        <v>1488958</v>
      </c>
      <c r="S30" t="e">
        <f>_xlfn.IFNA((VLOOKUP(G64,#REF!,6,FALSE)),"")</f>
        <v>#REF!</v>
      </c>
      <c r="T30" t="e">
        <f>_xlfn.IFNA((VLOOKUP(G64,#REF!,4,FALSE)),"")</f>
        <v>#REF!</v>
      </c>
      <c r="U30" t="e">
        <f>_xlfn.IFNA((VLOOKUP(G64,#REF!,12,FALSE)),"")</f>
        <v>#REF!</v>
      </c>
      <c r="V30" t="e">
        <f>_xlfn.IFNA((VLOOKUP(G64,#REF!,13,FALSE)),"")</f>
        <v>#REF!</v>
      </c>
      <c r="W30" t="str">
        <f>D64</f>
        <v>50m</v>
      </c>
      <c r="X30" t="str">
        <f>E64</f>
        <v>Freestyle</v>
      </c>
      <c r="Y30" t="str">
        <f t="shared" si="3"/>
        <v>50mFreestyle</v>
      </c>
      <c r="Z30">
        <f>A64</f>
        <v>45</v>
      </c>
      <c r="AA30" t="e">
        <f t="shared" si="4"/>
        <v>#REF!</v>
      </c>
      <c r="AB30" t="e">
        <f t="shared" si="18"/>
        <v>#REF!</v>
      </c>
      <c r="AC30" t="e">
        <f t="shared" si="18"/>
        <v>#REF!</v>
      </c>
      <c r="AD30" t="str">
        <f t="shared" si="6"/>
        <v/>
      </c>
      <c r="AE30" t="e">
        <f t="shared" si="7"/>
        <v>#REF!</v>
      </c>
      <c r="AF30" t="str">
        <f>TEXT(M64,"000000")</f>
        <v>003030</v>
      </c>
      <c r="AG30" t="str">
        <f>_xlfn.IFNA((VLOOKUP(Y30,'Swim England Lookup'!$C$2:$E$5,3,FALSE)),"")</f>
        <v>01</v>
      </c>
      <c r="AH30" t="s">
        <v>324</v>
      </c>
      <c r="AI30" t="e">
        <f t="shared" si="9"/>
        <v>#REF!</v>
      </c>
    </row>
    <row r="31" spans="1:36" ht="19.5" customHeight="1" x14ac:dyDescent="0.25">
      <c r="A31" s="293">
        <v>22</v>
      </c>
      <c r="B31" s="294" t="s">
        <v>284</v>
      </c>
      <c r="C31" s="294" t="s">
        <v>282</v>
      </c>
      <c r="D31" s="294" t="s">
        <v>292</v>
      </c>
      <c r="E31" s="295" t="s">
        <v>291</v>
      </c>
      <c r="F31" s="357"/>
      <c r="G31" s="259">
        <f>_xlfn.IFNA((VLOOKUP(H31,[1]OMS!$O$10:$P$305,2,FALSE)),"")</f>
        <v>1603093</v>
      </c>
      <c r="H31" s="282" t="s">
        <v>502</v>
      </c>
      <c r="I31" s="382"/>
      <c r="J31" s="383"/>
      <c r="K31" s="383"/>
      <c r="L31" s="88">
        <f>'Moors League'!G30</f>
        <v>1</v>
      </c>
      <c r="M31" s="89">
        <f>'Moors League'!H30</f>
        <v>3053</v>
      </c>
      <c r="N31" s="89">
        <f>'Moors League'!I30</f>
        <v>4</v>
      </c>
      <c r="O31" s="104"/>
      <c r="P31" s="202"/>
      <c r="Q31" s="106" t="str">
        <f>_xlfn.IFNA((VLOOKUP(O31,'DQ Lookup'!$A$2:$B$99,2,FALSE)),"")</f>
        <v/>
      </c>
      <c r="R31">
        <f>G65</f>
        <v>1398877</v>
      </c>
      <c r="S31" t="e">
        <f>_xlfn.IFNA((VLOOKUP(G65,#REF!,6,FALSE)),"")</f>
        <v>#REF!</v>
      </c>
      <c r="T31" t="e">
        <f>_xlfn.IFNA((VLOOKUP(G65,#REF!,4,FALSE)),"")</f>
        <v>#REF!</v>
      </c>
      <c r="U31" t="e">
        <f>_xlfn.IFNA((VLOOKUP(G65,#REF!,12,FALSE)),"")</f>
        <v>#REF!</v>
      </c>
      <c r="V31" t="e">
        <f>_xlfn.IFNA((VLOOKUP(G65,#REF!,13,FALSE)),"")</f>
        <v>#REF!</v>
      </c>
      <c r="W31" t="str">
        <f>D65</f>
        <v>50m</v>
      </c>
      <c r="X31" t="str">
        <f>E65</f>
        <v>Freestyle</v>
      </c>
      <c r="Y31" t="str">
        <f t="shared" si="3"/>
        <v>50mFreestyle</v>
      </c>
      <c r="Z31">
        <f>A65</f>
        <v>46</v>
      </c>
      <c r="AA31" t="e">
        <f t="shared" si="4"/>
        <v>#REF!</v>
      </c>
      <c r="AB31" t="e">
        <f t="shared" si="18"/>
        <v>#REF!</v>
      </c>
      <c r="AC31" t="e">
        <f t="shared" si="18"/>
        <v>#REF!</v>
      </c>
      <c r="AD31" t="str">
        <f t="shared" si="6"/>
        <v/>
      </c>
      <c r="AE31" t="e">
        <f t="shared" si="7"/>
        <v>#REF!</v>
      </c>
      <c r="AF31" t="str">
        <f>TEXT(M65,"000000")</f>
        <v>002708</v>
      </c>
      <c r="AG31" t="str">
        <f>_xlfn.IFNA((VLOOKUP(Y31,'Swim England Lookup'!$C$2:$E$5,3,FALSE)),"")</f>
        <v>01</v>
      </c>
      <c r="AH31" t="s">
        <v>324</v>
      </c>
      <c r="AI31" t="e">
        <f t="shared" si="9"/>
        <v>#REF!</v>
      </c>
    </row>
    <row r="32" spans="1:36" ht="19.5" customHeight="1" x14ac:dyDescent="0.25">
      <c r="A32" s="293">
        <v>23</v>
      </c>
      <c r="B32" s="294" t="s">
        <v>283</v>
      </c>
      <c r="C32" s="294" t="s">
        <v>79</v>
      </c>
      <c r="D32" s="294" t="s">
        <v>292</v>
      </c>
      <c r="E32" s="295" t="s">
        <v>290</v>
      </c>
      <c r="F32" s="357"/>
      <c r="G32" s="259">
        <f>_xlfn.IFNA((VLOOKUP(H32,[1]OMS!$O$10:$P$305,2,FALSE)),"")</f>
        <v>1260915</v>
      </c>
      <c r="H32" s="282" t="s">
        <v>501</v>
      </c>
      <c r="I32" s="382"/>
      <c r="J32" s="383"/>
      <c r="K32" s="383"/>
      <c r="L32" s="88">
        <f>'Moors League'!G31</f>
        <v>1</v>
      </c>
      <c r="M32" s="89">
        <f>'Moors League'!H31</f>
        <v>3792</v>
      </c>
      <c r="N32" s="89">
        <f>'Moors League'!I31</f>
        <v>4</v>
      </c>
      <c r="O32" s="104"/>
      <c r="P32" s="202"/>
      <c r="Q32" s="106" t="str">
        <f>_xlfn.IFNA((VLOOKUP(O32,'DQ Lookup'!$A$2:$B$99,2,FALSE)),"")</f>
        <v/>
      </c>
      <c r="R32">
        <f t="shared" ref="R32:R37" si="19">G68</f>
        <v>1523515</v>
      </c>
      <c r="S32" t="e">
        <f>_xlfn.IFNA((VLOOKUP(G68,#REF!,6,FALSE)),"")</f>
        <v>#REF!</v>
      </c>
      <c r="T32" t="e">
        <f>_xlfn.IFNA((VLOOKUP(G68,#REF!,4,FALSE)),"")</f>
        <v>#REF!</v>
      </c>
      <c r="U32" t="e">
        <f>_xlfn.IFNA((VLOOKUP(G68,#REF!,12,FALSE)),"")</f>
        <v>#REF!</v>
      </c>
      <c r="V32" t="e">
        <f>_xlfn.IFNA((VLOOKUP(G68,#REF!,13,FALSE)),"")</f>
        <v>#REF!</v>
      </c>
      <c r="W32" t="str">
        <f t="shared" ref="W32:X37" si="20">D68</f>
        <v>50m</v>
      </c>
      <c r="X32" t="str">
        <f t="shared" si="20"/>
        <v>Backstroke</v>
      </c>
      <c r="Y32" t="str">
        <f t="shared" si="3"/>
        <v>50mBackstroke</v>
      </c>
      <c r="Z32">
        <f t="shared" ref="Z32:Z37" si="21">A68</f>
        <v>49</v>
      </c>
      <c r="AA32" t="e">
        <f t="shared" si="4"/>
        <v>#REF!</v>
      </c>
      <c r="AB32" t="e">
        <f t="shared" si="18"/>
        <v>#REF!</v>
      </c>
      <c r="AC32" t="e">
        <f t="shared" si="18"/>
        <v>#REF!</v>
      </c>
      <c r="AD32" t="str">
        <f t="shared" si="6"/>
        <v/>
      </c>
      <c r="AE32" t="e">
        <f t="shared" si="7"/>
        <v>#REF!</v>
      </c>
      <c r="AF32" t="str">
        <f t="shared" ref="AF32:AF37" si="22">TEXT(M68,"000000")</f>
        <v>003596</v>
      </c>
      <c r="AG32" t="str">
        <f>_xlfn.IFNA((VLOOKUP(Y32,'Swim England Lookup'!$C$2:$E$5,3,FALSE)),"")</f>
        <v>13</v>
      </c>
      <c r="AH32" t="s">
        <v>324</v>
      </c>
      <c r="AI32" t="e">
        <f t="shared" si="9"/>
        <v>#REF!</v>
      </c>
    </row>
    <row r="33" spans="1:36" ht="19.5" customHeight="1" x14ac:dyDescent="0.25">
      <c r="A33" s="293">
        <v>24</v>
      </c>
      <c r="B33" s="294" t="s">
        <v>284</v>
      </c>
      <c r="C33" s="294" t="s">
        <v>79</v>
      </c>
      <c r="D33" s="294" t="s">
        <v>292</v>
      </c>
      <c r="E33" s="295" t="s">
        <v>290</v>
      </c>
      <c r="F33" s="358"/>
      <c r="G33" s="259">
        <f>_xlfn.IFNA((VLOOKUP(H33,[1]OMS!$O$10:$P$305,2,FALSE)),"")</f>
        <v>306936</v>
      </c>
      <c r="H33" s="282" t="s">
        <v>576</v>
      </c>
      <c r="I33" s="384"/>
      <c r="J33" s="385"/>
      <c r="K33" s="385"/>
      <c r="L33" s="88">
        <f>'Moors League'!G32</f>
        <v>2</v>
      </c>
      <c r="M33" s="89">
        <f>'Moors League'!H32</f>
        <v>3416</v>
      </c>
      <c r="N33" s="89">
        <f>'Moors League'!I32</f>
        <v>3</v>
      </c>
      <c r="O33" s="104"/>
      <c r="P33" s="202"/>
      <c r="Q33" s="106" t="str">
        <f>_xlfn.IFNA((VLOOKUP(O33,'DQ Lookup'!$A$2:$B$99,2,FALSE)),"")</f>
        <v/>
      </c>
      <c r="R33">
        <f t="shared" si="19"/>
        <v>1456867</v>
      </c>
      <c r="S33" t="e">
        <f>_xlfn.IFNA((VLOOKUP(G69,#REF!,6,FALSE)),"")</f>
        <v>#REF!</v>
      </c>
      <c r="T33" t="e">
        <f>_xlfn.IFNA((VLOOKUP(G69,#REF!,4,FALSE)),"")</f>
        <v>#REF!</v>
      </c>
      <c r="U33" t="e">
        <f>_xlfn.IFNA((VLOOKUP(G69,#REF!,12,FALSE)),"")</f>
        <v>#REF!</v>
      </c>
      <c r="V33" t="e">
        <f>_xlfn.IFNA((VLOOKUP(G69,#REF!,13,FALSE)),"")</f>
        <v>#REF!</v>
      </c>
      <c r="W33" t="str">
        <f t="shared" si="20"/>
        <v>50m</v>
      </c>
      <c r="X33" t="str">
        <f t="shared" si="20"/>
        <v>Backstroke</v>
      </c>
      <c r="Y33" t="str">
        <f t="shared" si="3"/>
        <v>50mBackstroke</v>
      </c>
      <c r="Z33">
        <f t="shared" si="21"/>
        <v>50</v>
      </c>
      <c r="AA33" t="e">
        <f t="shared" si="4"/>
        <v>#REF!</v>
      </c>
      <c r="AB33" t="e">
        <f t="shared" si="18"/>
        <v>#REF!</v>
      </c>
      <c r="AC33" t="e">
        <f t="shared" si="18"/>
        <v>#REF!</v>
      </c>
      <c r="AD33" t="str">
        <f t="shared" si="6"/>
        <v/>
      </c>
      <c r="AE33" t="e">
        <f t="shared" si="7"/>
        <v>#REF!</v>
      </c>
      <c r="AF33" t="str">
        <f t="shared" si="22"/>
        <v>003317</v>
      </c>
      <c r="AG33" t="str">
        <f>_xlfn.IFNA((VLOOKUP(Y33,'Swim England Lookup'!$C$2:$E$5,3,FALSE)),"")</f>
        <v>13</v>
      </c>
      <c r="AH33" t="s">
        <v>324</v>
      </c>
      <c r="AI33" t="e">
        <f t="shared" si="9"/>
        <v>#REF!</v>
      </c>
    </row>
    <row r="34" spans="1:36" ht="19.5" customHeight="1" x14ac:dyDescent="0.25">
      <c r="A34" s="293">
        <v>25</v>
      </c>
      <c r="B34" s="294" t="s">
        <v>283</v>
      </c>
      <c r="C34" s="294" t="s">
        <v>286</v>
      </c>
      <c r="D34" s="294" t="s">
        <v>293</v>
      </c>
      <c r="E34" s="295" t="s">
        <v>97</v>
      </c>
      <c r="F34" s="198" t="s">
        <v>296</v>
      </c>
      <c r="G34" s="259">
        <f>_xlfn.IFNA((VLOOKUP(H34,[1]OMS!$O$10:$P$305,2,FALSE)),"")</f>
        <v>1636309</v>
      </c>
      <c r="H34" s="282" t="s">
        <v>578</v>
      </c>
      <c r="I34" s="260" t="s">
        <v>298</v>
      </c>
      <c r="J34" s="259">
        <f>_xlfn.IFNA((VLOOKUP(K34,[1]OMS!$O$10:$P$305,2,FALSE)),"")</f>
        <v>1505722</v>
      </c>
      <c r="K34" s="282" t="s">
        <v>506</v>
      </c>
      <c r="L34" s="348"/>
      <c r="M34" s="349"/>
      <c r="N34" s="349"/>
      <c r="O34" s="104"/>
      <c r="P34" s="202"/>
      <c r="Q34" s="106" t="str">
        <f>_xlfn.IFNA((VLOOKUP(O34,'DQ Lookup'!$A$2:$B$99,2,FALSE)),"")</f>
        <v/>
      </c>
      <c r="R34">
        <f t="shared" si="19"/>
        <v>1745020</v>
      </c>
      <c r="S34" t="e">
        <f>_xlfn.IFNA((VLOOKUP(G70,#REF!,6,FALSE)),"")</f>
        <v>#REF!</v>
      </c>
      <c r="T34" t="e">
        <f>_xlfn.IFNA((VLOOKUP(G70,#REF!,4,FALSE)),"")</f>
        <v>#REF!</v>
      </c>
      <c r="U34" t="e">
        <f>_xlfn.IFNA((VLOOKUP(G70,#REF!,12,FALSE)),"")</f>
        <v>#REF!</v>
      </c>
      <c r="V34" t="e">
        <f>_xlfn.IFNA((VLOOKUP(G70,#REF!,13,FALSE)),"")</f>
        <v>#REF!</v>
      </c>
      <c r="W34" t="str">
        <f t="shared" si="20"/>
        <v>50m</v>
      </c>
      <c r="X34" t="str">
        <f t="shared" si="20"/>
        <v>Breaststroke</v>
      </c>
      <c r="Y34" t="str">
        <f t="shared" si="3"/>
        <v>50mBreaststroke</v>
      </c>
      <c r="Z34">
        <f t="shared" si="21"/>
        <v>51</v>
      </c>
      <c r="AA34" t="e">
        <f t="shared" si="4"/>
        <v>#REF!</v>
      </c>
      <c r="AB34" t="e">
        <f t="shared" si="18"/>
        <v>#REF!</v>
      </c>
      <c r="AC34" t="e">
        <f t="shared" si="18"/>
        <v>#REF!</v>
      </c>
      <c r="AD34" t="str">
        <f t="shared" si="6"/>
        <v/>
      </c>
      <c r="AE34" t="e">
        <f t="shared" si="7"/>
        <v>#REF!</v>
      </c>
      <c r="AF34" t="str">
        <f t="shared" si="22"/>
        <v>004646</v>
      </c>
      <c r="AG34" t="str">
        <f>_xlfn.IFNA((VLOOKUP(Y34,'Swim England Lookup'!$C$2:$E$5,3,FALSE)),"")</f>
        <v>07</v>
      </c>
      <c r="AH34" t="s">
        <v>324</v>
      </c>
      <c r="AI34" t="e">
        <f t="shared" si="9"/>
        <v>#REF!</v>
      </c>
    </row>
    <row r="35" spans="1:36" ht="19.5" customHeight="1" x14ac:dyDescent="0.25">
      <c r="A35" s="365"/>
      <c r="B35" s="366"/>
      <c r="C35" s="366"/>
      <c r="D35" s="366"/>
      <c r="E35" s="367"/>
      <c r="F35" s="198" t="s">
        <v>297</v>
      </c>
      <c r="G35" s="259">
        <f>_xlfn.IFNA((VLOOKUP(H35,[1]OMS!$O$10:$P$305,2,FALSE)),"")</f>
        <v>1488958</v>
      </c>
      <c r="H35" s="282" t="s">
        <v>519</v>
      </c>
      <c r="I35" s="260" t="s">
        <v>299</v>
      </c>
      <c r="J35" s="259">
        <f>_xlfn.IFNA((VLOOKUP(K35,[1]OMS!$O$10:$P$305,2,FALSE)),"")</f>
        <v>1579766</v>
      </c>
      <c r="K35" s="282" t="s">
        <v>518</v>
      </c>
      <c r="L35" s="91">
        <f>'Moors League'!G33</f>
        <v>1</v>
      </c>
      <c r="M35" s="89">
        <f>'Moors League'!H33</f>
        <v>22324</v>
      </c>
      <c r="N35" s="89">
        <f>'Moors League'!I33</f>
        <v>4</v>
      </c>
      <c r="O35" s="104"/>
      <c r="P35" s="202"/>
      <c r="Q35" s="106" t="str">
        <f>_xlfn.IFNA((VLOOKUP(O35,'DQ Lookup'!$A$2:$B$99,2,FALSE)),"")</f>
        <v/>
      </c>
      <c r="R35">
        <f t="shared" si="19"/>
        <v>1603093</v>
      </c>
      <c r="S35" t="e">
        <f>_xlfn.IFNA((VLOOKUP(G71,#REF!,6,FALSE)),"")</f>
        <v>#REF!</v>
      </c>
      <c r="T35" t="e">
        <f>_xlfn.IFNA((VLOOKUP(G71,#REF!,4,FALSE)),"")</f>
        <v>#REF!</v>
      </c>
      <c r="U35" t="e">
        <f>_xlfn.IFNA((VLOOKUP(G71,#REF!,12,FALSE)),"")</f>
        <v>#REF!</v>
      </c>
      <c r="V35" t="e">
        <f>_xlfn.IFNA((VLOOKUP(G71,#REF!,13,FALSE)),"")</f>
        <v>#REF!</v>
      </c>
      <c r="W35" t="str">
        <f t="shared" si="20"/>
        <v>50m</v>
      </c>
      <c r="X35" t="str">
        <f t="shared" si="20"/>
        <v>Breaststroke</v>
      </c>
      <c r="Y35" t="str">
        <f t="shared" si="3"/>
        <v>50mBreaststroke</v>
      </c>
      <c r="Z35">
        <f t="shared" si="21"/>
        <v>52</v>
      </c>
      <c r="AA35" t="e">
        <f t="shared" si="4"/>
        <v>#REF!</v>
      </c>
      <c r="AB35" t="e">
        <f t="shared" si="18"/>
        <v>#REF!</v>
      </c>
      <c r="AC35" t="e">
        <f t="shared" si="18"/>
        <v>#REF!</v>
      </c>
      <c r="AD35" t="str">
        <f t="shared" si="6"/>
        <v/>
      </c>
      <c r="AE35" t="e">
        <f t="shared" si="7"/>
        <v>#REF!</v>
      </c>
      <c r="AF35" t="str">
        <f t="shared" si="22"/>
        <v>003918</v>
      </c>
      <c r="AG35" t="str">
        <f>_xlfn.IFNA((VLOOKUP(Y35,'Swim England Lookup'!$C$2:$E$5,3,FALSE)),"")</f>
        <v>07</v>
      </c>
      <c r="AH35" t="s">
        <v>324</v>
      </c>
      <c r="AI35" t="e">
        <f t="shared" si="9"/>
        <v>#REF!</v>
      </c>
    </row>
    <row r="36" spans="1:36" ht="19.5" customHeight="1" x14ac:dyDescent="0.25">
      <c r="A36" s="293">
        <v>26</v>
      </c>
      <c r="B36" s="294" t="s">
        <v>284</v>
      </c>
      <c r="C36" s="294" t="s">
        <v>286</v>
      </c>
      <c r="D36" s="294" t="s">
        <v>293</v>
      </c>
      <c r="E36" s="295" t="s">
        <v>97</v>
      </c>
      <c r="F36" s="199" t="s">
        <v>296</v>
      </c>
      <c r="G36" s="259">
        <f>_xlfn.IFNA((VLOOKUP(H36,[1]OMS!$O$10:$P$305,2,FALSE)),"")</f>
        <v>1398877</v>
      </c>
      <c r="H36" s="282" t="s">
        <v>507</v>
      </c>
      <c r="I36" s="260" t="s">
        <v>298</v>
      </c>
      <c r="J36" s="259">
        <f>_xlfn.IFNA((VLOOKUP(K36,[1]OMS!$O$10:$P$305,2,FALSE)),"")</f>
        <v>1603094</v>
      </c>
      <c r="K36" s="282" t="s">
        <v>503</v>
      </c>
      <c r="L36" s="348"/>
      <c r="M36" s="349"/>
      <c r="N36" s="349"/>
      <c r="O36" s="104"/>
      <c r="P36" s="202"/>
      <c r="Q36" s="106" t="str">
        <f>_xlfn.IFNA((VLOOKUP(O36,'DQ Lookup'!$A$2:$B$99,2,FALSE)),"")</f>
        <v/>
      </c>
      <c r="R36">
        <f t="shared" si="19"/>
        <v>969505</v>
      </c>
      <c r="S36" t="e">
        <f>_xlfn.IFNA((VLOOKUP(G72,#REF!,6,FALSE)),"")</f>
        <v>#REF!</v>
      </c>
      <c r="T36" t="e">
        <f>_xlfn.IFNA((VLOOKUP(G72,#REF!,4,FALSE)),"")</f>
        <v>#REF!</v>
      </c>
      <c r="U36" t="e">
        <f>_xlfn.IFNA((VLOOKUP(G72,#REF!,12,FALSE)),"")</f>
        <v>#REF!</v>
      </c>
      <c r="V36" t="e">
        <f>_xlfn.IFNA((VLOOKUP(G72,#REF!,13,FALSE)),"")</f>
        <v>#REF!</v>
      </c>
      <c r="W36" t="str">
        <f t="shared" si="20"/>
        <v>50m</v>
      </c>
      <c r="X36" t="str">
        <f t="shared" si="20"/>
        <v>Freestyle</v>
      </c>
      <c r="Y36" t="str">
        <f t="shared" si="3"/>
        <v>50mFreestyle</v>
      </c>
      <c r="Z36">
        <f t="shared" si="21"/>
        <v>53</v>
      </c>
      <c r="AA36" t="e">
        <f t="shared" si="4"/>
        <v>#REF!</v>
      </c>
      <c r="AB36" t="e">
        <f t="shared" si="18"/>
        <v>#REF!</v>
      </c>
      <c r="AC36" t="e">
        <f t="shared" si="18"/>
        <v>#REF!</v>
      </c>
      <c r="AD36" t="str">
        <f t="shared" si="6"/>
        <v/>
      </c>
      <c r="AE36" t="e">
        <f t="shared" si="7"/>
        <v>#REF!</v>
      </c>
      <c r="AF36" t="str">
        <f t="shared" si="22"/>
        <v>002979</v>
      </c>
      <c r="AG36" t="str">
        <f>_xlfn.IFNA((VLOOKUP(Y36,'Swim England Lookup'!$C$2:$E$5,3,FALSE)),"")</f>
        <v>01</v>
      </c>
      <c r="AH36" t="s">
        <v>324</v>
      </c>
      <c r="AI36" t="e">
        <f t="shared" si="9"/>
        <v>#REF!</v>
      </c>
    </row>
    <row r="37" spans="1:36" ht="19.5" customHeight="1" x14ac:dyDescent="0.25">
      <c r="A37" s="365"/>
      <c r="B37" s="366"/>
      <c r="C37" s="366"/>
      <c r="D37" s="366"/>
      <c r="E37" s="367"/>
      <c r="F37" s="198" t="s">
        <v>297</v>
      </c>
      <c r="G37" s="259">
        <f>_xlfn.IFNA((VLOOKUP(H37,[1]OMS!$O$10:$P$305,2,FALSE)),"")</f>
        <v>1700336</v>
      </c>
      <c r="H37" s="282" t="s">
        <v>520</v>
      </c>
      <c r="I37" s="260" t="s">
        <v>299</v>
      </c>
      <c r="J37" s="259">
        <f>_xlfn.IFNA((VLOOKUP(K37,[1]OMS!$O$10:$P$305,2,FALSE)),"")</f>
        <v>1689936</v>
      </c>
      <c r="K37" s="282" t="s">
        <v>579</v>
      </c>
      <c r="L37" s="91" t="str">
        <f>'Moors League'!G34</f>
        <v>DSQ</v>
      </c>
      <c r="M37" s="89" t="str">
        <f>'Moors League'!H34</f>
        <v>DSQ</v>
      </c>
      <c r="N37" s="89">
        <f>'Moors League'!I34</f>
        <v>0</v>
      </c>
      <c r="O37" s="104" t="s">
        <v>195</v>
      </c>
      <c r="P37" s="202" t="s">
        <v>631</v>
      </c>
      <c r="Q37" s="106" t="str">
        <f>_xlfn.IFNA((VLOOKUP(O37,'DQ Lookup'!$A$2:$B$99,2,FALSE)),"")</f>
        <v>Alternating movement of legs or feet</v>
      </c>
      <c r="R37">
        <f t="shared" si="19"/>
        <v>50628</v>
      </c>
      <c r="S37" t="e">
        <f>_xlfn.IFNA((VLOOKUP(G73,#REF!,6,FALSE)),"")</f>
        <v>#REF!</v>
      </c>
      <c r="T37" t="e">
        <f>_xlfn.IFNA((VLOOKUP(G73,#REF!,4,FALSE)),"")</f>
        <v>#REF!</v>
      </c>
      <c r="U37" t="e">
        <f>_xlfn.IFNA((VLOOKUP(G73,#REF!,12,FALSE)),"")</f>
        <v>#REF!</v>
      </c>
      <c r="V37" t="e">
        <f>_xlfn.IFNA((VLOOKUP(G73,#REF!,13,FALSE)),"")</f>
        <v>#REF!</v>
      </c>
      <c r="W37" t="str">
        <f t="shared" si="20"/>
        <v>50m</v>
      </c>
      <c r="X37" t="str">
        <f t="shared" si="20"/>
        <v>Freestyle</v>
      </c>
      <c r="Y37" t="str">
        <f t="shared" si="3"/>
        <v>50mFreestyle</v>
      </c>
      <c r="Z37">
        <f t="shared" si="21"/>
        <v>54</v>
      </c>
      <c r="AA37" t="e">
        <f t="shared" si="4"/>
        <v>#REF!</v>
      </c>
      <c r="AB37" t="e">
        <f t="shared" si="18"/>
        <v>#REF!</v>
      </c>
      <c r="AC37" t="e">
        <f t="shared" si="18"/>
        <v>#REF!</v>
      </c>
      <c r="AD37" t="str">
        <f t="shared" si="6"/>
        <v/>
      </c>
      <c r="AE37" t="e">
        <f t="shared" si="7"/>
        <v>#REF!</v>
      </c>
      <c r="AF37" t="str">
        <f t="shared" si="22"/>
        <v>002655</v>
      </c>
      <c r="AG37" t="str">
        <f>_xlfn.IFNA((VLOOKUP(Y37,'Swim England Lookup'!$C$2:$E$5,3,FALSE)),"")</f>
        <v>01</v>
      </c>
      <c r="AH37" t="s">
        <v>324</v>
      </c>
      <c r="AI37" t="e">
        <f t="shared" si="9"/>
        <v>#REF!</v>
      </c>
      <c r="AJ37" t="s">
        <v>632</v>
      </c>
    </row>
    <row r="38" spans="1:36" ht="19.5" customHeight="1" x14ac:dyDescent="0.25">
      <c r="A38" s="293">
        <v>27</v>
      </c>
      <c r="B38" s="294" t="s">
        <v>283</v>
      </c>
      <c r="C38" s="294" t="s">
        <v>287</v>
      </c>
      <c r="D38" s="294" t="s">
        <v>294</v>
      </c>
      <c r="E38" s="295" t="s">
        <v>99</v>
      </c>
      <c r="F38" s="200">
        <v>1</v>
      </c>
      <c r="G38" s="259">
        <f>_xlfn.IFNA((VLOOKUP(H38,[1]OMS!$O$10:$P$305,2,FALSE)),"")</f>
        <v>1745026</v>
      </c>
      <c r="H38" s="282" t="s">
        <v>521</v>
      </c>
      <c r="I38" s="287">
        <v>2</v>
      </c>
      <c r="J38" s="259">
        <f>_xlfn.IFNA((VLOOKUP(K38,[1]OMS!$O$10:$P$305,2,FALSE)),"")</f>
        <v>1724911</v>
      </c>
      <c r="K38" s="282" t="s">
        <v>574</v>
      </c>
      <c r="L38" s="348"/>
      <c r="M38" s="349"/>
      <c r="N38" s="349"/>
      <c r="O38" s="104"/>
      <c r="P38" s="202"/>
      <c r="Q38" s="106" t="str">
        <f>_xlfn.IFNA((VLOOKUP(O38,'DQ Lookup'!$A$2:$B$99,2,FALSE)),"")</f>
        <v/>
      </c>
    </row>
    <row r="39" spans="1:36" ht="19.5" customHeight="1" x14ac:dyDescent="0.25">
      <c r="A39" s="365"/>
      <c r="B39" s="366"/>
      <c r="C39" s="366"/>
      <c r="D39" s="366"/>
      <c r="E39" s="367"/>
      <c r="F39" s="200">
        <v>3</v>
      </c>
      <c r="G39" s="259">
        <f>_xlfn.IFNA((VLOOKUP(H39,[1]OMS!$O$10:$P$305,2,FALSE)),"")</f>
        <v>1699573</v>
      </c>
      <c r="H39" s="282" t="s">
        <v>523</v>
      </c>
      <c r="I39" s="287">
        <v>4</v>
      </c>
      <c r="J39" s="259">
        <f>_xlfn.IFNA((VLOOKUP(K39,[1]OMS!$O$10:$P$305,2,FALSE)),"")</f>
        <v>1745017</v>
      </c>
      <c r="K39" s="282" t="s">
        <v>504</v>
      </c>
      <c r="L39" s="91">
        <f>'Moors League'!G35</f>
        <v>2</v>
      </c>
      <c r="M39" s="89">
        <f>'Moors League'!H35</f>
        <v>11801</v>
      </c>
      <c r="N39" s="89">
        <f>'Moors League'!I35</f>
        <v>3</v>
      </c>
      <c r="O39" s="104"/>
      <c r="P39" s="202"/>
      <c r="Q39" s="106" t="str">
        <f>_xlfn.IFNA((VLOOKUP(O39,'DQ Lookup'!$A$2:$B$99,2,FALSE)),"")</f>
        <v/>
      </c>
    </row>
    <row r="40" spans="1:36" ht="19.5" customHeight="1" x14ac:dyDescent="0.25">
      <c r="A40" s="293">
        <v>28</v>
      </c>
      <c r="B40" s="294" t="s">
        <v>284</v>
      </c>
      <c r="C40" s="294" t="s">
        <v>287</v>
      </c>
      <c r="D40" s="294" t="s">
        <v>294</v>
      </c>
      <c r="E40" s="295" t="s">
        <v>99</v>
      </c>
      <c r="F40" s="199">
        <v>1</v>
      </c>
      <c r="G40" s="259">
        <f>_xlfn.IFNA((VLOOKUP(H40,[1]OMS!$O$10:$P$305,2,FALSE)),"")</f>
        <v>1745024</v>
      </c>
      <c r="H40" s="282" t="s">
        <v>524</v>
      </c>
      <c r="I40" s="288">
        <v>2</v>
      </c>
      <c r="J40" s="259">
        <f>_xlfn.IFNA((VLOOKUP(K40,[1]OMS!$O$10:$P$305,2,FALSE)),"")</f>
        <v>1732832</v>
      </c>
      <c r="K40" s="282" t="s">
        <v>517</v>
      </c>
      <c r="L40" s="348"/>
      <c r="M40" s="349"/>
      <c r="N40" s="349"/>
      <c r="O40" s="104"/>
      <c r="P40" s="202"/>
      <c r="Q40" s="106" t="str">
        <f>_xlfn.IFNA((VLOOKUP(O40,'DQ Lookup'!$A$2:$B$99,2,FALSE)),"")</f>
        <v/>
      </c>
    </row>
    <row r="41" spans="1:36" ht="19.5" customHeight="1" x14ac:dyDescent="0.25">
      <c r="A41" s="365"/>
      <c r="B41" s="366"/>
      <c r="C41" s="366"/>
      <c r="D41" s="366"/>
      <c r="E41" s="367"/>
      <c r="F41" s="201">
        <v>3</v>
      </c>
      <c r="G41" s="259">
        <f>_xlfn.IFNA((VLOOKUP(H41,[1]OMS!$O$10:$P$305,2,FALSE)),"")</f>
        <v>1615944</v>
      </c>
      <c r="H41" s="282" t="s">
        <v>505</v>
      </c>
      <c r="I41" s="289">
        <v>4</v>
      </c>
      <c r="J41" s="259">
        <f>_xlfn.IFNA((VLOOKUP(K41,[1]OMS!$O$10:$P$305,2,FALSE)),"")</f>
        <v>1819347</v>
      </c>
      <c r="K41" s="282" t="s">
        <v>525</v>
      </c>
      <c r="L41" s="91" t="str">
        <f>'Moors League'!G36</f>
        <v>DSQ</v>
      </c>
      <c r="M41" s="89" t="str">
        <f>'Moors League'!H36</f>
        <v>DSQ</v>
      </c>
      <c r="N41" s="89">
        <f>'Moors League'!I36</f>
        <v>0</v>
      </c>
      <c r="O41" s="104">
        <v>10.11</v>
      </c>
      <c r="P41" s="202" t="s">
        <v>633</v>
      </c>
      <c r="Q41" s="106" t="str">
        <f>_xlfn.IFNA((VLOOKUP(O41,'DQ Lookup'!$A$2:$B$99,2,FALSE)),"")</f>
        <v>Relay exchange did not commence from the starting platform</v>
      </c>
      <c r="AJ41" t="s">
        <v>634</v>
      </c>
    </row>
    <row r="42" spans="1:36" ht="19.5" customHeight="1" x14ac:dyDescent="0.25">
      <c r="A42" s="293">
        <v>29</v>
      </c>
      <c r="B42" s="294" t="s">
        <v>283</v>
      </c>
      <c r="C42" s="294" t="s">
        <v>285</v>
      </c>
      <c r="D42" s="294" t="s">
        <v>293</v>
      </c>
      <c r="E42" s="295" t="s">
        <v>97</v>
      </c>
      <c r="F42" s="198" t="s">
        <v>296</v>
      </c>
      <c r="G42" s="259">
        <f>_xlfn.IFNA((VLOOKUP(H42,[1]OMS!$O$10:$P$305,2,FALSE)),"")</f>
        <v>1371014</v>
      </c>
      <c r="H42" s="282" t="s">
        <v>508</v>
      </c>
      <c r="I42" s="260" t="s">
        <v>298</v>
      </c>
      <c r="J42" s="259">
        <f>_xlfn.IFNA((VLOOKUP(K42,[1]OMS!$O$10:$P$305,2,FALSE)),"")</f>
        <v>1408866</v>
      </c>
      <c r="K42" s="282" t="s">
        <v>526</v>
      </c>
      <c r="L42" s="348"/>
      <c r="M42" s="349"/>
      <c r="N42" s="349"/>
      <c r="O42" s="104"/>
      <c r="P42" s="202"/>
      <c r="Q42" s="106" t="str">
        <f>_xlfn.IFNA((VLOOKUP(O42,'DQ Lookup'!$A$2:$B$99,2,FALSE)),"")</f>
        <v/>
      </c>
    </row>
    <row r="43" spans="1:36" ht="19.5" customHeight="1" x14ac:dyDescent="0.25">
      <c r="A43" s="365"/>
      <c r="B43" s="366"/>
      <c r="C43" s="366"/>
      <c r="D43" s="366"/>
      <c r="E43" s="367"/>
      <c r="F43" s="198" t="s">
        <v>297</v>
      </c>
      <c r="G43" s="259">
        <f>_xlfn.IFNA((VLOOKUP(H43,[1]OMS!$O$10:$P$305,2,FALSE)),"")</f>
        <v>1505722</v>
      </c>
      <c r="H43" s="282" t="s">
        <v>506</v>
      </c>
      <c r="I43" s="260" t="s">
        <v>299</v>
      </c>
      <c r="J43" s="259">
        <f>_xlfn.IFNA((VLOOKUP(K43,[1]OMS!$O$10:$P$305,2,FALSE)),"")</f>
        <v>1523515</v>
      </c>
      <c r="K43" s="282" t="s">
        <v>527</v>
      </c>
      <c r="L43" s="91">
        <f>'Moors League'!G37</f>
        <v>1</v>
      </c>
      <c r="M43" s="89">
        <f>'Moors League'!H37</f>
        <v>21720</v>
      </c>
      <c r="N43" s="89">
        <f>'Moors League'!I37</f>
        <v>4</v>
      </c>
      <c r="O43" s="104"/>
      <c r="P43" s="202"/>
      <c r="Q43" s="106" t="str">
        <f>_xlfn.IFNA((VLOOKUP(O43,'DQ Lookup'!$A$2:$B$99,2,FALSE)),"")</f>
        <v/>
      </c>
    </row>
    <row r="44" spans="1:36" ht="19.5" customHeight="1" x14ac:dyDescent="0.25">
      <c r="A44" s="293">
        <v>30</v>
      </c>
      <c r="B44" s="294" t="s">
        <v>284</v>
      </c>
      <c r="C44" s="294" t="s">
        <v>285</v>
      </c>
      <c r="D44" s="294" t="s">
        <v>293</v>
      </c>
      <c r="E44" s="295" t="s">
        <v>97</v>
      </c>
      <c r="F44" s="199" t="s">
        <v>296</v>
      </c>
      <c r="G44" s="259">
        <f>_xlfn.IFNA((VLOOKUP(H44,[1]OMS!$O$10:$P$305,2,FALSE)),"")</f>
        <v>1398877</v>
      </c>
      <c r="H44" s="282" t="s">
        <v>507</v>
      </c>
      <c r="I44" s="260" t="s">
        <v>298</v>
      </c>
      <c r="J44" s="259">
        <f>_xlfn.IFNA((VLOOKUP(K44,[1]OMS!$O$10:$P$305,2,FALSE)),"")</f>
        <v>1603094</v>
      </c>
      <c r="K44" s="282" t="s">
        <v>503</v>
      </c>
      <c r="L44" s="348"/>
      <c r="M44" s="349"/>
      <c r="N44" s="349"/>
      <c r="O44" s="104"/>
      <c r="P44" s="202"/>
      <c r="Q44" s="106" t="str">
        <f>_xlfn.IFNA((VLOOKUP(O44,'DQ Lookup'!$A$2:$B$99,2,FALSE)),"")</f>
        <v/>
      </c>
    </row>
    <row r="45" spans="1:36" ht="19.5" customHeight="1" x14ac:dyDescent="0.25">
      <c r="A45" s="365"/>
      <c r="B45" s="366"/>
      <c r="C45" s="366"/>
      <c r="D45" s="366"/>
      <c r="E45" s="367"/>
      <c r="F45" s="198" t="s">
        <v>297</v>
      </c>
      <c r="G45" s="259">
        <f>_xlfn.IFNA((VLOOKUP(H45,[1]OMS!$O$10:$P$305,2,FALSE)),"")</f>
        <v>1456867</v>
      </c>
      <c r="H45" s="282" t="s">
        <v>510</v>
      </c>
      <c r="I45" s="260" t="s">
        <v>299</v>
      </c>
      <c r="J45" s="259">
        <f>_xlfn.IFNA((VLOOKUP(K45,[1]OMS!$O$10:$P$305,2,FALSE)),"")</f>
        <v>1497252</v>
      </c>
      <c r="K45" s="282" t="s">
        <v>573</v>
      </c>
      <c r="L45" s="91">
        <f>'Moors League'!G38</f>
        <v>2</v>
      </c>
      <c r="M45" s="89">
        <f>'Moors League'!H38</f>
        <v>20641</v>
      </c>
      <c r="N45" s="89">
        <f>'Moors League'!I38</f>
        <v>3</v>
      </c>
      <c r="O45" s="104"/>
      <c r="P45" s="202"/>
      <c r="Q45" s="106"/>
    </row>
    <row r="46" spans="1:36" s="45" customFormat="1" ht="19.5" customHeight="1" x14ac:dyDescent="0.25">
      <c r="A46" s="293">
        <v>31</v>
      </c>
      <c r="B46" s="294" t="s">
        <v>283</v>
      </c>
      <c r="C46" s="294" t="s">
        <v>79</v>
      </c>
      <c r="D46" s="294" t="s">
        <v>292</v>
      </c>
      <c r="E46" s="295" t="s">
        <v>289</v>
      </c>
      <c r="F46" s="357"/>
      <c r="G46" s="259">
        <f>_xlfn.IFNA((VLOOKUP(H46,[1]OMS!$O$10:$P$305,2,FALSE)),"")</f>
        <v>1260915</v>
      </c>
      <c r="H46" s="282" t="s">
        <v>501</v>
      </c>
      <c r="I46" s="382"/>
      <c r="J46" s="383"/>
      <c r="K46" s="383"/>
      <c r="L46" s="88">
        <f>'Moors League'!G39</f>
        <v>1</v>
      </c>
      <c r="M46" s="89">
        <f>'Moors League'!H39</f>
        <v>3054</v>
      </c>
      <c r="N46" s="89">
        <f>'Moors League'!I39</f>
        <v>4</v>
      </c>
      <c r="O46" s="104"/>
      <c r="P46" s="105"/>
      <c r="Q46" s="106"/>
    </row>
    <row r="47" spans="1:36" s="45" customFormat="1" ht="19.5" customHeight="1" x14ac:dyDescent="0.25">
      <c r="A47" s="293">
        <v>32</v>
      </c>
      <c r="B47" s="294" t="s">
        <v>284</v>
      </c>
      <c r="C47" s="294" t="s">
        <v>79</v>
      </c>
      <c r="D47" s="294" t="s">
        <v>292</v>
      </c>
      <c r="E47" s="295" t="s">
        <v>289</v>
      </c>
      <c r="F47" s="357"/>
      <c r="G47" s="259">
        <f>_xlfn.IFNA((VLOOKUP(H47,[1]OMS!$O$10:$P$305,2,FALSE)),"")</f>
        <v>1388225</v>
      </c>
      <c r="H47" s="282" t="s">
        <v>511</v>
      </c>
      <c r="I47" s="382"/>
      <c r="J47" s="383"/>
      <c r="K47" s="383"/>
      <c r="L47" s="88">
        <f>'Moors League'!G40</f>
        <v>2</v>
      </c>
      <c r="M47" s="89">
        <f>'Moors League'!H40</f>
        <v>3150</v>
      </c>
      <c r="N47" s="89">
        <f>'Moors League'!I40</f>
        <v>3</v>
      </c>
      <c r="O47" s="104"/>
      <c r="P47" s="105"/>
      <c r="Q47" s="106"/>
    </row>
    <row r="48" spans="1:36" s="45" customFormat="1" ht="19.5" customHeight="1" x14ac:dyDescent="0.25">
      <c r="A48" s="293">
        <v>33</v>
      </c>
      <c r="B48" s="294" t="s">
        <v>283</v>
      </c>
      <c r="C48" s="294" t="s">
        <v>282</v>
      </c>
      <c r="D48" s="294" t="s">
        <v>292</v>
      </c>
      <c r="E48" s="295" t="s">
        <v>288</v>
      </c>
      <c r="F48" s="357"/>
      <c r="G48" s="259">
        <f>_xlfn.IFNA((VLOOKUP(H48,[1]OMS!$O$10:$P$305,2,FALSE)),"")</f>
        <v>1745021</v>
      </c>
      <c r="H48" s="282" t="s">
        <v>572</v>
      </c>
      <c r="I48" s="382"/>
      <c r="J48" s="383"/>
      <c r="K48" s="383"/>
      <c r="L48" s="88">
        <f>'Moors League'!G41</f>
        <v>1</v>
      </c>
      <c r="M48" s="89">
        <f>'Moors League'!H41</f>
        <v>4380</v>
      </c>
      <c r="N48" s="89">
        <f>'Moors League'!I41</f>
        <v>4</v>
      </c>
      <c r="O48" s="104"/>
      <c r="P48" s="105"/>
      <c r="Q48" s="106"/>
    </row>
    <row r="49" spans="1:35" s="45" customFormat="1" ht="19.5" customHeight="1" x14ac:dyDescent="0.25">
      <c r="A49" s="293">
        <v>34</v>
      </c>
      <c r="B49" s="294" t="s">
        <v>284</v>
      </c>
      <c r="C49" s="294" t="s">
        <v>282</v>
      </c>
      <c r="D49" s="294" t="s">
        <v>292</v>
      </c>
      <c r="E49" s="295" t="s">
        <v>288</v>
      </c>
      <c r="F49" s="357"/>
      <c r="G49" s="259">
        <f>_xlfn.IFNA((VLOOKUP(H49,[1]OMS!$O$10:$P$305,2,FALSE)),"")</f>
        <v>1678196</v>
      </c>
      <c r="H49" s="282" t="s">
        <v>514</v>
      </c>
      <c r="I49" s="382"/>
      <c r="J49" s="383"/>
      <c r="K49" s="383"/>
      <c r="L49" s="88">
        <f>'Moors League'!G42</f>
        <v>3</v>
      </c>
      <c r="M49" s="89">
        <f>'Moors League'!H42</f>
        <v>4416</v>
      </c>
      <c r="N49" s="89">
        <f>'Moors League'!I42</f>
        <v>2</v>
      </c>
      <c r="O49" s="104"/>
      <c r="P49" s="105"/>
      <c r="Q49" s="106"/>
    </row>
    <row r="50" spans="1:35" s="45" customFormat="1" ht="19.5" customHeight="1" x14ac:dyDescent="0.25">
      <c r="A50" s="293">
        <v>35</v>
      </c>
      <c r="B50" s="294" t="s">
        <v>283</v>
      </c>
      <c r="C50" s="294" t="s">
        <v>285</v>
      </c>
      <c r="D50" s="294" t="s">
        <v>292</v>
      </c>
      <c r="E50" s="295" t="s">
        <v>291</v>
      </c>
      <c r="F50" s="357"/>
      <c r="G50" s="259">
        <f>_xlfn.IFNA((VLOOKUP(H50,[1]OMS!$O$10:$P$305,2,FALSE)),"")</f>
        <v>1371014</v>
      </c>
      <c r="H50" s="282" t="s">
        <v>508</v>
      </c>
      <c r="I50" s="382"/>
      <c r="J50" s="383"/>
      <c r="K50" s="383"/>
      <c r="L50" s="88">
        <f>'Moors League'!G43</f>
        <v>1</v>
      </c>
      <c r="M50" s="89">
        <f>'Moors League'!H43</f>
        <v>2955</v>
      </c>
      <c r="N50" s="89">
        <f>'Moors League'!I43</f>
        <v>4</v>
      </c>
      <c r="O50" s="104"/>
      <c r="P50" s="105"/>
      <c r="Q50" s="106"/>
    </row>
    <row r="51" spans="1:35" s="45" customFormat="1" ht="19.5" customHeight="1" x14ac:dyDescent="0.25">
      <c r="A51" s="293">
        <v>36</v>
      </c>
      <c r="B51" s="294" t="s">
        <v>284</v>
      </c>
      <c r="C51" s="294" t="s">
        <v>285</v>
      </c>
      <c r="D51" s="294" t="s">
        <v>292</v>
      </c>
      <c r="E51" s="295" t="s">
        <v>291</v>
      </c>
      <c r="F51" s="357"/>
      <c r="G51" s="259">
        <f>_xlfn.IFNA((VLOOKUP(H51,[1]OMS!$O$10:$P$305,2,FALSE)),"")</f>
        <v>1497252</v>
      </c>
      <c r="H51" s="282" t="s">
        <v>573</v>
      </c>
      <c r="I51" s="382"/>
      <c r="J51" s="383"/>
      <c r="K51" s="383"/>
      <c r="L51" s="88">
        <f>'Moors League'!G44</f>
        <v>2</v>
      </c>
      <c r="M51" s="89">
        <f>'Moors League'!H44</f>
        <v>2818</v>
      </c>
      <c r="N51" s="89">
        <f>'Moors League'!I44</f>
        <v>3</v>
      </c>
      <c r="O51" s="104"/>
      <c r="P51" s="105"/>
      <c r="Q51" s="106"/>
    </row>
    <row r="52" spans="1:35" s="45" customFormat="1" ht="19.5" customHeight="1" x14ac:dyDescent="0.25">
      <c r="A52" s="293">
        <v>37</v>
      </c>
      <c r="B52" s="294" t="s">
        <v>283</v>
      </c>
      <c r="C52" s="294" t="s">
        <v>287</v>
      </c>
      <c r="D52" s="294" t="s">
        <v>292</v>
      </c>
      <c r="E52" s="295" t="s">
        <v>290</v>
      </c>
      <c r="F52" s="357"/>
      <c r="G52" s="259">
        <f>_xlfn.IFNA((VLOOKUP(H52,[1]OMS!$O$10:$P$305,2,FALSE)),"")</f>
        <v>1745027</v>
      </c>
      <c r="H52" s="282" t="s">
        <v>522</v>
      </c>
      <c r="I52" s="382"/>
      <c r="J52" s="383"/>
      <c r="K52" s="383"/>
      <c r="L52" s="88">
        <f>'Moors League'!G45</f>
        <v>2</v>
      </c>
      <c r="M52" s="89">
        <f>'Moors League'!H45</f>
        <v>5541</v>
      </c>
      <c r="N52" s="89">
        <f>'Moors League'!I45</f>
        <v>3</v>
      </c>
      <c r="O52" s="104"/>
      <c r="P52" s="105"/>
      <c r="Q52" s="106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</row>
    <row r="53" spans="1:35" s="45" customFormat="1" ht="19.5" customHeight="1" x14ac:dyDescent="0.25">
      <c r="A53" s="293">
        <v>38</v>
      </c>
      <c r="B53" s="294" t="s">
        <v>284</v>
      </c>
      <c r="C53" s="294" t="s">
        <v>287</v>
      </c>
      <c r="D53" s="294" t="s">
        <v>292</v>
      </c>
      <c r="E53" s="295" t="s">
        <v>290</v>
      </c>
      <c r="F53" s="357"/>
      <c r="G53" s="259">
        <f>_xlfn.IFNA((VLOOKUP(H53,[1]OMS!$O$10:$P$305,2,FALSE)),"")</f>
        <v>1732832</v>
      </c>
      <c r="H53" s="282" t="s">
        <v>517</v>
      </c>
      <c r="I53" s="382"/>
      <c r="J53" s="383"/>
      <c r="K53" s="383"/>
      <c r="L53" s="88">
        <f>'Moors League'!G46</f>
        <v>1</v>
      </c>
      <c r="M53" s="89">
        <f>'Moors League'!H46</f>
        <v>4930</v>
      </c>
      <c r="N53" s="89">
        <f>'Moors League'!I46</f>
        <v>4</v>
      </c>
      <c r="O53" s="104"/>
      <c r="P53" s="105"/>
      <c r="Q53" s="106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</row>
    <row r="54" spans="1:35" s="45" customFormat="1" ht="19.5" customHeight="1" x14ac:dyDescent="0.25">
      <c r="A54" s="293">
        <v>39</v>
      </c>
      <c r="B54" s="294" t="s">
        <v>283</v>
      </c>
      <c r="C54" s="294" t="s">
        <v>286</v>
      </c>
      <c r="D54" s="294" t="s">
        <v>292</v>
      </c>
      <c r="E54" s="295" t="s">
        <v>289</v>
      </c>
      <c r="F54" s="357"/>
      <c r="G54" s="259">
        <f>_xlfn.IFNA((VLOOKUP(H54,[1]OMS!$O$10:$P$305,2,FALSE)),"")</f>
        <v>1488958</v>
      </c>
      <c r="H54" s="282" t="s">
        <v>519</v>
      </c>
      <c r="I54" s="382"/>
      <c r="J54" s="383"/>
      <c r="K54" s="383"/>
      <c r="L54" s="88">
        <f>'Moors League'!G47</f>
        <v>1</v>
      </c>
      <c r="M54" s="89">
        <f>'Moors League'!H47</f>
        <v>3295</v>
      </c>
      <c r="N54" s="89">
        <f>'Moors League'!I47</f>
        <v>4</v>
      </c>
      <c r="O54" s="104"/>
      <c r="P54" s="105"/>
      <c r="Q54" s="106"/>
    </row>
    <row r="55" spans="1:35" s="45" customFormat="1" ht="19.5" customHeight="1" x14ac:dyDescent="0.25">
      <c r="A55" s="293">
        <v>40</v>
      </c>
      <c r="B55" s="294" t="s">
        <v>284</v>
      </c>
      <c r="C55" s="294" t="s">
        <v>286</v>
      </c>
      <c r="D55" s="294" t="s">
        <v>292</v>
      </c>
      <c r="E55" s="295" t="s">
        <v>289</v>
      </c>
      <c r="F55" s="358"/>
      <c r="G55" s="259">
        <f>_xlfn.IFNA((VLOOKUP(H55,[1]OMS!$O$10:$P$305,2,FALSE)),"")</f>
        <v>1603094</v>
      </c>
      <c r="H55" s="282" t="s">
        <v>503</v>
      </c>
      <c r="I55" s="384"/>
      <c r="J55" s="385"/>
      <c r="K55" s="385"/>
      <c r="L55" s="88">
        <f>'Moors League'!G48</f>
        <v>1</v>
      </c>
      <c r="M55" s="89">
        <f>'Moors League'!H48</f>
        <v>3292</v>
      </c>
      <c r="N55" s="89">
        <f>'Moors League'!I48</f>
        <v>4</v>
      </c>
      <c r="O55" s="104"/>
      <c r="P55" s="105"/>
      <c r="Q55" s="106" t="str">
        <f>_xlfn.IFNA((VLOOKUP(O55,'DQ Lookup'!$A$2:$B$99,2,FALSE)),"")</f>
        <v/>
      </c>
    </row>
    <row r="56" spans="1:35" s="45" customFormat="1" ht="19.5" customHeight="1" x14ac:dyDescent="0.25">
      <c r="A56" s="293">
        <v>41</v>
      </c>
      <c r="B56" s="294" t="s">
        <v>283</v>
      </c>
      <c r="C56" s="294" t="s">
        <v>79</v>
      </c>
      <c r="D56" s="294" t="s">
        <v>294</v>
      </c>
      <c r="E56" s="295" t="s">
        <v>99</v>
      </c>
      <c r="F56" s="200">
        <v>1</v>
      </c>
      <c r="G56" s="259">
        <f>_xlfn.IFNA((VLOOKUP(H56,[1]OMS!$O$10:$P$305,2,FALSE)),"")</f>
        <v>969505</v>
      </c>
      <c r="H56" s="282" t="s">
        <v>575</v>
      </c>
      <c r="I56" s="287">
        <v>2</v>
      </c>
      <c r="J56" s="259">
        <f>_xlfn.IFNA((VLOOKUP(K56,[1]OMS!$O$10:$P$305,2,FALSE)),"")</f>
        <v>1408866</v>
      </c>
      <c r="K56" s="282" t="s">
        <v>526</v>
      </c>
      <c r="L56" s="348"/>
      <c r="M56" s="349"/>
      <c r="N56" s="349"/>
      <c r="O56" s="104"/>
      <c r="P56" s="105"/>
      <c r="Q56" s="106" t="str">
        <f>_xlfn.IFNA((VLOOKUP(O56,'DQ Lookup'!$A$2:$B$99,2,FALSE)),"")</f>
        <v/>
      </c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</row>
    <row r="57" spans="1:35" s="45" customFormat="1" ht="19.5" customHeight="1" x14ac:dyDescent="0.25">
      <c r="A57" s="365"/>
      <c r="B57" s="366"/>
      <c r="C57" s="366"/>
      <c r="D57" s="366"/>
      <c r="E57" s="367"/>
      <c r="F57" s="200">
        <v>3</v>
      </c>
      <c r="G57" s="259">
        <f>_xlfn.IFNA((VLOOKUP(H57,[1]OMS!$O$10:$P$305,2,FALSE)),"")</f>
        <v>1371014</v>
      </c>
      <c r="H57" s="282" t="s">
        <v>508</v>
      </c>
      <c r="I57" s="287">
        <v>4</v>
      </c>
      <c r="J57" s="259">
        <f>_xlfn.IFNA((VLOOKUP(K57,[1]OMS!$O$10:$P$305,2,FALSE)),"")</f>
        <v>1260915</v>
      </c>
      <c r="K57" s="282" t="s">
        <v>501</v>
      </c>
      <c r="L57" s="91">
        <f>'Moors League'!G49</f>
        <v>1</v>
      </c>
      <c r="M57" s="89">
        <f>'Moors League'!H49</f>
        <v>20326</v>
      </c>
      <c r="N57" s="89">
        <f>'Moors League'!I49</f>
        <v>4</v>
      </c>
      <c r="O57" s="104"/>
      <c r="P57" s="105"/>
      <c r="Q57" s="106" t="str">
        <f>_xlfn.IFNA((VLOOKUP(O57,'DQ Lookup'!$A$2:$B$99,2,FALSE)),"")</f>
        <v/>
      </c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</row>
    <row r="58" spans="1:35" s="45" customFormat="1" ht="19.5" customHeight="1" x14ac:dyDescent="0.25">
      <c r="A58" s="293">
        <v>42</v>
      </c>
      <c r="B58" s="294" t="s">
        <v>284</v>
      </c>
      <c r="C58" s="294" t="s">
        <v>79</v>
      </c>
      <c r="D58" s="294" t="s">
        <v>294</v>
      </c>
      <c r="E58" s="295" t="s">
        <v>99</v>
      </c>
      <c r="F58" s="199">
        <v>1</v>
      </c>
      <c r="G58" s="259">
        <f>_xlfn.IFNA((VLOOKUP(H58,[1]OMS!$O$10:$P$305,2,FALSE)),"")</f>
        <v>306936</v>
      </c>
      <c r="H58" s="282" t="s">
        <v>576</v>
      </c>
      <c r="I58" s="288">
        <v>2</v>
      </c>
      <c r="J58" s="259">
        <f>_xlfn.IFNA((VLOOKUP(K58,[1]OMS!$O$10:$P$305,2,FALSE)),"")</f>
        <v>1456867</v>
      </c>
      <c r="K58" s="282" t="s">
        <v>510</v>
      </c>
      <c r="L58" s="348"/>
      <c r="M58" s="349"/>
      <c r="N58" s="349"/>
      <c r="O58" s="104"/>
      <c r="P58" s="105"/>
      <c r="Q58" s="106" t="str">
        <f>_xlfn.IFNA((VLOOKUP(O58,'DQ Lookup'!$A$2:$B$99,2,FALSE)),"")</f>
        <v/>
      </c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</row>
    <row r="59" spans="1:35" s="45" customFormat="1" ht="19.5" customHeight="1" x14ac:dyDescent="0.25">
      <c r="A59" s="365"/>
      <c r="B59" s="366"/>
      <c r="C59" s="366"/>
      <c r="D59" s="366"/>
      <c r="E59" s="367"/>
      <c r="F59" s="201">
        <v>3</v>
      </c>
      <c r="G59" s="259">
        <f>_xlfn.IFNA((VLOOKUP(H59,[1]OMS!$O$10:$P$305,2,FALSE)),"")</f>
        <v>1388225</v>
      </c>
      <c r="H59" s="282" t="s">
        <v>511</v>
      </c>
      <c r="I59" s="289">
        <v>4</v>
      </c>
      <c r="J59" s="259">
        <f>_xlfn.IFNA((VLOOKUP(K59,[1]OMS!$O$10:$P$305,2,FALSE)),"")</f>
        <v>50628</v>
      </c>
      <c r="K59" s="282" t="s">
        <v>509</v>
      </c>
      <c r="L59" s="91">
        <f>'Moors League'!G50</f>
        <v>2</v>
      </c>
      <c r="M59" s="89">
        <f>'Moors League'!H50</f>
        <v>15319</v>
      </c>
      <c r="N59" s="89">
        <f>'Moors League'!I50</f>
        <v>3</v>
      </c>
      <c r="O59" s="104"/>
      <c r="P59" s="105"/>
      <c r="Q59" s="106" t="str">
        <f>_xlfn.IFNA((VLOOKUP(O59,'DQ Lookup'!$A$2:$B$99,2,FALSE)),"")</f>
        <v/>
      </c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</row>
    <row r="60" spans="1:35" s="45" customFormat="1" ht="19.5" customHeight="1" x14ac:dyDescent="0.25">
      <c r="A60" s="293">
        <v>43</v>
      </c>
      <c r="B60" s="294" t="s">
        <v>283</v>
      </c>
      <c r="C60" s="294" t="s">
        <v>282</v>
      </c>
      <c r="D60" s="294" t="s">
        <v>293</v>
      </c>
      <c r="E60" s="295" t="s">
        <v>97</v>
      </c>
      <c r="F60" s="198" t="s">
        <v>296</v>
      </c>
      <c r="G60" s="259">
        <f>_xlfn.IFNA((VLOOKUP(H60,[1]OMS!$O$10:$P$305,2,FALSE)),"")</f>
        <v>1745021</v>
      </c>
      <c r="H60" s="282" t="s">
        <v>572</v>
      </c>
      <c r="I60" s="260" t="s">
        <v>298</v>
      </c>
      <c r="J60" s="259">
        <f>_xlfn.IFNA((VLOOKUP(K60,[1]OMS!$O$10:$P$305,2,FALSE)),"")</f>
        <v>1745020</v>
      </c>
      <c r="K60" s="282" t="s">
        <v>513</v>
      </c>
      <c r="L60" s="348"/>
      <c r="M60" s="349"/>
      <c r="N60" s="349"/>
      <c r="O60" s="104"/>
      <c r="P60" s="105"/>
      <c r="Q60" s="106" t="str">
        <f>_xlfn.IFNA((VLOOKUP(O60,'DQ Lookup'!$A$2:$B$99,2,FALSE)),"")</f>
        <v/>
      </c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</row>
    <row r="61" spans="1:35" s="45" customFormat="1" ht="19.5" customHeight="1" x14ac:dyDescent="0.25">
      <c r="A61" s="365"/>
      <c r="B61" s="366"/>
      <c r="C61" s="366"/>
      <c r="D61" s="366"/>
      <c r="E61" s="367"/>
      <c r="F61" s="198" t="s">
        <v>297</v>
      </c>
      <c r="G61" s="259">
        <f>_xlfn.IFNA((VLOOKUP(H61,[1]OMS!$O$10:$P$305,2,FALSE)),"")</f>
        <v>1636316</v>
      </c>
      <c r="H61" s="282" t="s">
        <v>512</v>
      </c>
      <c r="I61" s="260" t="s">
        <v>299</v>
      </c>
      <c r="J61" s="259">
        <f>_xlfn.IFNA((VLOOKUP(K61,[1]OMS!$O$10:$P$305,2,FALSE)),"")</f>
        <v>1636244</v>
      </c>
      <c r="K61" s="282" t="s">
        <v>577</v>
      </c>
      <c r="L61" s="91">
        <f>'Moors League'!G51</f>
        <v>1</v>
      </c>
      <c r="M61" s="89">
        <f>'Moors League'!H51</f>
        <v>25377</v>
      </c>
      <c r="N61" s="89">
        <f>'Moors League'!I51</f>
        <v>4</v>
      </c>
      <c r="O61" s="104"/>
      <c r="P61" s="105"/>
      <c r="Q61" s="106" t="str">
        <f>_xlfn.IFNA((VLOOKUP(O61,'DQ Lookup'!$A$2:$B$99,2,FALSE)),"")</f>
        <v/>
      </c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</row>
    <row r="62" spans="1:35" s="45" customFormat="1" ht="19.5" customHeight="1" x14ac:dyDescent="0.25">
      <c r="A62" s="293">
        <v>44</v>
      </c>
      <c r="B62" s="294" t="s">
        <v>284</v>
      </c>
      <c r="C62" s="294" t="s">
        <v>282</v>
      </c>
      <c r="D62" s="294" t="s">
        <v>293</v>
      </c>
      <c r="E62" s="295" t="s">
        <v>97</v>
      </c>
      <c r="F62" s="199" t="s">
        <v>296</v>
      </c>
      <c r="G62" s="259">
        <f>_xlfn.IFNA((VLOOKUP(H62,[1]OMS!$O$10:$P$305,2,FALSE)),"")</f>
        <v>1819355</v>
      </c>
      <c r="H62" s="282" t="s">
        <v>516</v>
      </c>
      <c r="I62" s="260" t="s">
        <v>298</v>
      </c>
      <c r="J62" s="259">
        <f>_xlfn.IFNA((VLOOKUP(K62,[1]OMS!$O$10:$P$305,2,FALSE)),"")</f>
        <v>1603093</v>
      </c>
      <c r="K62" s="282" t="s">
        <v>502</v>
      </c>
      <c r="L62" s="348"/>
      <c r="M62" s="349"/>
      <c r="N62" s="349"/>
      <c r="O62" s="104"/>
      <c r="P62" s="105"/>
      <c r="Q62" s="106" t="str">
        <f>_xlfn.IFNA((VLOOKUP(O62,'DQ Lookup'!$A$2:$B$99,2,FALSE)),"")</f>
        <v/>
      </c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</row>
    <row r="63" spans="1:35" s="45" customFormat="1" ht="19.5" customHeight="1" x14ac:dyDescent="0.25">
      <c r="A63" s="365"/>
      <c r="B63" s="366"/>
      <c r="C63" s="366"/>
      <c r="D63" s="366"/>
      <c r="E63" s="367"/>
      <c r="F63" s="198" t="s">
        <v>297</v>
      </c>
      <c r="G63" s="259">
        <f>_xlfn.IFNA((VLOOKUP(H63,[1]OMS!$O$10:$P$305,2,FALSE)),"")</f>
        <v>1678196</v>
      </c>
      <c r="H63" s="282" t="s">
        <v>514</v>
      </c>
      <c r="I63" s="260" t="s">
        <v>299</v>
      </c>
      <c r="J63" s="259">
        <f>_xlfn.IFNA((VLOOKUP(K63,[1]OMS!$O$10:$P$305,2,FALSE)),"")</f>
        <v>1790389</v>
      </c>
      <c r="K63" s="282" t="s">
        <v>515</v>
      </c>
      <c r="L63" s="91">
        <f>'Moors League'!G52</f>
        <v>2</v>
      </c>
      <c r="M63" s="89">
        <f>'Moors League'!H52</f>
        <v>24909</v>
      </c>
      <c r="N63" s="89">
        <f>'Moors League'!I52</f>
        <v>3</v>
      </c>
      <c r="O63" s="104"/>
      <c r="P63" s="105"/>
      <c r="Q63" s="106" t="str">
        <f>_xlfn.IFNA((VLOOKUP(O63,'DQ Lookup'!$A$2:$B$99,2,FALSE)),"")</f>
        <v/>
      </c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</row>
    <row r="64" spans="1:35" s="45" customFormat="1" ht="19.5" customHeight="1" x14ac:dyDescent="0.25">
      <c r="A64" s="293">
        <v>45</v>
      </c>
      <c r="B64" s="294" t="s">
        <v>283</v>
      </c>
      <c r="C64" s="294" t="s">
        <v>286</v>
      </c>
      <c r="D64" s="294" t="s">
        <v>292</v>
      </c>
      <c r="E64" s="295" t="s">
        <v>291</v>
      </c>
      <c r="F64" s="357"/>
      <c r="G64" s="259">
        <f>_xlfn.IFNA((VLOOKUP(H64,[1]OMS!$O$10:$P$305,2,FALSE)),"")</f>
        <v>1488958</v>
      </c>
      <c r="H64" s="282" t="s">
        <v>519</v>
      </c>
      <c r="I64" s="382"/>
      <c r="J64" s="383"/>
      <c r="K64" s="383"/>
      <c r="L64" s="88">
        <f>'Moors League'!G53</f>
        <v>1</v>
      </c>
      <c r="M64" s="89">
        <f>'Moors League'!H53</f>
        <v>3030</v>
      </c>
      <c r="N64" s="89">
        <f>'Moors League'!I53</f>
        <v>4</v>
      </c>
      <c r="O64" s="104"/>
      <c r="P64" s="105"/>
      <c r="Q64" s="106" t="str">
        <f>_xlfn.IFNA((VLOOKUP(O64,'DQ Lookup'!$A$2:$B$99,2,FALSE)),"")</f>
        <v/>
      </c>
    </row>
    <row r="65" spans="1:35" s="45" customFormat="1" ht="19.5" customHeight="1" x14ac:dyDescent="0.25">
      <c r="A65" s="293">
        <v>46</v>
      </c>
      <c r="B65" s="294" t="s">
        <v>284</v>
      </c>
      <c r="C65" s="294" t="s">
        <v>286</v>
      </c>
      <c r="D65" s="294" t="s">
        <v>292</v>
      </c>
      <c r="E65" s="295" t="s">
        <v>291</v>
      </c>
      <c r="F65" s="357"/>
      <c r="G65" s="259">
        <f>_xlfn.IFNA((VLOOKUP(H65,[1]OMS!$O$10:$P$305,2,FALSE)),"")</f>
        <v>1398877</v>
      </c>
      <c r="H65" s="282" t="s">
        <v>507</v>
      </c>
      <c r="I65" s="382"/>
      <c r="J65" s="383"/>
      <c r="K65" s="383"/>
      <c r="L65" s="88">
        <f>'Moors League'!G54</f>
        <v>1</v>
      </c>
      <c r="M65" s="89">
        <f>'Moors League'!H54</f>
        <v>2708</v>
      </c>
      <c r="N65" s="89">
        <f>'Moors League'!I54</f>
        <v>4</v>
      </c>
      <c r="O65" s="104"/>
      <c r="P65" s="105"/>
      <c r="Q65" s="106" t="str">
        <f>_xlfn.IFNA((VLOOKUP(O65,'DQ Lookup'!$A$2:$B$99,2,FALSE)),"")</f>
        <v/>
      </c>
    </row>
    <row r="66" spans="1:35" s="45" customFormat="1" ht="19.5" customHeight="1" x14ac:dyDescent="0.25">
      <c r="A66" s="293">
        <v>47</v>
      </c>
      <c r="B66" s="294" t="s">
        <v>283</v>
      </c>
      <c r="C66" s="294" t="s">
        <v>287</v>
      </c>
      <c r="D66" s="294" t="s">
        <v>292</v>
      </c>
      <c r="E66" s="295" t="s">
        <v>289</v>
      </c>
      <c r="F66" s="357"/>
      <c r="G66" s="259">
        <f>_xlfn.IFNA((VLOOKUP(H66,[1]OMS!$O$10:$P$305,2,FALSE)),"")</f>
        <v>1745026</v>
      </c>
      <c r="H66" s="282" t="s">
        <v>521</v>
      </c>
      <c r="I66" s="382"/>
      <c r="J66" s="383"/>
      <c r="K66" s="383"/>
      <c r="L66" s="88">
        <f>'Moors League'!G55</f>
        <v>2</v>
      </c>
      <c r="M66" s="89">
        <f>'Moors League'!H55</f>
        <v>5212</v>
      </c>
      <c r="N66" s="89">
        <f>'Moors League'!I55</f>
        <v>3</v>
      </c>
      <c r="O66" s="104"/>
      <c r="P66" s="105"/>
      <c r="Q66" s="106" t="str">
        <f>_xlfn.IFNA((VLOOKUP(O66,'DQ Lookup'!$A$2:$B$99,2,FALSE)),"")</f>
        <v/>
      </c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</row>
    <row r="67" spans="1:35" s="45" customFormat="1" ht="19.5" customHeight="1" x14ac:dyDescent="0.25">
      <c r="A67" s="293">
        <v>48</v>
      </c>
      <c r="B67" s="294" t="s">
        <v>284</v>
      </c>
      <c r="C67" s="294" t="s">
        <v>287</v>
      </c>
      <c r="D67" s="294" t="s">
        <v>292</v>
      </c>
      <c r="E67" s="295" t="s">
        <v>289</v>
      </c>
      <c r="F67" s="357"/>
      <c r="G67" s="259">
        <f>_xlfn.IFNA((VLOOKUP(H67,[1]OMS!$O$10:$P$305,2,FALSE)),"")</f>
        <v>1615944</v>
      </c>
      <c r="H67" s="282" t="s">
        <v>505</v>
      </c>
      <c r="I67" s="382"/>
      <c r="J67" s="383"/>
      <c r="K67" s="383"/>
      <c r="L67" s="88">
        <f>'Moors League'!G56</f>
        <v>1</v>
      </c>
      <c r="M67" s="89">
        <f>'Moors League'!H56</f>
        <v>3947</v>
      </c>
      <c r="N67" s="89">
        <f>'Moors League'!I56</f>
        <v>4</v>
      </c>
      <c r="O67" s="104"/>
      <c r="P67" s="105"/>
      <c r="Q67" s="106" t="str">
        <f>_xlfn.IFNA((VLOOKUP(O67,'DQ Lookup'!$A$2:$B$99,2,FALSE)),"")</f>
        <v/>
      </c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</row>
    <row r="68" spans="1:35" s="45" customFormat="1" ht="19.5" customHeight="1" x14ac:dyDescent="0.25">
      <c r="A68" s="293">
        <v>49</v>
      </c>
      <c r="B68" s="294" t="s">
        <v>283</v>
      </c>
      <c r="C68" s="294" t="s">
        <v>285</v>
      </c>
      <c r="D68" s="294" t="s">
        <v>292</v>
      </c>
      <c r="E68" s="295" t="s">
        <v>288</v>
      </c>
      <c r="F68" s="357"/>
      <c r="G68" s="259">
        <f>_xlfn.IFNA((VLOOKUP(H68,[1]OMS!$O$10:$P$305,2,FALSE)),"")</f>
        <v>1523515</v>
      </c>
      <c r="H68" s="282" t="s">
        <v>527</v>
      </c>
      <c r="I68" s="382"/>
      <c r="J68" s="383"/>
      <c r="K68" s="383"/>
      <c r="L68" s="88">
        <f>'Moors League'!G57</f>
        <v>1</v>
      </c>
      <c r="M68" s="89">
        <f>'Moors League'!H57</f>
        <v>3596</v>
      </c>
      <c r="N68" s="89">
        <f>'Moors League'!I57</f>
        <v>4</v>
      </c>
      <c r="O68" s="104"/>
      <c r="P68" s="105"/>
      <c r="Q68" s="106" t="str">
        <f>_xlfn.IFNA((VLOOKUP(O68,'DQ Lookup'!$A$2:$B$99,2,FALSE)),"")</f>
        <v/>
      </c>
    </row>
    <row r="69" spans="1:35" s="45" customFormat="1" ht="19.5" customHeight="1" x14ac:dyDescent="0.25">
      <c r="A69" s="293">
        <v>50</v>
      </c>
      <c r="B69" s="294" t="s">
        <v>284</v>
      </c>
      <c r="C69" s="294" t="s">
        <v>285</v>
      </c>
      <c r="D69" s="294" t="s">
        <v>292</v>
      </c>
      <c r="E69" s="295" t="s">
        <v>288</v>
      </c>
      <c r="F69" s="357"/>
      <c r="G69" s="259">
        <f>_xlfn.IFNA((VLOOKUP(H69,[1]OMS!$O$10:$P$305,2,FALSE)),"")</f>
        <v>1456867</v>
      </c>
      <c r="H69" s="282" t="s">
        <v>510</v>
      </c>
      <c r="I69" s="382"/>
      <c r="J69" s="383"/>
      <c r="K69" s="383"/>
      <c r="L69" s="88">
        <f>'Moors League'!G58</f>
        <v>2</v>
      </c>
      <c r="M69" s="89">
        <f>'Moors League'!H58</f>
        <v>3317</v>
      </c>
      <c r="N69" s="89">
        <f>'Moors League'!I58</f>
        <v>3</v>
      </c>
      <c r="O69" s="104"/>
      <c r="P69" s="105"/>
      <c r="Q69" s="106" t="str">
        <f>_xlfn.IFNA((VLOOKUP(O69,'DQ Lookup'!$A$2:$B$99,2,FALSE)),"")</f>
        <v/>
      </c>
    </row>
    <row r="70" spans="1:35" s="45" customFormat="1" ht="19.5" customHeight="1" x14ac:dyDescent="0.25">
      <c r="A70" s="293">
        <v>51</v>
      </c>
      <c r="B70" s="294" t="s">
        <v>283</v>
      </c>
      <c r="C70" s="294" t="s">
        <v>282</v>
      </c>
      <c r="D70" s="294" t="s">
        <v>292</v>
      </c>
      <c r="E70" s="295" t="s">
        <v>290</v>
      </c>
      <c r="F70" s="357"/>
      <c r="G70" s="259">
        <f>_xlfn.IFNA((VLOOKUP(H70,[1]OMS!$O$10:$P$305,2,FALSE)),"")</f>
        <v>1745020</v>
      </c>
      <c r="H70" s="282" t="s">
        <v>513</v>
      </c>
      <c r="I70" s="382"/>
      <c r="J70" s="383"/>
      <c r="K70" s="383"/>
      <c r="L70" s="88">
        <f>'Moors League'!G59</f>
        <v>1</v>
      </c>
      <c r="M70" s="89">
        <f>'Moors League'!H59</f>
        <v>4646</v>
      </c>
      <c r="N70" s="89">
        <f>'Moors League'!I59</f>
        <v>4</v>
      </c>
      <c r="O70" s="104"/>
      <c r="P70" s="105"/>
      <c r="Q70" s="106" t="str">
        <f>_xlfn.IFNA((VLOOKUP(O70,'DQ Lookup'!$A$2:$B$99,2,FALSE)),"")</f>
        <v/>
      </c>
    </row>
    <row r="71" spans="1:35" s="45" customFormat="1" ht="19.5" customHeight="1" x14ac:dyDescent="0.25">
      <c r="A71" s="293">
        <v>52</v>
      </c>
      <c r="B71" s="294" t="s">
        <v>284</v>
      </c>
      <c r="C71" s="294" t="s">
        <v>282</v>
      </c>
      <c r="D71" s="294" t="s">
        <v>292</v>
      </c>
      <c r="E71" s="295" t="s">
        <v>290</v>
      </c>
      <c r="F71" s="357"/>
      <c r="G71" s="259">
        <f>_xlfn.IFNA((VLOOKUP(H71,[1]OMS!$O$10:$P$305,2,FALSE)),"")</f>
        <v>1603093</v>
      </c>
      <c r="H71" s="282" t="s">
        <v>502</v>
      </c>
      <c r="I71" s="382"/>
      <c r="J71" s="383"/>
      <c r="K71" s="383"/>
      <c r="L71" s="88">
        <f>'Moors League'!G60</f>
        <v>1</v>
      </c>
      <c r="M71" s="89">
        <f>'Moors League'!H60</f>
        <v>3918</v>
      </c>
      <c r="N71" s="89">
        <f>'Moors League'!I60</f>
        <v>4</v>
      </c>
      <c r="O71" s="104"/>
      <c r="P71" s="105"/>
      <c r="Q71" s="106" t="str">
        <f>_xlfn.IFNA((VLOOKUP(O71,'DQ Lookup'!$A$2:$B$99,2,FALSE)),"")</f>
        <v/>
      </c>
    </row>
    <row r="72" spans="1:35" s="45" customFormat="1" ht="19.5" customHeight="1" x14ac:dyDescent="0.25">
      <c r="A72" s="293">
        <v>53</v>
      </c>
      <c r="B72" s="294" t="s">
        <v>283</v>
      </c>
      <c r="C72" s="294" t="s">
        <v>79</v>
      </c>
      <c r="D72" s="294" t="s">
        <v>292</v>
      </c>
      <c r="E72" s="295" t="s">
        <v>291</v>
      </c>
      <c r="F72" s="357"/>
      <c r="G72" s="259">
        <f>_xlfn.IFNA((VLOOKUP(H72,[1]OMS!$O$10:$P$305,2,FALSE)),"")</f>
        <v>969505</v>
      </c>
      <c r="H72" s="282" t="s">
        <v>575</v>
      </c>
      <c r="I72" s="382"/>
      <c r="J72" s="383"/>
      <c r="K72" s="383"/>
      <c r="L72" s="88">
        <f>'Moors League'!G61</f>
        <v>2</v>
      </c>
      <c r="M72" s="89">
        <f>'Moors League'!H61</f>
        <v>2979</v>
      </c>
      <c r="N72" s="89">
        <f>'Moors League'!I61</f>
        <v>3</v>
      </c>
      <c r="O72" s="104"/>
      <c r="P72" s="105"/>
      <c r="Q72" s="106" t="str">
        <f>_xlfn.IFNA((VLOOKUP(O72,'DQ Lookup'!$A$2:$B$99,2,FALSE)),"")</f>
        <v/>
      </c>
    </row>
    <row r="73" spans="1:35" s="45" customFormat="1" ht="19.5" customHeight="1" x14ac:dyDescent="0.25">
      <c r="A73" s="293">
        <v>54</v>
      </c>
      <c r="B73" s="294" t="s">
        <v>284</v>
      </c>
      <c r="C73" s="294" t="s">
        <v>79</v>
      </c>
      <c r="D73" s="294" t="s">
        <v>292</v>
      </c>
      <c r="E73" s="295" t="s">
        <v>291</v>
      </c>
      <c r="F73" s="358"/>
      <c r="G73" s="259">
        <f>_xlfn.IFNA((VLOOKUP(H73,[1]OMS!$O$10:$P$305,2,FALSE)),"")</f>
        <v>50628</v>
      </c>
      <c r="H73" s="282" t="s">
        <v>509</v>
      </c>
      <c r="I73" s="384"/>
      <c r="J73" s="385"/>
      <c r="K73" s="385"/>
      <c r="L73" s="88">
        <f>'Moors League'!G62</f>
        <v>2</v>
      </c>
      <c r="M73" s="89">
        <f>'Moors League'!H62</f>
        <v>2655</v>
      </c>
      <c r="N73" s="89">
        <f>'Moors League'!I62</f>
        <v>3</v>
      </c>
      <c r="O73" s="104"/>
      <c r="P73" s="105"/>
      <c r="Q73" s="106" t="str">
        <f>_xlfn.IFNA((VLOOKUP(O73,'DQ Lookup'!$A$2:$B$99,2,FALSE)),"")</f>
        <v/>
      </c>
    </row>
    <row r="74" spans="1:35" s="45" customFormat="1" ht="19.5" customHeight="1" x14ac:dyDescent="0.25">
      <c r="A74" s="293">
        <v>55</v>
      </c>
      <c r="B74" s="294" t="s">
        <v>283</v>
      </c>
      <c r="C74" s="294" t="s">
        <v>286</v>
      </c>
      <c r="D74" s="294" t="s">
        <v>294</v>
      </c>
      <c r="E74" s="295" t="s">
        <v>99</v>
      </c>
      <c r="F74" s="200">
        <v>1</v>
      </c>
      <c r="G74" s="259">
        <f>_xlfn.IFNA((VLOOKUP(H74,[1]OMS!$O$10:$P$305,2,FALSE)),"")</f>
        <v>1488958</v>
      </c>
      <c r="H74" s="282" t="s">
        <v>519</v>
      </c>
      <c r="I74" s="287">
        <v>2</v>
      </c>
      <c r="J74" s="259">
        <f>_xlfn.IFNA((VLOOKUP(K74,[1]OMS!$O$10:$P$305,2,FALSE)),"")</f>
        <v>1579766</v>
      </c>
      <c r="K74" s="282" t="s">
        <v>518</v>
      </c>
      <c r="L74" s="348"/>
      <c r="M74" s="349"/>
      <c r="N74" s="349"/>
      <c r="O74" s="104"/>
      <c r="P74" s="105"/>
      <c r="Q74" s="106" t="str">
        <f>_xlfn.IFNA((VLOOKUP(O74,'DQ Lookup'!$A$2:$B$99,2,FALSE)),"")</f>
        <v/>
      </c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</row>
    <row r="75" spans="1:35" s="45" customFormat="1" ht="19.5" customHeight="1" x14ac:dyDescent="0.25">
      <c r="A75" s="365"/>
      <c r="B75" s="366"/>
      <c r="C75" s="366"/>
      <c r="D75" s="366"/>
      <c r="E75" s="367"/>
      <c r="F75" s="200">
        <v>3</v>
      </c>
      <c r="G75" s="259">
        <f>_xlfn.IFNA((VLOOKUP(H75,[1]OMS!$O$10:$P$305,2,FALSE)),"")</f>
        <v>1636309</v>
      </c>
      <c r="H75" s="282" t="s">
        <v>578</v>
      </c>
      <c r="I75" s="287">
        <v>4</v>
      </c>
      <c r="J75" s="259">
        <f>_xlfn.IFNA((VLOOKUP(K75,[1]OMS!$O$10:$P$305,2,FALSE)),"")</f>
        <v>1505722</v>
      </c>
      <c r="K75" s="282" t="s">
        <v>506</v>
      </c>
      <c r="L75" s="91">
        <f>'Moors League'!G63</f>
        <v>1</v>
      </c>
      <c r="M75" s="89">
        <f>'Moors League'!H63</f>
        <v>20828</v>
      </c>
      <c r="N75" s="89">
        <f>'Moors League'!I63</f>
        <v>4</v>
      </c>
      <c r="O75" s="104"/>
      <c r="P75" s="105"/>
      <c r="Q75" s="106" t="str">
        <f>_xlfn.IFNA((VLOOKUP(O75,'DQ Lookup'!$A$2:$B$99,2,FALSE)),"")</f>
        <v/>
      </c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</row>
    <row r="76" spans="1:35" s="45" customFormat="1" ht="19.5" customHeight="1" x14ac:dyDescent="0.25">
      <c r="A76" s="293">
        <v>56</v>
      </c>
      <c r="B76" s="294" t="s">
        <v>284</v>
      </c>
      <c r="C76" s="294" t="s">
        <v>286</v>
      </c>
      <c r="D76" s="294" t="s">
        <v>294</v>
      </c>
      <c r="E76" s="295" t="s">
        <v>99</v>
      </c>
      <c r="F76" s="199">
        <v>1</v>
      </c>
      <c r="G76" s="259">
        <f>_xlfn.IFNA((VLOOKUP(H76,[1]OMS!$O$10:$P$305,2,FALSE)),"")</f>
        <v>1603094</v>
      </c>
      <c r="H76" s="282" t="s">
        <v>503</v>
      </c>
      <c r="I76" s="288">
        <v>2</v>
      </c>
      <c r="J76" s="259">
        <f>_xlfn.IFNA((VLOOKUP(K76,[1]OMS!$O$10:$P$305,2,FALSE)),"")</f>
        <v>1689936</v>
      </c>
      <c r="K76" s="282" t="s">
        <v>579</v>
      </c>
      <c r="L76" s="348"/>
      <c r="M76" s="349"/>
      <c r="N76" s="349"/>
      <c r="O76" s="104"/>
      <c r="P76" s="105"/>
      <c r="Q76" s="106" t="str">
        <f>_xlfn.IFNA((VLOOKUP(O76,'DQ Lookup'!$A$2:$B$99,2,FALSE)),"")</f>
        <v/>
      </c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</row>
    <row r="77" spans="1:35" s="45" customFormat="1" ht="19.5" customHeight="1" x14ac:dyDescent="0.25">
      <c r="A77" s="365"/>
      <c r="B77" s="366"/>
      <c r="C77" s="366"/>
      <c r="D77" s="366"/>
      <c r="E77" s="367"/>
      <c r="F77" s="201">
        <v>3</v>
      </c>
      <c r="G77" s="259">
        <f>_xlfn.IFNA((VLOOKUP(H77,[1]OMS!$O$10:$P$305,2,FALSE)),"")</f>
        <v>1700336</v>
      </c>
      <c r="H77" s="282" t="s">
        <v>520</v>
      </c>
      <c r="I77" s="289">
        <v>4</v>
      </c>
      <c r="J77" s="259">
        <f>_xlfn.IFNA((VLOOKUP(K77,[1]OMS!$O$10:$P$305,2,FALSE)),"")</f>
        <v>1398877</v>
      </c>
      <c r="K77" s="282" t="s">
        <v>507</v>
      </c>
      <c r="L77" s="91">
        <f>'Moors League'!G64</f>
        <v>1</v>
      </c>
      <c r="M77" s="89">
        <f>'Moors League'!H64</f>
        <v>20299</v>
      </c>
      <c r="N77" s="89">
        <f>'Moors League'!I64</f>
        <v>4</v>
      </c>
      <c r="O77" s="104"/>
      <c r="P77" s="105"/>
      <c r="Q77" s="106" t="str">
        <f>_xlfn.IFNA((VLOOKUP(O77,'DQ Lookup'!$A$2:$B$99,2,FALSE)),"")</f>
        <v/>
      </c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</row>
    <row r="78" spans="1:35" s="45" customFormat="1" ht="19.5" customHeight="1" x14ac:dyDescent="0.25">
      <c r="A78" s="293">
        <v>57</v>
      </c>
      <c r="B78" s="294" t="s">
        <v>283</v>
      </c>
      <c r="C78" s="294" t="s">
        <v>287</v>
      </c>
      <c r="D78" s="294" t="s">
        <v>293</v>
      </c>
      <c r="E78" s="295" t="s">
        <v>97</v>
      </c>
      <c r="F78" s="198" t="s">
        <v>296</v>
      </c>
      <c r="G78" s="259">
        <f>_xlfn.IFNA((VLOOKUP(H78,[1]OMS!$O$10:$P$305,2,FALSE)),"")</f>
        <v>1745017</v>
      </c>
      <c r="H78" s="282" t="s">
        <v>504</v>
      </c>
      <c r="I78" s="260" t="s">
        <v>298</v>
      </c>
      <c r="J78" s="259">
        <f>_xlfn.IFNA((VLOOKUP(K78,[1]OMS!$O$10:$P$305,2,FALSE)),"")</f>
        <v>1745027</v>
      </c>
      <c r="K78" s="282" t="s">
        <v>522</v>
      </c>
      <c r="L78" s="348"/>
      <c r="M78" s="349"/>
      <c r="N78" s="349"/>
      <c r="O78" s="104"/>
      <c r="P78" s="105"/>
      <c r="Q78" s="106" t="str">
        <f>_xlfn.IFNA((VLOOKUP(O78,'DQ Lookup'!$A$2:$B$99,2,FALSE)),"")</f>
        <v/>
      </c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</row>
    <row r="79" spans="1:35" s="45" customFormat="1" ht="19.5" customHeight="1" x14ac:dyDescent="0.25">
      <c r="A79" s="365"/>
      <c r="B79" s="366"/>
      <c r="C79" s="366"/>
      <c r="D79" s="366"/>
      <c r="E79" s="367"/>
      <c r="F79" s="198" t="s">
        <v>297</v>
      </c>
      <c r="G79" s="259">
        <f>_xlfn.IFNA((VLOOKUP(H79,[1]OMS!$O$10:$P$305,2,FALSE)),"")</f>
        <v>1745026</v>
      </c>
      <c r="H79" s="282" t="s">
        <v>521</v>
      </c>
      <c r="I79" s="260" t="s">
        <v>299</v>
      </c>
      <c r="J79" s="259">
        <f>_xlfn.IFNA((VLOOKUP(K79,[1]OMS!$O$10:$P$305,2,FALSE)),"")</f>
        <v>1699573</v>
      </c>
      <c r="K79" s="282" t="s">
        <v>523</v>
      </c>
      <c r="L79" s="91">
        <f>'Moors League'!G65</f>
        <v>2</v>
      </c>
      <c r="M79" s="89">
        <f>'Moors League'!H65</f>
        <v>13477</v>
      </c>
      <c r="N79" s="89">
        <f>'Moors League'!I65</f>
        <v>3</v>
      </c>
      <c r="O79" s="104"/>
      <c r="P79" s="105"/>
      <c r="Q79" s="106" t="str">
        <f>_xlfn.IFNA((VLOOKUP(O79,'DQ Lookup'!$A$2:$B$99,2,FALSE)),"")</f>
        <v/>
      </c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</row>
    <row r="80" spans="1:35" s="45" customFormat="1" ht="19.5" customHeight="1" x14ac:dyDescent="0.25">
      <c r="A80" s="293">
        <v>58</v>
      </c>
      <c r="B80" s="294" t="s">
        <v>284</v>
      </c>
      <c r="C80" s="294" t="s">
        <v>287</v>
      </c>
      <c r="D80" s="294" t="s">
        <v>293</v>
      </c>
      <c r="E80" s="295" t="s">
        <v>97</v>
      </c>
      <c r="F80" s="199" t="s">
        <v>296</v>
      </c>
      <c r="G80" s="259">
        <f>_xlfn.IFNA((VLOOKUP(H80,[1]OMS!$O$10:$P$305,2,FALSE)),"")</f>
        <v>1732832</v>
      </c>
      <c r="H80" s="282" t="s">
        <v>517</v>
      </c>
      <c r="I80" s="260" t="s">
        <v>298</v>
      </c>
      <c r="J80" s="259">
        <f>_xlfn.IFNA((VLOOKUP(K80,[1]OMS!$O$10:$P$305,2,FALSE)),"")</f>
        <v>1745024</v>
      </c>
      <c r="K80" s="282" t="s">
        <v>524</v>
      </c>
      <c r="L80" s="348"/>
      <c r="M80" s="349"/>
      <c r="N80" s="349"/>
      <c r="O80" s="104"/>
      <c r="P80" s="105"/>
      <c r="Q80" s="106" t="str">
        <f>_xlfn.IFNA((VLOOKUP(O80,'DQ Lookup'!$A$2:$B$99,2,FALSE)),"")</f>
        <v/>
      </c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</row>
    <row r="81" spans="1:34" s="45" customFormat="1" ht="19.5" customHeight="1" x14ac:dyDescent="0.25">
      <c r="A81" s="365"/>
      <c r="B81" s="366"/>
      <c r="C81" s="366"/>
      <c r="D81" s="366"/>
      <c r="E81" s="367"/>
      <c r="F81" s="198" t="s">
        <v>297</v>
      </c>
      <c r="G81" s="259">
        <f>_xlfn.IFNA((VLOOKUP(H81,[1]OMS!$O$10:$P$305,2,FALSE)),"")</f>
        <v>1615944</v>
      </c>
      <c r="H81" s="282" t="s">
        <v>505</v>
      </c>
      <c r="I81" s="260" t="s">
        <v>299</v>
      </c>
      <c r="J81" s="259">
        <f>_xlfn.IFNA((VLOOKUP(K81,[1]OMS!$O$10:$P$305,2,FALSE)),"")</f>
        <v>1819347</v>
      </c>
      <c r="K81" s="282" t="s">
        <v>525</v>
      </c>
      <c r="L81" s="91">
        <f>'Moors League'!G66</f>
        <v>1</v>
      </c>
      <c r="M81" s="89">
        <f>'Moors League'!H66</f>
        <v>12548</v>
      </c>
      <c r="N81" s="89">
        <f>'Moors League'!I66</f>
        <v>4</v>
      </c>
      <c r="O81" s="104"/>
      <c r="P81" s="105"/>
      <c r="Q81" s="106" t="str">
        <f>_xlfn.IFNA((VLOOKUP(O81,'DQ Lookup'!$A$2:$B$99,2,FALSE)),"")</f>
        <v/>
      </c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</row>
    <row r="82" spans="1:34" s="45" customFormat="1" ht="19.5" customHeight="1" x14ac:dyDescent="0.25">
      <c r="A82" s="293">
        <v>59</v>
      </c>
      <c r="B82" s="294" t="s">
        <v>283</v>
      </c>
      <c r="C82" s="294" t="s">
        <v>285</v>
      </c>
      <c r="D82" s="294" t="s">
        <v>294</v>
      </c>
      <c r="E82" s="295" t="s">
        <v>99</v>
      </c>
      <c r="F82" s="200">
        <v>1</v>
      </c>
      <c r="G82" s="259">
        <f>_xlfn.IFNA((VLOOKUP(H82,[1]OMS!$O$10:$P$305,2,FALSE)),"")</f>
        <v>1408866</v>
      </c>
      <c r="H82" s="282" t="s">
        <v>526</v>
      </c>
      <c r="I82" s="287">
        <v>2</v>
      </c>
      <c r="J82" s="259">
        <f>_xlfn.IFNA((VLOOKUP(K82,[1]OMS!$O$10:$P$305,2,FALSE)),"")</f>
        <v>1523515</v>
      </c>
      <c r="K82" s="282" t="s">
        <v>527</v>
      </c>
      <c r="L82" s="348"/>
      <c r="M82" s="349"/>
      <c r="N82" s="349"/>
      <c r="O82" s="104"/>
      <c r="P82" s="105"/>
      <c r="Q82" s="106" t="str">
        <f>_xlfn.IFNA((VLOOKUP(O82,'DQ Lookup'!$A$2:$B$99,2,FALSE)),"")</f>
        <v/>
      </c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</row>
    <row r="83" spans="1:34" s="45" customFormat="1" ht="19.5" customHeight="1" x14ac:dyDescent="0.25">
      <c r="A83" s="365"/>
      <c r="B83" s="366"/>
      <c r="C83" s="366"/>
      <c r="D83" s="366"/>
      <c r="E83" s="367"/>
      <c r="F83" s="200">
        <v>3</v>
      </c>
      <c r="G83" s="259">
        <f>_xlfn.IFNA((VLOOKUP(H83,[1]OMS!$O$10:$P$305,2,FALSE)),"")</f>
        <v>1488958</v>
      </c>
      <c r="H83" s="282" t="s">
        <v>519</v>
      </c>
      <c r="I83" s="287">
        <v>4</v>
      </c>
      <c r="J83" s="259">
        <f>_xlfn.IFNA((VLOOKUP(K83,[1]OMS!$O$10:$P$305,2,FALSE)),"")</f>
        <v>1371014</v>
      </c>
      <c r="K83" s="282" t="s">
        <v>508</v>
      </c>
      <c r="L83" s="91">
        <f>'Moors League'!G67</f>
        <v>1</v>
      </c>
      <c r="M83" s="89">
        <f>'Moors League'!H67</f>
        <v>20550</v>
      </c>
      <c r="N83" s="89">
        <f>'Moors League'!I67</f>
        <v>4</v>
      </c>
      <c r="O83" s="104"/>
      <c r="P83" s="105"/>
      <c r="Q83" s="106" t="str">
        <f>_xlfn.IFNA((VLOOKUP(O83,'DQ Lookup'!$A$2:$B$99,2,FALSE)),"")</f>
        <v/>
      </c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</row>
    <row r="84" spans="1:34" s="45" customFormat="1" ht="19.5" customHeight="1" x14ac:dyDescent="0.25">
      <c r="A84" s="293">
        <v>60</v>
      </c>
      <c r="B84" s="294" t="s">
        <v>284</v>
      </c>
      <c r="C84" s="294" t="s">
        <v>285</v>
      </c>
      <c r="D84" s="294" t="s">
        <v>294</v>
      </c>
      <c r="E84" s="295" t="s">
        <v>99</v>
      </c>
      <c r="F84" s="199">
        <v>1</v>
      </c>
      <c r="G84" s="259">
        <f>_xlfn.IFNA((VLOOKUP(H84,[1]OMS!$O$10:$P$305,2,FALSE)),"")</f>
        <v>1398877</v>
      </c>
      <c r="H84" s="282" t="s">
        <v>507</v>
      </c>
      <c r="I84" s="288">
        <v>2</v>
      </c>
      <c r="J84" s="259">
        <f>_xlfn.IFNA((VLOOKUP(K84,[1]OMS!$O$10:$P$305,2,FALSE)),"")</f>
        <v>1603094</v>
      </c>
      <c r="K84" s="282" t="s">
        <v>503</v>
      </c>
      <c r="L84" s="348"/>
      <c r="M84" s="349"/>
      <c r="N84" s="349"/>
      <c r="O84" s="104"/>
      <c r="P84" s="105"/>
      <c r="Q84" s="106" t="str">
        <f>_xlfn.IFNA((VLOOKUP(O84,'DQ Lookup'!$A$2:$B$99,2,FALSE)),"")</f>
        <v/>
      </c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</row>
    <row r="85" spans="1:34" s="45" customFormat="1" ht="19.5" customHeight="1" x14ac:dyDescent="0.25">
      <c r="A85" s="365"/>
      <c r="B85" s="366"/>
      <c r="C85" s="366"/>
      <c r="D85" s="366"/>
      <c r="E85" s="367"/>
      <c r="F85" s="201">
        <v>3</v>
      </c>
      <c r="G85" s="259">
        <f>_xlfn.IFNA((VLOOKUP(H85,[1]OMS!$O$10:$P$305,2,FALSE)),"")</f>
        <v>1497252</v>
      </c>
      <c r="H85" s="282" t="s">
        <v>573</v>
      </c>
      <c r="I85" s="289">
        <v>4</v>
      </c>
      <c r="J85" s="259">
        <f>_xlfn.IFNA((VLOOKUP(K85,[1]OMS!$O$10:$P$305,2,FALSE)),"")</f>
        <v>1456867</v>
      </c>
      <c r="K85" s="282" t="s">
        <v>510</v>
      </c>
      <c r="L85" s="91">
        <f>'Moors League'!G68</f>
        <v>2</v>
      </c>
      <c r="M85" s="89">
        <f>'Moors League'!H68</f>
        <v>15180</v>
      </c>
      <c r="N85" s="89">
        <f>'Moors League'!I68</f>
        <v>3</v>
      </c>
      <c r="O85" s="104"/>
      <c r="P85" s="105"/>
      <c r="Q85" s="106" t="str">
        <f>_xlfn.IFNA((VLOOKUP(O85,'DQ Lookup'!$A$2:$B$99,2,FALSE)),"")</f>
        <v/>
      </c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</row>
    <row r="86" spans="1:34" s="45" customFormat="1" ht="19.5" customHeight="1" x14ac:dyDescent="0.25">
      <c r="A86" s="293">
        <v>61</v>
      </c>
      <c r="B86" s="354" t="s">
        <v>111</v>
      </c>
      <c r="C86" s="355"/>
      <c r="D86" s="294"/>
      <c r="E86" s="295" t="s">
        <v>295</v>
      </c>
      <c r="F86" s="94">
        <v>1</v>
      </c>
      <c r="G86" s="259">
        <f>_xlfn.IFNA((VLOOKUP(H86,[1]OMS!$O$10:$P$305,2,FALSE)),"")</f>
        <v>1724911</v>
      </c>
      <c r="H86" s="282" t="s">
        <v>574</v>
      </c>
      <c r="I86" s="288">
        <v>2</v>
      </c>
      <c r="J86" s="259">
        <f>_xlfn.IFNA((VLOOKUP(K86,[1]OMS!$O$10:$P$305,2,FALSE)),"")</f>
        <v>1615944</v>
      </c>
      <c r="K86" s="282" t="s">
        <v>505</v>
      </c>
      <c r="L86" s="359"/>
      <c r="M86" s="360"/>
      <c r="N86" s="360"/>
      <c r="O86" s="104"/>
      <c r="P86" s="105"/>
      <c r="Q86" s="106" t="str">
        <f>_xlfn.IFNA((VLOOKUP(O86,'DQ Lookup'!$A$2:$B$99,2,FALSE)),"")</f>
        <v/>
      </c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</row>
    <row r="87" spans="1:34" s="45" customFormat="1" ht="19.5" customHeight="1" x14ac:dyDescent="0.25">
      <c r="A87" s="368" t="s">
        <v>612</v>
      </c>
      <c r="B87" s="369"/>
      <c r="C87" s="369"/>
      <c r="D87" s="369"/>
      <c r="E87" s="370"/>
      <c r="F87" s="94">
        <v>3</v>
      </c>
      <c r="G87" s="259">
        <f>_xlfn.IFNA((VLOOKUP(H87,[1]OMS!$O$10:$P$305,2,FALSE)),"")</f>
        <v>1745020</v>
      </c>
      <c r="H87" s="282" t="s">
        <v>513</v>
      </c>
      <c r="I87" s="289">
        <v>4</v>
      </c>
      <c r="J87" s="259">
        <f>_xlfn.IFNA((VLOOKUP(K87,[1]OMS!$O$10:$P$305,2,FALSE)),"")</f>
        <v>1603093</v>
      </c>
      <c r="K87" s="282" t="s">
        <v>502</v>
      </c>
      <c r="L87" s="361"/>
      <c r="M87" s="362"/>
      <c r="N87" s="362"/>
      <c r="O87" s="104"/>
      <c r="P87" s="105"/>
      <c r="Q87" s="106" t="str">
        <f>_xlfn.IFNA((VLOOKUP(O87,'DQ Lookup'!$A$2:$B$99,2,FALSE)),"")</f>
        <v/>
      </c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</row>
    <row r="88" spans="1:34" s="45" customFormat="1" ht="19.5" customHeight="1" x14ac:dyDescent="0.25">
      <c r="A88" s="371"/>
      <c r="B88" s="372"/>
      <c r="C88" s="372"/>
      <c r="D88" s="372"/>
      <c r="E88" s="373"/>
      <c r="F88" s="94">
        <v>5</v>
      </c>
      <c r="G88" s="259">
        <f>_xlfn.IFNA((VLOOKUP(H88,[1]OMS!$O$10:$P$305,2,FALSE)),"")</f>
        <v>1505722</v>
      </c>
      <c r="H88" s="282" t="s">
        <v>506</v>
      </c>
      <c r="I88" s="288">
        <v>6</v>
      </c>
      <c r="J88" s="259">
        <f>_xlfn.IFNA((VLOOKUP(K88,[1]OMS!$O$10:$P$305,2,FALSE)),"")</f>
        <v>1398877</v>
      </c>
      <c r="K88" s="282" t="s">
        <v>507</v>
      </c>
      <c r="L88" s="361"/>
      <c r="M88" s="362"/>
      <c r="N88" s="362"/>
      <c r="O88" s="104"/>
      <c r="P88" s="105"/>
      <c r="Q88" s="106" t="str">
        <f>_xlfn.IFNA((VLOOKUP(O88,'DQ Lookup'!$A$2:$B$99,2,FALSE)),"")</f>
        <v/>
      </c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</row>
    <row r="89" spans="1:34" s="45" customFormat="1" ht="19.5" customHeight="1" x14ac:dyDescent="0.25">
      <c r="A89" s="371"/>
      <c r="B89" s="372"/>
      <c r="C89" s="372"/>
      <c r="D89" s="372"/>
      <c r="E89" s="373"/>
      <c r="F89" s="94">
        <v>7</v>
      </c>
      <c r="G89" s="259">
        <f>_xlfn.IFNA((VLOOKUP(H89,[1]OMS!$O$10:$P$305,2,FALSE)),"")</f>
        <v>1371014</v>
      </c>
      <c r="H89" s="282" t="s">
        <v>508</v>
      </c>
      <c r="I89" s="289">
        <v>8</v>
      </c>
      <c r="J89" s="259">
        <f>_xlfn.IFNA((VLOOKUP(K89,[1]OMS!$O$10:$P$305,2,FALSE)),"")</f>
        <v>1456867</v>
      </c>
      <c r="K89" s="282" t="s">
        <v>510</v>
      </c>
      <c r="L89" s="363"/>
      <c r="M89" s="364"/>
      <c r="N89" s="364"/>
      <c r="O89" s="104"/>
      <c r="P89" s="105"/>
      <c r="Q89" s="106" t="str">
        <f>_xlfn.IFNA((VLOOKUP(O89,'DQ Lookup'!$A$2:$B$99,2,FALSE)),"")</f>
        <v/>
      </c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</row>
    <row r="90" spans="1:34" s="45" customFormat="1" ht="19.5" customHeight="1" thickBot="1" x14ac:dyDescent="0.3">
      <c r="A90" s="374"/>
      <c r="B90" s="375"/>
      <c r="C90" s="375"/>
      <c r="D90" s="375"/>
      <c r="E90" s="376"/>
      <c r="F90" s="94">
        <v>9</v>
      </c>
      <c r="G90" s="259">
        <f>_xlfn.IFNA((VLOOKUP(H90,[1]OMS!$O$10:$P$305,2,FALSE)),"")</f>
        <v>1260915</v>
      </c>
      <c r="H90" s="282" t="s">
        <v>501</v>
      </c>
      <c r="I90" s="290">
        <v>10</v>
      </c>
      <c r="J90" s="259">
        <f>_xlfn.IFNA((VLOOKUP(K90,[1]OMS!$O$10:$P$305,2,FALSE)),"")</f>
        <v>50628</v>
      </c>
      <c r="K90" s="282" t="s">
        <v>509</v>
      </c>
      <c r="L90" s="253">
        <f>'Moors League'!G69</f>
        <v>1</v>
      </c>
      <c r="M90" s="96">
        <f>'Moors League'!H69</f>
        <v>43194</v>
      </c>
      <c r="N90" s="96">
        <f>'Moors League'!I69</f>
        <v>4</v>
      </c>
      <c r="O90" s="104"/>
      <c r="P90" s="105"/>
      <c r="Q90" s="106" t="str">
        <f>_xlfn.IFNA((VLOOKUP(O90,'DQ Lookup'!$A$2:$B$99,2,FALSE)),"")</f>
        <v/>
      </c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</row>
    <row r="91" spans="1:34" ht="24.75" customHeight="1" thickBot="1" x14ac:dyDescent="0.3">
      <c r="A91" s="24"/>
      <c r="B91" s="1"/>
      <c r="C91" s="1"/>
      <c r="D91" s="1"/>
      <c r="E91" s="1"/>
      <c r="F91" s="24"/>
      <c r="G91" s="103"/>
      <c r="H91" s="24"/>
      <c r="I91" s="351" t="s">
        <v>300</v>
      </c>
      <c r="J91" s="352"/>
      <c r="K91" s="352"/>
      <c r="L91" s="353"/>
      <c r="M91" s="378">
        <f>SUM(N6:N90)</f>
        <v>204</v>
      </c>
      <c r="N91" s="379"/>
      <c r="O91" s="206"/>
      <c r="Q91" s="34"/>
    </row>
    <row r="92" spans="1:34" x14ac:dyDescent="0.25">
      <c r="A92" s="24"/>
      <c r="B92" s="1"/>
      <c r="C92" s="1"/>
      <c r="D92" s="1"/>
      <c r="E92" s="1"/>
      <c r="F92" s="24"/>
      <c r="G92" s="103"/>
      <c r="H92" s="24"/>
      <c r="I92" s="21"/>
      <c r="J92" s="258"/>
      <c r="K92" s="21"/>
      <c r="L92" s="22"/>
      <c r="M92" s="22"/>
      <c r="N92" s="23"/>
      <c r="O92" s="205"/>
      <c r="Q92" s="34"/>
    </row>
    <row r="93" spans="1:34" x14ac:dyDescent="0.25">
      <c r="A93" s="24"/>
      <c r="B93" s="1"/>
      <c r="C93" s="1"/>
      <c r="D93" s="1"/>
      <c r="E93" s="1"/>
      <c r="F93" s="24"/>
      <c r="G93" s="103"/>
      <c r="H93" s="24"/>
      <c r="I93" s="21"/>
      <c r="J93" s="258"/>
      <c r="K93" s="21"/>
      <c r="L93" s="22"/>
      <c r="M93" s="22"/>
      <c r="N93" s="23"/>
      <c r="O93" s="205"/>
      <c r="Q93" s="34"/>
    </row>
    <row r="94" spans="1:34" x14ac:dyDescent="0.25">
      <c r="A94" s="24"/>
      <c r="B94" s="1"/>
      <c r="C94" s="1"/>
      <c r="D94" s="1"/>
      <c r="E94" s="1"/>
      <c r="F94" s="24"/>
      <c r="G94" s="103"/>
      <c r="H94" s="24"/>
      <c r="I94" s="21"/>
      <c r="J94" s="258"/>
      <c r="K94" s="21"/>
      <c r="L94" s="22"/>
      <c r="M94" s="22"/>
      <c r="N94" s="23"/>
      <c r="O94" s="205"/>
      <c r="Q94" s="34"/>
    </row>
    <row r="95" spans="1:34" ht="15" customHeight="1" x14ac:dyDescent="0.25">
      <c r="A95" s="24"/>
      <c r="B95" s="1"/>
      <c r="C95" s="1"/>
      <c r="D95" s="1"/>
      <c r="E95" s="1"/>
      <c r="F95" s="24"/>
      <c r="G95" s="103"/>
      <c r="H95" s="24"/>
      <c r="I95" s="21"/>
      <c r="J95" s="258"/>
      <c r="K95" s="21"/>
      <c r="L95" s="22"/>
      <c r="M95" s="22"/>
      <c r="N95" s="23"/>
      <c r="O95" s="205"/>
      <c r="Q95" s="34"/>
    </row>
    <row r="96" spans="1:34" ht="15" customHeight="1" x14ac:dyDescent="0.25">
      <c r="A96" s="24"/>
      <c r="B96" s="1"/>
      <c r="C96" s="1"/>
      <c r="D96" s="1"/>
      <c r="E96" s="1"/>
      <c r="F96" s="24"/>
      <c r="G96" s="103"/>
      <c r="H96" s="24"/>
      <c r="I96" s="21"/>
      <c r="J96" s="258"/>
      <c r="K96" s="21"/>
      <c r="L96" s="22"/>
      <c r="M96" s="22"/>
      <c r="N96" s="23"/>
      <c r="O96" s="205"/>
      <c r="Q96" s="34"/>
    </row>
    <row r="97" spans="1:17" ht="15" customHeight="1" x14ac:dyDescent="0.25">
      <c r="A97" s="24"/>
      <c r="B97" s="1"/>
      <c r="C97" s="1"/>
      <c r="D97" s="1"/>
      <c r="E97" s="1"/>
      <c r="F97" s="24"/>
      <c r="G97" s="214"/>
      <c r="H97" s="24"/>
      <c r="I97" s="21"/>
      <c r="J97" s="23"/>
      <c r="K97" s="21"/>
      <c r="L97" s="22"/>
      <c r="M97" s="22"/>
      <c r="N97" s="23"/>
      <c r="O97" s="205"/>
      <c r="Q97" s="34"/>
    </row>
    <row r="98" spans="1:17" x14ac:dyDescent="0.25">
      <c r="A98" s="24"/>
      <c r="B98" s="1"/>
      <c r="C98" s="1"/>
      <c r="D98" s="1"/>
      <c r="E98" s="1"/>
      <c r="F98" s="24"/>
      <c r="G98" s="103"/>
      <c r="H98" s="24"/>
      <c r="I98" s="21"/>
      <c r="J98" s="258"/>
      <c r="K98" s="21"/>
      <c r="L98" s="22"/>
      <c r="M98" s="22"/>
      <c r="N98" s="23"/>
      <c r="O98" s="205"/>
      <c r="Q98" s="34"/>
    </row>
    <row r="99" spans="1:17" x14ac:dyDescent="0.25">
      <c r="A99" s="24"/>
      <c r="B99" s="1"/>
      <c r="C99" s="1"/>
      <c r="D99" s="1"/>
      <c r="E99" s="1"/>
      <c r="F99" s="24"/>
      <c r="G99" s="103"/>
      <c r="H99" s="24"/>
      <c r="I99" s="21"/>
      <c r="J99" s="258"/>
      <c r="K99" s="21"/>
      <c r="L99" s="22"/>
      <c r="M99" s="22"/>
      <c r="N99" s="23"/>
      <c r="O99" s="205"/>
      <c r="Q99" s="34"/>
    </row>
    <row r="100" spans="1:17" x14ac:dyDescent="0.25">
      <c r="A100" s="24"/>
      <c r="B100" s="1"/>
      <c r="C100" s="1"/>
      <c r="D100" s="1"/>
      <c r="E100" s="1"/>
      <c r="F100" s="24"/>
      <c r="G100" s="103"/>
      <c r="H100" s="24"/>
      <c r="I100" s="21"/>
      <c r="J100" s="258"/>
      <c r="K100" s="21"/>
      <c r="L100" s="22"/>
      <c r="M100" s="22"/>
      <c r="N100" s="23"/>
      <c r="O100" s="205"/>
      <c r="Q100" s="34"/>
    </row>
    <row r="101" spans="1:17" x14ac:dyDescent="0.25">
      <c r="A101" s="24"/>
      <c r="B101" s="1"/>
      <c r="C101" s="1"/>
      <c r="D101" s="1"/>
      <c r="E101" s="1"/>
      <c r="F101" s="24"/>
      <c r="G101" s="103"/>
      <c r="H101" s="24"/>
      <c r="I101" s="21"/>
      <c r="J101" s="258"/>
      <c r="K101" s="21"/>
      <c r="L101" s="22"/>
      <c r="M101" s="22"/>
      <c r="N101" s="23"/>
      <c r="O101" s="205"/>
      <c r="Q101" s="34"/>
    </row>
    <row r="102" spans="1:17" x14ac:dyDescent="0.25">
      <c r="A102" s="24"/>
      <c r="B102" s="1"/>
      <c r="C102" s="1"/>
      <c r="D102" s="1"/>
      <c r="E102" s="1"/>
      <c r="F102" s="24"/>
      <c r="G102" s="103"/>
      <c r="H102" s="24"/>
      <c r="I102" s="21"/>
      <c r="J102" s="258"/>
      <c r="K102" s="21"/>
      <c r="L102" s="22"/>
      <c r="M102" s="22"/>
      <c r="N102" s="23"/>
      <c r="O102" s="205"/>
      <c r="Q102" s="34"/>
    </row>
    <row r="103" spans="1:17" x14ac:dyDescent="0.25">
      <c r="A103" s="24"/>
      <c r="B103" s="1"/>
      <c r="C103" s="1"/>
      <c r="D103" s="1"/>
      <c r="E103" s="1"/>
      <c r="F103" s="24"/>
      <c r="G103" s="103"/>
      <c r="H103" s="24"/>
      <c r="I103" s="21"/>
      <c r="J103" s="258"/>
      <c r="K103" s="21"/>
      <c r="L103" s="22"/>
      <c r="M103" s="22"/>
      <c r="N103" s="23"/>
      <c r="O103" s="205"/>
      <c r="Q103" s="34"/>
    </row>
    <row r="104" spans="1:17" x14ac:dyDescent="0.25">
      <c r="A104" s="24"/>
      <c r="B104" s="1"/>
      <c r="C104" s="1"/>
      <c r="D104" s="1"/>
      <c r="E104" s="1"/>
      <c r="F104" s="24"/>
      <c r="G104" s="103"/>
      <c r="H104" s="24"/>
      <c r="I104" s="21"/>
      <c r="J104" s="258"/>
      <c r="K104" s="21"/>
      <c r="L104" s="22"/>
      <c r="M104" s="22"/>
      <c r="N104" s="23"/>
      <c r="O104" s="205"/>
      <c r="Q104" s="34"/>
    </row>
    <row r="105" spans="1:17" x14ac:dyDescent="0.25">
      <c r="A105" s="24"/>
      <c r="B105" s="1"/>
      <c r="C105" s="1"/>
      <c r="D105" s="1"/>
      <c r="E105" s="1"/>
      <c r="F105" s="24"/>
      <c r="G105" s="103"/>
      <c r="H105" s="24"/>
      <c r="I105" s="21"/>
      <c r="J105" s="258"/>
      <c r="K105" s="21"/>
      <c r="L105" s="22"/>
      <c r="M105" s="22"/>
      <c r="N105" s="23"/>
      <c r="O105" s="205"/>
      <c r="Q105" s="34"/>
    </row>
    <row r="106" spans="1:17" x14ac:dyDescent="0.25">
      <c r="A106" s="24"/>
      <c r="B106" s="1"/>
      <c r="C106" s="1"/>
      <c r="D106" s="1"/>
      <c r="E106" s="1"/>
      <c r="F106" s="24"/>
      <c r="G106" s="103"/>
      <c r="H106" s="24"/>
      <c r="I106" s="21"/>
      <c r="J106" s="258"/>
      <c r="K106" s="21"/>
      <c r="L106" s="22"/>
      <c r="M106" s="22"/>
      <c r="N106" s="23"/>
      <c r="O106" s="205"/>
      <c r="Q106" s="34"/>
    </row>
    <row r="107" spans="1:17" x14ac:dyDescent="0.25">
      <c r="A107" s="24"/>
      <c r="B107" s="1"/>
      <c r="C107" s="1"/>
      <c r="D107" s="1"/>
      <c r="E107" s="1"/>
      <c r="F107" s="24"/>
      <c r="G107" s="103"/>
      <c r="H107" s="24"/>
      <c r="I107" s="21"/>
      <c r="J107" s="258"/>
      <c r="K107" s="21"/>
      <c r="L107" s="22"/>
      <c r="M107" s="22"/>
      <c r="N107" s="23"/>
      <c r="O107" s="205"/>
      <c r="Q107" s="34"/>
    </row>
    <row r="108" spans="1:17" x14ac:dyDescent="0.25">
      <c r="A108" s="24"/>
      <c r="B108" s="1"/>
      <c r="C108" s="1"/>
      <c r="D108" s="1"/>
      <c r="E108" s="1"/>
      <c r="F108" s="24"/>
      <c r="G108" s="103"/>
      <c r="H108" s="24"/>
      <c r="I108" s="21"/>
      <c r="J108" s="258"/>
      <c r="K108" s="21"/>
      <c r="L108" s="22"/>
      <c r="M108" s="22"/>
      <c r="N108" s="23"/>
      <c r="O108" s="205"/>
      <c r="Q108" s="34"/>
    </row>
    <row r="109" spans="1:17" x14ac:dyDescent="0.25">
      <c r="A109" s="24"/>
      <c r="B109" s="1"/>
      <c r="C109" s="1"/>
      <c r="D109" s="1"/>
      <c r="E109" s="1"/>
      <c r="F109" s="24"/>
      <c r="G109" s="103"/>
      <c r="H109" s="24"/>
      <c r="I109" s="21"/>
      <c r="J109" s="258"/>
      <c r="K109" s="21"/>
      <c r="L109" s="22"/>
      <c r="M109" s="22"/>
      <c r="N109" s="23"/>
      <c r="O109" s="205"/>
      <c r="Q109" s="34"/>
    </row>
    <row r="110" spans="1:17" x14ac:dyDescent="0.25">
      <c r="A110" s="24"/>
      <c r="B110" s="1"/>
      <c r="C110" s="1"/>
      <c r="D110" s="1"/>
      <c r="E110" s="1"/>
      <c r="F110" s="24"/>
      <c r="G110" s="103"/>
      <c r="H110" s="24"/>
      <c r="I110" s="21"/>
      <c r="J110" s="258"/>
      <c r="K110" s="21"/>
      <c r="L110" s="22"/>
      <c r="M110" s="22"/>
      <c r="N110" s="23"/>
      <c r="O110" s="205"/>
      <c r="Q110" s="34"/>
    </row>
    <row r="111" spans="1:17" x14ac:dyDescent="0.25">
      <c r="A111" s="24"/>
      <c r="B111" s="1"/>
      <c r="C111" s="1"/>
      <c r="D111" s="1"/>
      <c r="E111" s="1"/>
      <c r="F111" s="24"/>
      <c r="G111" s="103"/>
      <c r="H111" s="24"/>
      <c r="I111" s="21"/>
      <c r="J111" s="258"/>
      <c r="K111" s="21"/>
      <c r="L111" s="22"/>
      <c r="M111" s="22"/>
      <c r="N111" s="23"/>
      <c r="O111" s="205"/>
      <c r="Q111" s="34"/>
    </row>
    <row r="112" spans="1:17" x14ac:dyDescent="0.25">
      <c r="A112" s="24"/>
      <c r="B112" s="1"/>
      <c r="C112" s="1"/>
      <c r="D112" s="1"/>
      <c r="E112" s="1"/>
      <c r="F112" s="24"/>
      <c r="G112" s="103"/>
      <c r="H112" s="24"/>
      <c r="I112" s="21"/>
      <c r="J112" s="258"/>
      <c r="K112" s="21"/>
      <c r="L112" s="22"/>
      <c r="M112" s="22"/>
      <c r="N112" s="23"/>
      <c r="O112" s="205"/>
      <c r="Q112" s="34"/>
    </row>
    <row r="113" spans="1:17" x14ac:dyDescent="0.25">
      <c r="A113" s="24"/>
      <c r="B113" s="1"/>
      <c r="C113" s="1"/>
      <c r="D113" s="1"/>
      <c r="E113" s="1"/>
      <c r="F113" s="24"/>
      <c r="G113" s="103"/>
      <c r="H113" s="24"/>
      <c r="I113" s="21"/>
      <c r="J113" s="258"/>
      <c r="K113" s="21"/>
      <c r="L113" s="22"/>
      <c r="M113" s="22"/>
      <c r="N113" s="23"/>
      <c r="O113" s="205"/>
      <c r="Q113" s="34"/>
    </row>
    <row r="114" spans="1:17" x14ac:dyDescent="0.25">
      <c r="A114" s="24"/>
      <c r="B114" s="1"/>
      <c r="C114" s="1"/>
      <c r="D114" s="1"/>
      <c r="E114" s="1"/>
      <c r="F114" s="24"/>
      <c r="G114" s="103"/>
      <c r="H114" s="24"/>
      <c r="I114" s="21"/>
      <c r="J114" s="258"/>
      <c r="K114" s="21"/>
      <c r="L114" s="22"/>
      <c r="M114" s="22"/>
      <c r="N114" s="23"/>
      <c r="O114" s="205"/>
      <c r="Q114" s="34"/>
    </row>
    <row r="115" spans="1:17" x14ac:dyDescent="0.25">
      <c r="A115" s="24"/>
      <c r="B115" s="1"/>
      <c r="C115" s="1"/>
      <c r="D115" s="1"/>
      <c r="E115" s="1"/>
      <c r="F115" s="24"/>
      <c r="G115" s="103"/>
      <c r="H115" s="24"/>
      <c r="I115" s="21"/>
      <c r="J115" s="258"/>
      <c r="K115" s="21"/>
      <c r="L115" s="22"/>
      <c r="M115" s="22"/>
      <c r="N115" s="23"/>
      <c r="O115" s="205"/>
      <c r="Q115" s="34"/>
    </row>
    <row r="116" spans="1:17" x14ac:dyDescent="0.25">
      <c r="A116" s="24"/>
      <c r="B116" s="1"/>
      <c r="C116" s="1"/>
      <c r="D116" s="1"/>
      <c r="E116" s="1"/>
      <c r="F116" s="24"/>
      <c r="G116" s="103"/>
      <c r="H116" s="24"/>
      <c r="I116" s="21"/>
      <c r="J116" s="258"/>
      <c r="K116" s="21"/>
      <c r="L116" s="22"/>
      <c r="M116" s="22"/>
      <c r="N116" s="23"/>
      <c r="O116" s="205"/>
      <c r="Q116" s="34"/>
    </row>
    <row r="117" spans="1:17" x14ac:dyDescent="0.25">
      <c r="A117" s="24"/>
      <c r="B117" s="1"/>
      <c r="C117" s="1"/>
      <c r="D117" s="1"/>
      <c r="E117" s="1"/>
      <c r="F117" s="24"/>
      <c r="G117" s="103"/>
      <c r="H117" s="24"/>
      <c r="I117" s="21"/>
      <c r="J117" s="258"/>
      <c r="K117" s="21"/>
      <c r="L117" s="22"/>
      <c r="M117" s="22"/>
      <c r="N117" s="23"/>
      <c r="O117" s="205"/>
      <c r="Q117" s="34"/>
    </row>
    <row r="118" spans="1:17" x14ac:dyDescent="0.25">
      <c r="A118" s="24"/>
      <c r="B118" s="1"/>
      <c r="C118" s="1"/>
      <c r="D118" s="1"/>
      <c r="E118" s="1"/>
      <c r="F118" s="24"/>
      <c r="G118" s="103"/>
      <c r="H118" s="24"/>
      <c r="I118" s="21"/>
      <c r="J118" s="258"/>
      <c r="K118" s="21"/>
      <c r="L118" s="22"/>
      <c r="M118" s="22"/>
      <c r="N118" s="23"/>
      <c r="O118" s="205"/>
      <c r="Q118" s="34"/>
    </row>
    <row r="119" spans="1:17" x14ac:dyDescent="0.25">
      <c r="A119" s="24"/>
      <c r="B119" s="1"/>
      <c r="C119" s="1"/>
      <c r="D119" s="1"/>
      <c r="E119" s="1"/>
      <c r="F119" s="24"/>
      <c r="G119" s="103"/>
      <c r="H119" s="24"/>
      <c r="I119" s="21"/>
      <c r="J119" s="258"/>
      <c r="K119" s="21"/>
      <c r="L119" s="22"/>
      <c r="M119" s="22"/>
      <c r="N119" s="23"/>
      <c r="O119" s="205"/>
      <c r="Q119" s="34"/>
    </row>
    <row r="120" spans="1:17" x14ac:dyDescent="0.25">
      <c r="A120" s="24"/>
      <c r="B120" s="1"/>
      <c r="C120" s="1"/>
      <c r="D120" s="1"/>
      <c r="E120" s="1"/>
      <c r="F120" s="24"/>
      <c r="G120" s="103"/>
      <c r="H120" s="24"/>
      <c r="I120" s="21"/>
      <c r="J120" s="258"/>
      <c r="K120" s="21"/>
      <c r="L120" s="22"/>
      <c r="M120" s="22"/>
      <c r="N120" s="23"/>
      <c r="O120" s="205"/>
      <c r="Q120" s="34"/>
    </row>
    <row r="121" spans="1:17" x14ac:dyDescent="0.25">
      <c r="A121" s="24"/>
      <c r="B121" s="1"/>
      <c r="C121" s="1"/>
      <c r="D121" s="1"/>
      <c r="E121" s="1"/>
      <c r="F121" s="24"/>
      <c r="G121" s="103"/>
      <c r="H121" s="24"/>
      <c r="I121" s="21"/>
      <c r="J121" s="258"/>
      <c r="K121" s="21"/>
      <c r="L121" s="22"/>
      <c r="M121" s="22"/>
      <c r="N121" s="23"/>
      <c r="O121" s="205"/>
      <c r="Q121" s="34"/>
    </row>
    <row r="122" spans="1:17" x14ac:dyDescent="0.25">
      <c r="A122" s="24"/>
      <c r="B122" s="1"/>
      <c r="C122" s="1"/>
      <c r="D122" s="1"/>
      <c r="E122" s="1"/>
      <c r="F122" s="24"/>
      <c r="G122" s="103"/>
      <c r="H122" s="24"/>
      <c r="I122" s="21"/>
      <c r="J122" s="258"/>
      <c r="K122" s="21"/>
      <c r="L122" s="22"/>
      <c r="M122" s="22"/>
      <c r="N122" s="23"/>
      <c r="O122" s="205"/>
      <c r="Q122" s="34"/>
    </row>
    <row r="123" spans="1:17" x14ac:dyDescent="0.25">
      <c r="A123" s="24"/>
      <c r="B123" s="1"/>
      <c r="C123" s="1"/>
      <c r="D123" s="1"/>
      <c r="E123" s="1"/>
      <c r="F123" s="24"/>
      <c r="G123" s="103"/>
      <c r="H123" s="24"/>
      <c r="I123" s="21"/>
      <c r="J123" s="258"/>
      <c r="K123" s="21"/>
      <c r="L123" s="22"/>
      <c r="M123" s="22"/>
      <c r="N123" s="23"/>
      <c r="O123" s="205"/>
      <c r="Q123" s="34"/>
    </row>
    <row r="124" spans="1:17" x14ac:dyDescent="0.25">
      <c r="A124" s="24"/>
      <c r="B124" s="1"/>
      <c r="C124" s="1"/>
      <c r="D124" s="1"/>
      <c r="E124" s="1"/>
      <c r="F124" s="24"/>
      <c r="G124" s="103"/>
      <c r="H124" s="24"/>
      <c r="I124" s="21"/>
      <c r="J124" s="258"/>
      <c r="K124" s="21"/>
      <c r="L124" s="22"/>
      <c r="M124" s="22"/>
      <c r="N124" s="23"/>
      <c r="O124" s="205"/>
      <c r="Q124" s="34"/>
    </row>
    <row r="125" spans="1:17" x14ac:dyDescent="0.25">
      <c r="A125" s="24"/>
      <c r="B125" s="1"/>
      <c r="C125" s="1"/>
      <c r="D125" s="1"/>
      <c r="E125" s="1"/>
      <c r="F125" s="24"/>
      <c r="G125" s="103"/>
      <c r="H125" s="24"/>
      <c r="I125" s="21"/>
      <c r="J125" s="258"/>
      <c r="K125" s="21"/>
      <c r="L125" s="22"/>
      <c r="M125" s="22"/>
      <c r="N125" s="23"/>
      <c r="O125" s="205"/>
      <c r="Q125" s="34"/>
    </row>
    <row r="126" spans="1:17" x14ac:dyDescent="0.25">
      <c r="A126" s="24"/>
      <c r="B126" s="1"/>
      <c r="C126" s="1"/>
      <c r="D126" s="1"/>
      <c r="E126" s="1"/>
      <c r="F126" s="24"/>
      <c r="G126" s="103"/>
      <c r="H126" s="24"/>
      <c r="I126" s="21"/>
      <c r="J126" s="258"/>
      <c r="K126" s="21"/>
      <c r="L126" s="22"/>
      <c r="M126" s="22"/>
      <c r="N126" s="23"/>
      <c r="O126" s="205"/>
      <c r="Q126" s="34"/>
    </row>
    <row r="127" spans="1:17" x14ac:dyDescent="0.25">
      <c r="A127" s="24"/>
      <c r="B127" s="1"/>
      <c r="C127" s="1"/>
      <c r="D127" s="1"/>
      <c r="E127" s="1"/>
      <c r="F127" s="24"/>
      <c r="G127" s="103"/>
      <c r="H127" s="24"/>
      <c r="I127" s="21"/>
      <c r="J127" s="258"/>
      <c r="K127" s="21"/>
      <c r="L127" s="22"/>
      <c r="M127" s="22"/>
      <c r="N127" s="23"/>
      <c r="O127" s="205"/>
      <c r="Q127" s="34"/>
    </row>
    <row r="128" spans="1:17" x14ac:dyDescent="0.25">
      <c r="A128" s="24"/>
      <c r="B128" s="1"/>
      <c r="C128" s="1"/>
      <c r="D128" s="1"/>
      <c r="E128" s="1"/>
      <c r="F128" s="24"/>
      <c r="G128" s="103"/>
      <c r="H128" s="24"/>
      <c r="I128" s="21"/>
      <c r="J128" s="258"/>
      <c r="K128" s="21"/>
      <c r="L128" s="22"/>
      <c r="M128" s="22"/>
      <c r="N128" s="23"/>
      <c r="O128" s="205"/>
      <c r="Q128" s="34"/>
    </row>
    <row r="129" spans="1:17" x14ac:dyDescent="0.25">
      <c r="A129" s="24"/>
      <c r="B129" s="1"/>
      <c r="C129" s="1"/>
      <c r="D129" s="1"/>
      <c r="E129" s="1"/>
      <c r="F129" s="24"/>
      <c r="G129" s="103"/>
      <c r="H129" s="24"/>
      <c r="I129" s="21"/>
      <c r="J129" s="258"/>
      <c r="K129" s="21"/>
      <c r="L129" s="22"/>
      <c r="M129" s="22"/>
      <c r="N129" s="23"/>
      <c r="O129" s="205"/>
      <c r="Q129" s="34"/>
    </row>
    <row r="130" spans="1:17" x14ac:dyDescent="0.25">
      <c r="A130" s="24"/>
      <c r="B130" s="1"/>
      <c r="C130" s="1"/>
      <c r="D130" s="1"/>
      <c r="E130" s="1"/>
      <c r="F130" s="24"/>
      <c r="G130" s="103"/>
      <c r="H130" s="24"/>
      <c r="I130" s="21"/>
      <c r="J130" s="258"/>
      <c r="K130" s="21"/>
      <c r="L130" s="22"/>
      <c r="M130" s="22"/>
      <c r="N130" s="23"/>
      <c r="O130" s="205"/>
      <c r="Q130" s="34"/>
    </row>
    <row r="131" spans="1:17" x14ac:dyDescent="0.25">
      <c r="A131" s="24"/>
      <c r="B131" s="1"/>
      <c r="C131" s="1"/>
      <c r="D131" s="1"/>
      <c r="E131" s="1"/>
      <c r="F131" s="24"/>
      <c r="G131" s="103"/>
      <c r="H131" s="24"/>
      <c r="I131" s="21"/>
      <c r="J131" s="258"/>
      <c r="K131" s="21"/>
      <c r="L131" s="22"/>
      <c r="M131" s="22"/>
      <c r="N131" s="23"/>
      <c r="O131" s="205"/>
      <c r="Q131" s="34"/>
    </row>
    <row r="132" spans="1:17" x14ac:dyDescent="0.25">
      <c r="A132" s="24"/>
      <c r="B132" s="1"/>
      <c r="C132" s="1"/>
      <c r="D132" s="1"/>
      <c r="E132" s="1"/>
      <c r="F132" s="24"/>
      <c r="G132" s="103"/>
      <c r="H132" s="24"/>
      <c r="I132" s="21"/>
      <c r="J132" s="258"/>
      <c r="K132" s="21"/>
      <c r="L132" s="22"/>
      <c r="M132" s="22"/>
      <c r="N132" s="23"/>
      <c r="O132" s="205"/>
      <c r="Q132" s="34"/>
    </row>
    <row r="133" spans="1:17" x14ac:dyDescent="0.25">
      <c r="A133" s="24"/>
      <c r="B133" s="1"/>
      <c r="C133" s="1"/>
      <c r="D133" s="1"/>
      <c r="E133" s="1"/>
      <c r="F133" s="24"/>
      <c r="G133" s="103"/>
      <c r="H133" s="24"/>
      <c r="I133" s="21"/>
      <c r="J133" s="258"/>
      <c r="K133" s="21"/>
      <c r="L133" s="22"/>
      <c r="M133" s="22"/>
      <c r="N133" s="23"/>
      <c r="O133" s="205"/>
      <c r="Q133" s="34"/>
    </row>
    <row r="134" spans="1:17" x14ac:dyDescent="0.25">
      <c r="A134" s="24"/>
      <c r="B134" s="1"/>
      <c r="C134" s="1"/>
      <c r="D134" s="1"/>
      <c r="E134" s="1"/>
      <c r="F134" s="24"/>
      <c r="G134" s="103"/>
      <c r="H134" s="24"/>
      <c r="I134" s="21"/>
      <c r="J134" s="258"/>
      <c r="K134" s="21"/>
      <c r="L134" s="22"/>
      <c r="M134" s="22"/>
      <c r="N134" s="23"/>
      <c r="O134" s="205"/>
      <c r="Q134" s="34"/>
    </row>
    <row r="135" spans="1:17" x14ac:dyDescent="0.25">
      <c r="A135" s="24"/>
      <c r="B135" s="1"/>
      <c r="C135" s="1"/>
      <c r="D135" s="1"/>
      <c r="E135" s="1"/>
      <c r="F135" s="24"/>
      <c r="G135" s="103"/>
      <c r="H135" s="24"/>
      <c r="I135" s="21"/>
      <c r="J135" s="258"/>
      <c r="K135" s="21"/>
      <c r="L135" s="22"/>
      <c r="M135" s="22"/>
      <c r="N135" s="23"/>
      <c r="O135" s="205"/>
      <c r="Q135" s="34"/>
    </row>
    <row r="136" spans="1:17" x14ac:dyDescent="0.25">
      <c r="A136" s="24"/>
      <c r="B136" s="1"/>
      <c r="C136" s="1"/>
      <c r="D136" s="1"/>
      <c r="E136" s="1"/>
      <c r="F136" s="24"/>
      <c r="G136" s="103"/>
      <c r="H136" s="24"/>
      <c r="I136" s="21"/>
      <c r="J136" s="258"/>
      <c r="K136" s="21"/>
      <c r="L136" s="22"/>
      <c r="M136" s="22"/>
      <c r="N136" s="23"/>
      <c r="O136" s="205"/>
      <c r="Q136" s="34"/>
    </row>
    <row r="137" spans="1:17" x14ac:dyDescent="0.25">
      <c r="A137" s="24"/>
      <c r="B137" s="1"/>
      <c r="C137" s="1"/>
      <c r="D137" s="1"/>
      <c r="E137" s="1"/>
      <c r="F137" s="24"/>
      <c r="G137" s="103"/>
      <c r="H137" s="24"/>
      <c r="I137" s="21"/>
      <c r="J137" s="258"/>
      <c r="K137" s="21"/>
      <c r="L137" s="22"/>
      <c r="M137" s="22"/>
      <c r="N137" s="23"/>
      <c r="O137" s="205"/>
      <c r="Q137" s="34"/>
    </row>
    <row r="138" spans="1:17" x14ac:dyDescent="0.25">
      <c r="A138" s="24"/>
      <c r="B138" s="1"/>
      <c r="C138" s="1"/>
      <c r="D138" s="1"/>
      <c r="E138" s="1"/>
      <c r="F138" s="24"/>
      <c r="G138" s="103"/>
      <c r="H138" s="24"/>
      <c r="I138" s="21"/>
      <c r="J138" s="258"/>
      <c r="K138" s="21"/>
      <c r="L138" s="22"/>
      <c r="M138" s="22"/>
      <c r="N138" s="23"/>
      <c r="O138" s="205"/>
      <c r="Q138" s="34"/>
    </row>
    <row r="139" spans="1:17" x14ac:dyDescent="0.25">
      <c r="A139" s="24"/>
      <c r="B139" s="1"/>
      <c r="C139" s="1"/>
      <c r="D139" s="1"/>
      <c r="E139" s="1"/>
      <c r="F139" s="24"/>
      <c r="G139" s="103"/>
      <c r="H139" s="24"/>
      <c r="I139" s="21"/>
      <c r="J139" s="258"/>
      <c r="K139" s="21"/>
      <c r="L139" s="22"/>
      <c r="M139" s="22"/>
      <c r="N139" s="23"/>
      <c r="O139" s="205"/>
      <c r="Q139" s="34"/>
    </row>
  </sheetData>
  <sheetProtection selectLockedCells="1" selectUnlockedCells="1"/>
  <protectedRanges>
    <protectedRange sqref="H6:H25 H27:H90" name="Range1"/>
    <protectedRange sqref="K6:K90 H26" name="Range2_6"/>
  </protectedRanges>
  <mergeCells count="59">
    <mergeCell ref="B86:C86"/>
    <mergeCell ref="L86:N89"/>
    <mergeCell ref="A87:E90"/>
    <mergeCell ref="I91:L91"/>
    <mergeCell ref="M91:N91"/>
    <mergeCell ref="L60:N60"/>
    <mergeCell ref="A61:E61"/>
    <mergeCell ref="L62:N62"/>
    <mergeCell ref="A63:E63"/>
    <mergeCell ref="F64:F73"/>
    <mergeCell ref="I64:K73"/>
    <mergeCell ref="L84:N84"/>
    <mergeCell ref="A85:E85"/>
    <mergeCell ref="L74:N74"/>
    <mergeCell ref="A75:E75"/>
    <mergeCell ref="L76:N76"/>
    <mergeCell ref="A77:E77"/>
    <mergeCell ref="L78:N78"/>
    <mergeCell ref="A79:E79"/>
    <mergeCell ref="L80:N80"/>
    <mergeCell ref="A81:E81"/>
    <mergeCell ref="L82:N82"/>
    <mergeCell ref="A83:E83"/>
    <mergeCell ref="A59:E59"/>
    <mergeCell ref="L40:N40"/>
    <mergeCell ref="A41:E41"/>
    <mergeCell ref="L42:N42"/>
    <mergeCell ref="A43:E43"/>
    <mergeCell ref="L44:N44"/>
    <mergeCell ref="A45:E45"/>
    <mergeCell ref="F46:F55"/>
    <mergeCell ref="I46:K55"/>
    <mergeCell ref="L56:N56"/>
    <mergeCell ref="A57:E57"/>
    <mergeCell ref="L58:N58"/>
    <mergeCell ref="A39:E39"/>
    <mergeCell ref="A19:E19"/>
    <mergeCell ref="L20:N20"/>
    <mergeCell ref="A21:E21"/>
    <mergeCell ref="L22:N22"/>
    <mergeCell ref="A23:E23"/>
    <mergeCell ref="F24:F33"/>
    <mergeCell ref="I24:K33"/>
    <mergeCell ref="L34:N34"/>
    <mergeCell ref="A35:E35"/>
    <mergeCell ref="L36:N36"/>
    <mergeCell ref="A37:E37"/>
    <mergeCell ref="L38:N38"/>
    <mergeCell ref="AA2:AH2"/>
    <mergeCell ref="F6:F15"/>
    <mergeCell ref="I6:K15"/>
    <mergeCell ref="L16:N16"/>
    <mergeCell ref="A17:E17"/>
    <mergeCell ref="L2:N2"/>
    <mergeCell ref="L18:N18"/>
    <mergeCell ref="A1:H1"/>
    <mergeCell ref="A2:B2"/>
    <mergeCell ref="C2:H2"/>
    <mergeCell ref="L1:N1"/>
  </mergeCells>
  <pageMargins left="0.70833333333333337" right="0.70833333333333337" top="0.74791666666666667" bottom="0.74791666666666667" header="0.51180555555555551" footer="0.51180555555555551"/>
  <pageSetup paperSize="9" scale="68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D046684-BFCF-4F58-B8F4-AAE55500FE8D}">
          <x14:formula1>
            <xm:f>'DQ Lookup'!$A$1:$A$69</xm:f>
          </x14:formula1>
          <xm:sqref>O6:O90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D8B25-AB02-4E4A-8FB6-9B128AC78823}">
  <dimension ref="A1:AJ139"/>
  <sheetViews>
    <sheetView topLeftCell="B1" zoomScaleNormal="100" workbookViewId="0">
      <pane ySplit="5" topLeftCell="A52" activePane="bottomLeft" state="frozen"/>
      <selection pane="bottomLeft" activeCell="AJ1" sqref="AJ1:AJ1048576"/>
    </sheetView>
  </sheetViews>
  <sheetFormatPr defaultColWidth="8.88671875" defaultRowHeight="13.2" x14ac:dyDescent="0.25"/>
  <cols>
    <col min="1" max="1" width="3.6640625" style="16" customWidth="1"/>
    <col min="2" max="2" width="9.44140625" bestFit="1" customWidth="1"/>
    <col min="3" max="3" width="7.6640625" bestFit="1" customWidth="1"/>
    <col min="4" max="4" width="7.33203125" bestFit="1" customWidth="1"/>
    <col min="5" max="5" width="15.6640625" bestFit="1" customWidth="1"/>
    <col min="6" max="6" width="4.33203125" style="16" customWidth="1"/>
    <col min="7" max="7" width="10.44140625" style="248" bestFit="1" customWidth="1"/>
    <col min="8" max="8" width="24.44140625" style="16" customWidth="1"/>
    <col min="9" max="9" width="4.33203125" style="17" customWidth="1"/>
    <col min="10" max="10" width="10.44140625" style="242" bestFit="1" customWidth="1"/>
    <col min="11" max="11" width="24.44140625" style="17" customWidth="1"/>
    <col min="12" max="13" width="8.44140625" style="50" customWidth="1"/>
    <col min="14" max="14" width="8.88671875" style="98"/>
    <col min="15" max="15" width="8.88671875" style="208"/>
    <col min="16" max="16" width="10.33203125" style="204" bestFit="1" customWidth="1"/>
    <col min="17" max="17" width="33.88671875" style="43" customWidth="1"/>
    <col min="18" max="34" width="9.109375" hidden="1" customWidth="1"/>
    <col min="35" max="35" width="41.109375" hidden="1" customWidth="1"/>
    <col min="36" max="36" width="8.88671875" style="16"/>
  </cols>
  <sheetData>
    <row r="1" spans="1:36" ht="29.25" customHeight="1" x14ac:dyDescent="0.5">
      <c r="A1" s="350" t="s">
        <v>67</v>
      </c>
      <c r="B1" s="350"/>
      <c r="C1" s="350"/>
      <c r="D1" s="350"/>
      <c r="E1" s="350"/>
      <c r="F1" s="350"/>
      <c r="G1" s="350"/>
      <c r="H1" s="350"/>
      <c r="K1" s="114" t="s">
        <v>118</v>
      </c>
      <c r="L1" s="380" t="str">
        <f>'Moors League'!K5</f>
        <v>Thornaby</v>
      </c>
      <c r="M1" s="380"/>
      <c r="N1" s="380"/>
      <c r="O1" s="251"/>
    </row>
    <row r="2" spans="1:36" s="18" customFormat="1" ht="17.399999999999999" x14ac:dyDescent="0.3">
      <c r="A2" s="377" t="s">
        <v>1</v>
      </c>
      <c r="B2" s="377"/>
      <c r="C2" s="356" t="str">
        <f>'Moors League'!C3</f>
        <v>Bedale Leisure Centre (Host Thirsk WH)</v>
      </c>
      <c r="D2" s="356"/>
      <c r="E2" s="356"/>
      <c r="F2" s="356"/>
      <c r="G2" s="356"/>
      <c r="H2" s="356"/>
      <c r="J2" s="243"/>
      <c r="K2" s="114" t="s">
        <v>2</v>
      </c>
      <c r="L2" s="381" t="str">
        <f>'Moors League'!L3</f>
        <v>24th January 26</v>
      </c>
      <c r="M2" s="381"/>
      <c r="N2" s="381"/>
      <c r="O2" s="252"/>
      <c r="P2" s="203"/>
      <c r="Q2" s="100"/>
      <c r="AA2" s="341" t="s">
        <v>323</v>
      </c>
      <c r="AB2" s="341"/>
      <c r="AC2" s="341"/>
      <c r="AD2" s="341"/>
      <c r="AE2" s="341"/>
      <c r="AF2" s="341"/>
      <c r="AG2" s="341"/>
      <c r="AH2" s="341"/>
      <c r="AJ2" s="76"/>
    </row>
    <row r="3" spans="1:36" s="18" customFormat="1" ht="6" customHeight="1" x14ac:dyDescent="0.3">
      <c r="A3" s="70"/>
      <c r="B3" s="70"/>
      <c r="C3" s="70"/>
      <c r="D3" s="99"/>
      <c r="E3" s="99"/>
      <c r="F3" s="99"/>
      <c r="G3" s="246"/>
      <c r="H3" s="99"/>
      <c r="J3" s="243"/>
      <c r="L3" s="19"/>
      <c r="M3" s="19"/>
      <c r="N3" s="20"/>
      <c r="O3" s="207"/>
      <c r="P3" s="203"/>
      <c r="Q3" s="100"/>
      <c r="AJ3" s="76"/>
    </row>
    <row r="4" spans="1:36" s="107" customFormat="1" ht="10.199999999999999" x14ac:dyDescent="0.2">
      <c r="A4" s="107" t="s">
        <v>311</v>
      </c>
      <c r="B4" s="107" t="s">
        <v>312</v>
      </c>
      <c r="C4" s="107" t="s">
        <v>313</v>
      </c>
      <c r="D4" s="107" t="s">
        <v>314</v>
      </c>
      <c r="E4" s="107" t="s">
        <v>315</v>
      </c>
      <c r="G4" s="244" t="s">
        <v>325</v>
      </c>
      <c r="H4" s="107" t="s">
        <v>309</v>
      </c>
      <c r="I4" s="108"/>
      <c r="J4" s="249" t="s">
        <v>325</v>
      </c>
      <c r="K4" s="107" t="s">
        <v>309</v>
      </c>
      <c r="L4" s="109" t="s">
        <v>15</v>
      </c>
      <c r="M4" s="109" t="s">
        <v>320</v>
      </c>
      <c r="N4" s="110" t="s">
        <v>16</v>
      </c>
      <c r="O4" s="111" t="s">
        <v>199</v>
      </c>
      <c r="P4" s="112" t="s">
        <v>201</v>
      </c>
      <c r="Q4" s="113" t="s">
        <v>200</v>
      </c>
      <c r="R4" s="107" t="s">
        <v>325</v>
      </c>
      <c r="S4" s="107" t="s">
        <v>309</v>
      </c>
      <c r="T4" s="107" t="s">
        <v>310</v>
      </c>
      <c r="U4" s="107" t="s">
        <v>336</v>
      </c>
      <c r="V4" s="107" t="s">
        <v>337</v>
      </c>
      <c r="W4" s="107" t="s">
        <v>338</v>
      </c>
      <c r="X4" s="107" t="s">
        <v>339</v>
      </c>
      <c r="Y4" s="107" t="s">
        <v>340</v>
      </c>
      <c r="Z4" s="107" t="s">
        <v>341</v>
      </c>
      <c r="AA4" s="107" t="s">
        <v>316</v>
      </c>
      <c r="AB4" s="107" t="s">
        <v>317</v>
      </c>
      <c r="AC4" s="107" t="s">
        <v>318</v>
      </c>
      <c r="AD4" s="107" t="s">
        <v>155</v>
      </c>
      <c r="AE4" s="107" t="s">
        <v>319</v>
      </c>
      <c r="AF4" s="107" t="s">
        <v>320</v>
      </c>
      <c r="AG4" s="107" t="s">
        <v>321</v>
      </c>
      <c r="AH4" s="107" t="s">
        <v>322</v>
      </c>
      <c r="AI4" s="107" t="s">
        <v>342</v>
      </c>
      <c r="AJ4" s="107" t="s">
        <v>320</v>
      </c>
    </row>
    <row r="5" spans="1:36" s="107" customFormat="1" ht="5.25" customHeight="1" x14ac:dyDescent="0.2">
      <c r="G5" s="244"/>
      <c r="I5" s="108"/>
      <c r="J5" s="244"/>
      <c r="K5" s="108"/>
      <c r="L5" s="109"/>
      <c r="M5" s="109"/>
      <c r="N5" s="110"/>
      <c r="O5" s="111"/>
      <c r="P5" s="112"/>
      <c r="Q5" s="113"/>
    </row>
    <row r="6" spans="1:36" ht="19.5" customHeight="1" x14ac:dyDescent="0.25">
      <c r="A6" s="293">
        <v>1</v>
      </c>
      <c r="B6" s="294" t="s">
        <v>283</v>
      </c>
      <c r="C6" s="294" t="s">
        <v>79</v>
      </c>
      <c r="D6" s="294" t="s">
        <v>292</v>
      </c>
      <c r="E6" s="295" t="s">
        <v>288</v>
      </c>
      <c r="F6" s="386"/>
      <c r="G6" s="292" t="s">
        <v>571</v>
      </c>
      <c r="H6" s="291"/>
      <c r="I6" s="382"/>
      <c r="J6" s="383"/>
      <c r="K6" s="383"/>
      <c r="L6" s="88" t="str">
        <f>'Moors League'!K9</f>
        <v>DNS</v>
      </c>
      <c r="M6" s="89" t="str">
        <f>'Moors League'!L9</f>
        <v>DNS</v>
      </c>
      <c r="N6" s="89">
        <f>'Moors League'!M9</f>
        <v>0</v>
      </c>
      <c r="O6" s="104"/>
      <c r="P6" s="202"/>
      <c r="Q6" s="106" t="str">
        <f>_xlfn.IFNA((VLOOKUP(O6,'DQ Lookup'!$A$2:$B$99,2,FALSE)),"")</f>
        <v/>
      </c>
      <c r="R6" t="str">
        <f t="shared" ref="R6:R11" si="0">G6</f>
        <v/>
      </c>
      <c r="S6" t="e">
        <f>_xlfn.IFNA((VLOOKUP(G6,#REF!,6,FALSE)),"")</f>
        <v>#REF!</v>
      </c>
      <c r="T6" t="e">
        <f>_xlfn.IFNA((VLOOKUP(G6,#REF!,4,FALSE)),"")</f>
        <v>#REF!</v>
      </c>
      <c r="U6" t="e">
        <f>_xlfn.IFNA((VLOOKUP(G6,#REF!,12,FALSE)),"")</f>
        <v>#REF!</v>
      </c>
      <c r="V6" t="e">
        <f>_xlfn.IFNA((VLOOKUP(G6,#REF!,13,FALSE)),"")</f>
        <v>#REF!</v>
      </c>
      <c r="W6" t="str">
        <f t="shared" ref="W6:X11" si="1">D6</f>
        <v>50m</v>
      </c>
      <c r="X6" t="str">
        <f t="shared" si="1"/>
        <v>Backstroke</v>
      </c>
      <c r="Y6" t="str">
        <f>W6&amp;X6</f>
        <v>50mBackstroke</v>
      </c>
      <c r="Z6">
        <f t="shared" ref="Z6:Z11" si="2">A6</f>
        <v>1</v>
      </c>
      <c r="AA6" t="e">
        <f>V6</f>
        <v>#REF!</v>
      </c>
      <c r="AB6" t="e">
        <f>S6</f>
        <v>#REF!</v>
      </c>
      <c r="AC6" t="e">
        <f>T6</f>
        <v>#REF!</v>
      </c>
      <c r="AD6" t="str">
        <f>RIGHT(LEFT($N$1,5),4)</f>
        <v/>
      </c>
      <c r="AE6" t="e">
        <f>U6</f>
        <v>#REF!</v>
      </c>
      <c r="AF6" t="str">
        <f>TEXT(M6,"000000")</f>
        <v>DNS</v>
      </c>
      <c r="AG6" t="str">
        <f>_xlfn.IFNA((VLOOKUP(Y6,'Swim England Lookup'!$C$2:$E$5,3,FALSE)),"")</f>
        <v>13</v>
      </c>
      <c r="AH6" t="s">
        <v>324</v>
      </c>
      <c r="AI6" t="e">
        <f>AA6&amp;","&amp;AB6&amp;","&amp;AC6&amp;","&amp;AD6&amp;","&amp;AE6&amp;","&amp;AF6&amp;","&amp;AG6&amp;","&amp;AH6</f>
        <v>#REF!</v>
      </c>
    </row>
    <row r="7" spans="1:36" ht="19.5" customHeight="1" x14ac:dyDescent="0.25">
      <c r="A7" s="293">
        <v>2</v>
      </c>
      <c r="B7" s="294" t="s">
        <v>284</v>
      </c>
      <c r="C7" s="294" t="s">
        <v>79</v>
      </c>
      <c r="D7" s="294" t="s">
        <v>292</v>
      </c>
      <c r="E7" s="295" t="s">
        <v>288</v>
      </c>
      <c r="F7" s="386"/>
      <c r="G7" s="292" t="s">
        <v>571</v>
      </c>
      <c r="H7" s="291"/>
      <c r="I7" s="382"/>
      <c r="J7" s="383"/>
      <c r="K7" s="383"/>
      <c r="L7" s="88" t="str">
        <f>'Moors League'!K10</f>
        <v>DNS</v>
      </c>
      <c r="M7" s="89" t="str">
        <f>'Moors League'!L10</f>
        <v>DNS</v>
      </c>
      <c r="N7" s="89">
        <f>'Moors League'!M10</f>
        <v>0</v>
      </c>
      <c r="O7" s="104"/>
      <c r="P7" s="202"/>
      <c r="Q7" s="106" t="str">
        <f>_xlfn.IFNA((VLOOKUP(O7,'DQ Lookup'!$A$2:$B$99,2,FALSE)),"")</f>
        <v/>
      </c>
      <c r="R7" t="str">
        <f t="shared" si="0"/>
        <v/>
      </c>
      <c r="S7" t="e">
        <f>_xlfn.IFNA((VLOOKUP(G7,#REF!,6,FALSE)),"")</f>
        <v>#REF!</v>
      </c>
      <c r="T7" t="e">
        <f>_xlfn.IFNA((VLOOKUP(G7,#REF!,4,FALSE)),"")</f>
        <v>#REF!</v>
      </c>
      <c r="U7" t="e">
        <f>_xlfn.IFNA((VLOOKUP(G7,#REF!,12,FALSE)),"")</f>
        <v>#REF!</v>
      </c>
      <c r="V7" t="e">
        <f>_xlfn.IFNA((VLOOKUP(G7,#REF!,13,FALSE)),"")</f>
        <v>#REF!</v>
      </c>
      <c r="W7" t="str">
        <f t="shared" si="1"/>
        <v>50m</v>
      </c>
      <c r="X7" t="str">
        <f t="shared" si="1"/>
        <v>Backstroke</v>
      </c>
      <c r="Y7" t="str">
        <f t="shared" ref="Y7:Y37" si="3">W7&amp;X7</f>
        <v>50mBackstroke</v>
      </c>
      <c r="Z7">
        <f t="shared" si="2"/>
        <v>2</v>
      </c>
      <c r="AA7" t="e">
        <f t="shared" ref="AA7:AA37" si="4">V7</f>
        <v>#REF!</v>
      </c>
      <c r="AB7" t="e">
        <f t="shared" ref="AB7:AC22" si="5">S7</f>
        <v>#REF!</v>
      </c>
      <c r="AC7" t="e">
        <f t="shared" si="5"/>
        <v>#REF!</v>
      </c>
      <c r="AD7" t="str">
        <f t="shared" ref="AD7:AD37" si="6">RIGHT(LEFT($N$1,5),4)</f>
        <v/>
      </c>
      <c r="AE7" t="e">
        <f t="shared" ref="AE7:AE37" si="7">U7</f>
        <v>#REF!</v>
      </c>
      <c r="AF7" t="str">
        <f t="shared" ref="AF7:AF11" si="8">TEXT(M7,"000000")</f>
        <v>DNS</v>
      </c>
      <c r="AG7" t="str">
        <f>_xlfn.IFNA((VLOOKUP(Y7,'Swim England Lookup'!$C$2:$E$5,3,FALSE)),"")</f>
        <v>13</v>
      </c>
      <c r="AH7" t="s">
        <v>324</v>
      </c>
      <c r="AI7" t="e">
        <f t="shared" ref="AI7:AI37" si="9">AA7&amp;","&amp;AB7&amp;","&amp;AC7&amp;","&amp;AD7&amp;","&amp;AE7&amp;","&amp;AF7&amp;","&amp;AG7&amp;","&amp;AH7</f>
        <v>#REF!</v>
      </c>
    </row>
    <row r="8" spans="1:36" ht="19.5" customHeight="1" x14ac:dyDescent="0.25">
      <c r="A8" s="293">
        <v>3</v>
      </c>
      <c r="B8" s="294" t="s">
        <v>283</v>
      </c>
      <c r="C8" s="296" t="s">
        <v>282</v>
      </c>
      <c r="D8" s="294" t="s">
        <v>292</v>
      </c>
      <c r="E8" s="295" t="s">
        <v>289</v>
      </c>
      <c r="F8" s="386"/>
      <c r="G8" s="292">
        <v>1631775</v>
      </c>
      <c r="H8" s="291" t="s">
        <v>580</v>
      </c>
      <c r="I8" s="382"/>
      <c r="J8" s="383"/>
      <c r="K8" s="383"/>
      <c r="L8" s="88">
        <f>'Moors League'!K11</f>
        <v>4</v>
      </c>
      <c r="M8" s="89">
        <f>'Moors League'!L11</f>
        <v>4442</v>
      </c>
      <c r="N8" s="89">
        <f>'Moors League'!M11</f>
        <v>1</v>
      </c>
      <c r="O8" s="104"/>
      <c r="P8" s="202"/>
      <c r="Q8" s="106" t="str">
        <f>_xlfn.IFNA((VLOOKUP(O8,'DQ Lookup'!$A$2:$B$99,2,FALSE)),"")</f>
        <v/>
      </c>
      <c r="R8">
        <f t="shared" si="0"/>
        <v>1631775</v>
      </c>
      <c r="S8" t="e">
        <f>_xlfn.IFNA((VLOOKUP(G8,#REF!,6,FALSE)),"")</f>
        <v>#REF!</v>
      </c>
      <c r="T8" t="e">
        <f>_xlfn.IFNA((VLOOKUP(G8,#REF!,4,FALSE)),"")</f>
        <v>#REF!</v>
      </c>
      <c r="U8" t="e">
        <f>_xlfn.IFNA((VLOOKUP(G8,#REF!,12,FALSE)),"")</f>
        <v>#REF!</v>
      </c>
      <c r="V8" t="e">
        <f>_xlfn.IFNA((VLOOKUP(G8,#REF!,13,FALSE)),"")</f>
        <v>#REF!</v>
      </c>
      <c r="W8" t="str">
        <f t="shared" si="1"/>
        <v>50m</v>
      </c>
      <c r="X8" t="str">
        <f t="shared" si="1"/>
        <v>Butterfly</v>
      </c>
      <c r="Y8" t="str">
        <f t="shared" si="3"/>
        <v>50mButterfly</v>
      </c>
      <c r="Z8">
        <f t="shared" si="2"/>
        <v>3</v>
      </c>
      <c r="AA8" t="e">
        <f t="shared" si="4"/>
        <v>#REF!</v>
      </c>
      <c r="AB8" t="e">
        <f t="shared" si="5"/>
        <v>#REF!</v>
      </c>
      <c r="AC8" t="e">
        <f t="shared" si="5"/>
        <v>#REF!</v>
      </c>
      <c r="AD8" t="str">
        <f t="shared" si="6"/>
        <v/>
      </c>
      <c r="AE8" t="e">
        <f t="shared" si="7"/>
        <v>#REF!</v>
      </c>
      <c r="AF8" t="str">
        <f t="shared" si="8"/>
        <v>004442</v>
      </c>
      <c r="AG8" t="str">
        <f>_xlfn.IFNA((VLOOKUP(Y8,'Swim England Lookup'!$C$2:$E$5,3,FALSE)),"")</f>
        <v>10</v>
      </c>
      <c r="AH8" t="s">
        <v>324</v>
      </c>
      <c r="AI8" t="e">
        <f t="shared" si="9"/>
        <v>#REF!</v>
      </c>
    </row>
    <row r="9" spans="1:36" ht="19.5" customHeight="1" x14ac:dyDescent="0.25">
      <c r="A9" s="293">
        <v>4</v>
      </c>
      <c r="B9" s="294" t="s">
        <v>284</v>
      </c>
      <c r="C9" s="294" t="s">
        <v>282</v>
      </c>
      <c r="D9" s="294" t="s">
        <v>292</v>
      </c>
      <c r="E9" s="295" t="s">
        <v>289</v>
      </c>
      <c r="F9" s="386"/>
      <c r="G9" s="292">
        <v>1489067</v>
      </c>
      <c r="H9" s="291" t="s">
        <v>486</v>
      </c>
      <c r="I9" s="382"/>
      <c r="J9" s="383"/>
      <c r="K9" s="383"/>
      <c r="L9" s="88">
        <f>'Moors League'!K12</f>
        <v>4</v>
      </c>
      <c r="M9" s="89">
        <f>'Moors League'!L12</f>
        <v>4643</v>
      </c>
      <c r="N9" s="89">
        <f>'Moors League'!M12</f>
        <v>1</v>
      </c>
      <c r="O9" s="104"/>
      <c r="P9" s="202"/>
      <c r="Q9" s="106" t="str">
        <f>_xlfn.IFNA((VLOOKUP(O9,'DQ Lookup'!$A$2:$B$99,2,FALSE)),"")</f>
        <v/>
      </c>
      <c r="R9">
        <f t="shared" si="0"/>
        <v>1489067</v>
      </c>
      <c r="S9" t="e">
        <f>_xlfn.IFNA((VLOOKUP(G9,#REF!,6,FALSE)),"")</f>
        <v>#REF!</v>
      </c>
      <c r="T9" t="e">
        <f>_xlfn.IFNA((VLOOKUP(G9,#REF!,4,FALSE)),"")</f>
        <v>#REF!</v>
      </c>
      <c r="U9" t="e">
        <f>_xlfn.IFNA((VLOOKUP(G9,#REF!,12,FALSE)),"")</f>
        <v>#REF!</v>
      </c>
      <c r="V9" t="e">
        <f>_xlfn.IFNA((VLOOKUP(G9,#REF!,13,FALSE)),"")</f>
        <v>#REF!</v>
      </c>
      <c r="W9" t="str">
        <f t="shared" si="1"/>
        <v>50m</v>
      </c>
      <c r="X9" t="str">
        <f t="shared" si="1"/>
        <v>Butterfly</v>
      </c>
      <c r="Y9" t="str">
        <f t="shared" si="3"/>
        <v>50mButterfly</v>
      </c>
      <c r="Z9">
        <f t="shared" si="2"/>
        <v>4</v>
      </c>
      <c r="AA9" t="e">
        <f t="shared" si="4"/>
        <v>#REF!</v>
      </c>
      <c r="AB9" t="e">
        <f t="shared" si="5"/>
        <v>#REF!</v>
      </c>
      <c r="AC9" t="e">
        <f t="shared" si="5"/>
        <v>#REF!</v>
      </c>
      <c r="AD9" t="str">
        <f t="shared" si="6"/>
        <v/>
      </c>
      <c r="AE9" t="e">
        <f t="shared" si="7"/>
        <v>#REF!</v>
      </c>
      <c r="AF9" t="str">
        <f t="shared" si="8"/>
        <v>004643</v>
      </c>
      <c r="AG9" t="str">
        <f>_xlfn.IFNA((VLOOKUP(Y9,'Swim England Lookup'!$C$2:$E$5,3,FALSE)),"")</f>
        <v>10</v>
      </c>
      <c r="AH9" t="s">
        <v>324</v>
      </c>
      <c r="AI9" t="e">
        <f t="shared" si="9"/>
        <v>#REF!</v>
      </c>
    </row>
    <row r="10" spans="1:36" ht="19.5" customHeight="1" x14ac:dyDescent="0.25">
      <c r="A10" s="293">
        <v>5</v>
      </c>
      <c r="B10" s="294" t="s">
        <v>283</v>
      </c>
      <c r="C10" s="294" t="s">
        <v>285</v>
      </c>
      <c r="D10" s="294" t="s">
        <v>292</v>
      </c>
      <c r="E10" s="295" t="s">
        <v>290</v>
      </c>
      <c r="F10" s="386"/>
      <c r="G10" s="292">
        <v>1631780</v>
      </c>
      <c r="H10" s="291" t="s">
        <v>491</v>
      </c>
      <c r="I10" s="382"/>
      <c r="J10" s="383"/>
      <c r="K10" s="383"/>
      <c r="L10" s="88">
        <f>'Moors League'!K13</f>
        <v>4</v>
      </c>
      <c r="M10" s="89">
        <f>'Moors League'!L13</f>
        <v>4501</v>
      </c>
      <c r="N10" s="89">
        <f>'Moors League'!M13</f>
        <v>1</v>
      </c>
      <c r="O10" s="104"/>
      <c r="P10" s="202"/>
      <c r="Q10" s="106" t="str">
        <f>_xlfn.IFNA((VLOOKUP(O10,'DQ Lookup'!$A$2:$B$99,2,FALSE)),"")</f>
        <v/>
      </c>
      <c r="R10">
        <f t="shared" si="0"/>
        <v>1631780</v>
      </c>
      <c r="S10" t="e">
        <f>_xlfn.IFNA((VLOOKUP(G10,#REF!,6,FALSE)),"")</f>
        <v>#REF!</v>
      </c>
      <c r="T10" t="e">
        <f>_xlfn.IFNA((VLOOKUP(G10,#REF!,4,FALSE)),"")</f>
        <v>#REF!</v>
      </c>
      <c r="U10" t="e">
        <f>_xlfn.IFNA((VLOOKUP(G10,#REF!,12,FALSE)),"")</f>
        <v>#REF!</v>
      </c>
      <c r="V10" t="e">
        <f>_xlfn.IFNA((VLOOKUP(G10,#REF!,13,FALSE)),"")</f>
        <v>#REF!</v>
      </c>
      <c r="W10" t="str">
        <f t="shared" si="1"/>
        <v>50m</v>
      </c>
      <c r="X10" t="str">
        <f t="shared" si="1"/>
        <v>Breaststroke</v>
      </c>
      <c r="Y10" t="str">
        <f t="shared" si="3"/>
        <v>50mBreaststroke</v>
      </c>
      <c r="Z10">
        <f t="shared" si="2"/>
        <v>5</v>
      </c>
      <c r="AA10" t="e">
        <f t="shared" si="4"/>
        <v>#REF!</v>
      </c>
      <c r="AB10" t="e">
        <f t="shared" si="5"/>
        <v>#REF!</v>
      </c>
      <c r="AC10" t="e">
        <f t="shared" si="5"/>
        <v>#REF!</v>
      </c>
      <c r="AD10" t="str">
        <f t="shared" si="6"/>
        <v/>
      </c>
      <c r="AE10" t="e">
        <f t="shared" si="7"/>
        <v>#REF!</v>
      </c>
      <c r="AF10" t="str">
        <f t="shared" si="8"/>
        <v>004501</v>
      </c>
      <c r="AG10" t="str">
        <f>_xlfn.IFNA((VLOOKUP(Y10,'Swim England Lookup'!$C$2:$E$5,3,FALSE)),"")</f>
        <v>07</v>
      </c>
      <c r="AH10" t="s">
        <v>324</v>
      </c>
      <c r="AI10" t="e">
        <f t="shared" si="9"/>
        <v>#REF!</v>
      </c>
    </row>
    <row r="11" spans="1:36" ht="19.5" customHeight="1" x14ac:dyDescent="0.25">
      <c r="A11" s="293">
        <v>6</v>
      </c>
      <c r="B11" s="294" t="s">
        <v>284</v>
      </c>
      <c r="C11" s="294" t="s">
        <v>285</v>
      </c>
      <c r="D11" s="294" t="s">
        <v>292</v>
      </c>
      <c r="E11" s="295" t="s">
        <v>290</v>
      </c>
      <c r="F11" s="386"/>
      <c r="G11" s="292"/>
      <c r="H11" s="291"/>
      <c r="I11" s="382"/>
      <c r="J11" s="383"/>
      <c r="K11" s="383"/>
      <c r="L11" s="88" t="str">
        <f>'Moors League'!K14</f>
        <v>DNS</v>
      </c>
      <c r="M11" s="89" t="str">
        <f>'Moors League'!L14</f>
        <v>DNS</v>
      </c>
      <c r="N11" s="89">
        <f>'Moors League'!M14</f>
        <v>0</v>
      </c>
      <c r="O11" s="104"/>
      <c r="P11" s="202"/>
      <c r="Q11" s="106" t="str">
        <f>_xlfn.IFNA((VLOOKUP(O11,'DQ Lookup'!$A$2:$B$99,2,FALSE)),"")</f>
        <v/>
      </c>
      <c r="R11">
        <f t="shared" si="0"/>
        <v>0</v>
      </c>
      <c r="S11" t="e">
        <f>_xlfn.IFNA((VLOOKUP(G11,#REF!,6,FALSE)),"")</f>
        <v>#REF!</v>
      </c>
      <c r="T11" t="e">
        <f>_xlfn.IFNA((VLOOKUP(G11,#REF!,4,FALSE)),"")</f>
        <v>#REF!</v>
      </c>
      <c r="U11" t="e">
        <f>_xlfn.IFNA((VLOOKUP(G11,#REF!,12,FALSE)),"")</f>
        <v>#REF!</v>
      </c>
      <c r="V11" t="e">
        <f>_xlfn.IFNA((VLOOKUP(G11,#REF!,13,FALSE)),"")</f>
        <v>#REF!</v>
      </c>
      <c r="W11" t="str">
        <f t="shared" si="1"/>
        <v>50m</v>
      </c>
      <c r="X11" t="str">
        <f t="shared" si="1"/>
        <v>Breaststroke</v>
      </c>
      <c r="Y11" t="str">
        <f t="shared" si="3"/>
        <v>50mBreaststroke</v>
      </c>
      <c r="Z11">
        <f t="shared" si="2"/>
        <v>6</v>
      </c>
      <c r="AA11" t="e">
        <f t="shared" si="4"/>
        <v>#REF!</v>
      </c>
      <c r="AB11" t="e">
        <f t="shared" si="5"/>
        <v>#REF!</v>
      </c>
      <c r="AC11" t="e">
        <f t="shared" si="5"/>
        <v>#REF!</v>
      </c>
      <c r="AD11" t="str">
        <f t="shared" si="6"/>
        <v/>
      </c>
      <c r="AE11" t="e">
        <f t="shared" si="7"/>
        <v>#REF!</v>
      </c>
      <c r="AF11" t="str">
        <f t="shared" si="8"/>
        <v>DNS</v>
      </c>
      <c r="AG11" t="str">
        <f>_xlfn.IFNA((VLOOKUP(Y11,'Swim England Lookup'!$C$2:$E$5,3,FALSE)),"")</f>
        <v>07</v>
      </c>
      <c r="AH11" t="s">
        <v>324</v>
      </c>
      <c r="AI11" t="e">
        <f t="shared" si="9"/>
        <v>#REF!</v>
      </c>
    </row>
    <row r="12" spans="1:36" ht="19.5" customHeight="1" x14ac:dyDescent="0.25">
      <c r="A12" s="293">
        <v>7</v>
      </c>
      <c r="B12" s="294" t="s">
        <v>283</v>
      </c>
      <c r="C12" s="294" t="s">
        <v>287</v>
      </c>
      <c r="D12" s="294" t="s">
        <v>292</v>
      </c>
      <c r="E12" s="295" t="s">
        <v>291</v>
      </c>
      <c r="F12" s="386"/>
      <c r="G12" s="292">
        <v>1696318</v>
      </c>
      <c r="H12" s="291" t="s">
        <v>488</v>
      </c>
      <c r="I12" s="382"/>
      <c r="J12" s="383"/>
      <c r="K12" s="383"/>
      <c r="L12" s="88">
        <f>'Moors League'!K15</f>
        <v>4</v>
      </c>
      <c r="M12" s="89">
        <f>'Moors League'!L15</f>
        <v>4985</v>
      </c>
      <c r="N12" s="89">
        <f>'Moors League'!M15</f>
        <v>1</v>
      </c>
      <c r="O12" s="104"/>
      <c r="P12" s="202"/>
      <c r="Q12" s="106" t="str">
        <f>_xlfn.IFNA((VLOOKUP(O12,'DQ Lookup'!$A$2:$B$99,2,FALSE)),"")</f>
        <v/>
      </c>
      <c r="R12">
        <f>G14</f>
        <v>1806380</v>
      </c>
      <c r="S12" t="e">
        <f>_xlfn.IFNA((VLOOKUP(G14,#REF!,6,FALSE)),"")</f>
        <v>#REF!</v>
      </c>
      <c r="T12" t="e">
        <f>_xlfn.IFNA((VLOOKUP(G14,#REF!,4,FALSE)),"")</f>
        <v>#REF!</v>
      </c>
      <c r="U12" t="e">
        <f>_xlfn.IFNA((VLOOKUP(G14,#REF!,12,FALSE)),"")</f>
        <v>#REF!</v>
      </c>
      <c r="V12" t="e">
        <f>_xlfn.IFNA((VLOOKUP(G14,#REF!,13,FALSE)),"")</f>
        <v>#REF!</v>
      </c>
      <c r="W12" t="str">
        <f>D14</f>
        <v>50m</v>
      </c>
      <c r="X12" t="str">
        <f>E14</f>
        <v>Backstroke</v>
      </c>
      <c r="Y12" t="str">
        <f t="shared" si="3"/>
        <v>50mBackstroke</v>
      </c>
      <c r="Z12">
        <f>A14</f>
        <v>9</v>
      </c>
      <c r="AA12" t="e">
        <f t="shared" si="4"/>
        <v>#REF!</v>
      </c>
      <c r="AB12" t="e">
        <f t="shared" si="5"/>
        <v>#REF!</v>
      </c>
      <c r="AC12" t="e">
        <f t="shared" si="5"/>
        <v>#REF!</v>
      </c>
      <c r="AD12" t="str">
        <f t="shared" si="6"/>
        <v/>
      </c>
      <c r="AE12" t="e">
        <f t="shared" si="7"/>
        <v>#REF!</v>
      </c>
      <c r="AF12" t="str">
        <f>TEXT(M14,"000000")</f>
        <v>004853</v>
      </c>
      <c r="AG12" t="str">
        <f>_xlfn.IFNA((VLOOKUP(Y12,'Swim England Lookup'!$C$2:$E$5,3,FALSE)),"")</f>
        <v>13</v>
      </c>
      <c r="AH12" t="s">
        <v>324</v>
      </c>
      <c r="AI12" t="e">
        <f t="shared" si="9"/>
        <v>#REF!</v>
      </c>
    </row>
    <row r="13" spans="1:36" ht="19.5" customHeight="1" x14ac:dyDescent="0.25">
      <c r="A13" s="293">
        <v>8</v>
      </c>
      <c r="B13" s="294" t="s">
        <v>284</v>
      </c>
      <c r="C13" s="294" t="s">
        <v>287</v>
      </c>
      <c r="D13" s="294" t="s">
        <v>292</v>
      </c>
      <c r="E13" s="295" t="s">
        <v>291</v>
      </c>
      <c r="F13" s="386"/>
      <c r="G13" s="292">
        <v>1521496</v>
      </c>
      <c r="H13" s="291" t="s">
        <v>582</v>
      </c>
      <c r="I13" s="382"/>
      <c r="J13" s="383"/>
      <c r="K13" s="383"/>
      <c r="L13" s="88">
        <f>'Moors League'!K16</f>
        <v>3</v>
      </c>
      <c r="M13" s="89">
        <f>'Moors League'!L16</f>
        <v>4219</v>
      </c>
      <c r="N13" s="89">
        <f>'Moors League'!M16</f>
        <v>2</v>
      </c>
      <c r="O13" s="104"/>
      <c r="P13" s="202"/>
      <c r="Q13" s="106" t="str">
        <f>_xlfn.IFNA((VLOOKUP(O13,'DQ Lookup'!$A$2:$B$99,2,FALSE)),"")</f>
        <v/>
      </c>
      <c r="R13">
        <f>G15</f>
        <v>1631770</v>
      </c>
      <c r="S13" t="e">
        <f>_xlfn.IFNA((VLOOKUP(G15,#REF!,6,FALSE)),"")</f>
        <v>#REF!</v>
      </c>
      <c r="T13" t="e">
        <f>_xlfn.IFNA((VLOOKUP(G15,#REF!,4,FALSE)),"")</f>
        <v>#REF!</v>
      </c>
      <c r="U13" t="e">
        <f>_xlfn.IFNA((VLOOKUP(G15,#REF!,12,FALSE)),"")</f>
        <v>#REF!</v>
      </c>
      <c r="V13" t="e">
        <f>_xlfn.IFNA((VLOOKUP(G15,#REF!,13,FALSE)),"")</f>
        <v>#REF!</v>
      </c>
      <c r="W13" t="str">
        <f>D15</f>
        <v>50m</v>
      </c>
      <c r="X13" t="str">
        <f>E15</f>
        <v>Backstroke</v>
      </c>
      <c r="Y13" t="str">
        <f t="shared" si="3"/>
        <v>50mBackstroke</v>
      </c>
      <c r="Z13">
        <f>A15</f>
        <v>10</v>
      </c>
      <c r="AA13" t="e">
        <f t="shared" si="4"/>
        <v>#REF!</v>
      </c>
      <c r="AB13" t="e">
        <f t="shared" si="5"/>
        <v>#REF!</v>
      </c>
      <c r="AC13" t="e">
        <f t="shared" si="5"/>
        <v>#REF!</v>
      </c>
      <c r="AD13" t="str">
        <f t="shared" si="6"/>
        <v/>
      </c>
      <c r="AE13" t="e">
        <f t="shared" si="7"/>
        <v>#REF!</v>
      </c>
      <c r="AF13" t="str">
        <f>TEXT(M15,"000000")</f>
        <v>004379</v>
      </c>
      <c r="AG13" t="str">
        <f>_xlfn.IFNA((VLOOKUP(Y13,'Swim England Lookup'!$C$2:$E$5,3,FALSE)),"")</f>
        <v>13</v>
      </c>
      <c r="AH13" t="s">
        <v>324</v>
      </c>
      <c r="AI13" t="e">
        <f t="shared" si="9"/>
        <v>#REF!</v>
      </c>
    </row>
    <row r="14" spans="1:36" ht="19.5" customHeight="1" x14ac:dyDescent="0.25">
      <c r="A14" s="293">
        <v>9</v>
      </c>
      <c r="B14" s="294" t="s">
        <v>283</v>
      </c>
      <c r="C14" s="294" t="s">
        <v>286</v>
      </c>
      <c r="D14" s="294" t="s">
        <v>292</v>
      </c>
      <c r="E14" s="295" t="s">
        <v>288</v>
      </c>
      <c r="F14" s="386"/>
      <c r="G14" s="292">
        <v>1806380</v>
      </c>
      <c r="H14" s="291" t="s">
        <v>583</v>
      </c>
      <c r="I14" s="382"/>
      <c r="J14" s="383"/>
      <c r="K14" s="383"/>
      <c r="L14" s="88">
        <f>'Moors League'!K17</f>
        <v>4</v>
      </c>
      <c r="M14" s="89">
        <f>'Moors League'!L17</f>
        <v>4853</v>
      </c>
      <c r="N14" s="89">
        <f>'Moors League'!M17</f>
        <v>1</v>
      </c>
      <c r="O14" s="104"/>
      <c r="P14" s="202"/>
      <c r="Q14" s="106" t="str">
        <f>_xlfn.IFNA((VLOOKUP(O14,'DQ Lookup'!$A$2:$B$99,2,FALSE)),"")</f>
        <v/>
      </c>
      <c r="R14">
        <f>G24</f>
        <v>1748256</v>
      </c>
      <c r="S14" t="e">
        <f>_xlfn.IFNA((VLOOKUP(G24,#REF!,6,FALSE)),"")</f>
        <v>#REF!</v>
      </c>
      <c r="T14" t="e">
        <f>_xlfn.IFNA((VLOOKUP(G24,#REF!,4,FALSE)),"")</f>
        <v>#REF!</v>
      </c>
      <c r="U14" t="e">
        <f>_xlfn.IFNA((VLOOKUP(G24,#REF!,12,FALSE)),"")</f>
        <v>#REF!</v>
      </c>
      <c r="V14" t="e">
        <f>_xlfn.IFNA((VLOOKUP(G24,#REF!,13,FALSE)),"")</f>
        <v>#REF!</v>
      </c>
      <c r="W14" t="str">
        <f>D24</f>
        <v>50m</v>
      </c>
      <c r="X14" t="str">
        <f>E24</f>
        <v>Breaststroke</v>
      </c>
      <c r="Y14" t="str">
        <f t="shared" si="3"/>
        <v>50mBreaststroke</v>
      </c>
      <c r="Z14">
        <f>A24</f>
        <v>15</v>
      </c>
      <c r="AA14" t="e">
        <f t="shared" si="4"/>
        <v>#REF!</v>
      </c>
      <c r="AB14" t="e">
        <f t="shared" si="5"/>
        <v>#REF!</v>
      </c>
      <c r="AC14" t="e">
        <f t="shared" si="5"/>
        <v>#REF!</v>
      </c>
      <c r="AD14" t="str">
        <f t="shared" si="6"/>
        <v/>
      </c>
      <c r="AE14" t="e">
        <f t="shared" si="7"/>
        <v>#REF!</v>
      </c>
      <c r="AF14" t="str">
        <f>TEXT(M24,"000000")</f>
        <v>004579</v>
      </c>
      <c r="AG14" t="str">
        <f>_xlfn.IFNA((VLOOKUP(Y14,'Swim England Lookup'!$C$2:$E$5,3,FALSE)),"")</f>
        <v>07</v>
      </c>
      <c r="AH14" t="s">
        <v>324</v>
      </c>
      <c r="AI14" t="e">
        <f t="shared" si="9"/>
        <v>#REF!</v>
      </c>
    </row>
    <row r="15" spans="1:36" ht="19.5" customHeight="1" x14ac:dyDescent="0.25">
      <c r="A15" s="293">
        <v>10</v>
      </c>
      <c r="B15" s="294" t="s">
        <v>284</v>
      </c>
      <c r="C15" s="294" t="s">
        <v>286</v>
      </c>
      <c r="D15" s="294" t="s">
        <v>292</v>
      </c>
      <c r="E15" s="295" t="s">
        <v>288</v>
      </c>
      <c r="F15" s="387"/>
      <c r="G15" s="292">
        <v>1631770</v>
      </c>
      <c r="H15" s="291" t="s">
        <v>490</v>
      </c>
      <c r="I15" s="384"/>
      <c r="J15" s="385"/>
      <c r="K15" s="385"/>
      <c r="L15" s="88">
        <f>'Moors League'!K18</f>
        <v>4</v>
      </c>
      <c r="M15" s="89">
        <f>'Moors League'!L18</f>
        <v>4379</v>
      </c>
      <c r="N15" s="89">
        <f>'Moors League'!M18</f>
        <v>1</v>
      </c>
      <c r="O15" s="104"/>
      <c r="P15" s="202"/>
      <c r="Q15" s="106" t="str">
        <f>_xlfn.IFNA((VLOOKUP(O15,'DQ Lookup'!$A$2:$B$99,2,FALSE)),"")</f>
        <v/>
      </c>
      <c r="R15">
        <f>G25</f>
        <v>1631770</v>
      </c>
      <c r="S15" t="e">
        <f>_xlfn.IFNA((VLOOKUP(G25,#REF!,6,FALSE)),"")</f>
        <v>#REF!</v>
      </c>
      <c r="T15" t="e">
        <f>_xlfn.IFNA((VLOOKUP(G25,#REF!,4,FALSE)),"")</f>
        <v>#REF!</v>
      </c>
      <c r="U15" t="e">
        <f>_xlfn.IFNA((VLOOKUP(G25,#REF!,12,FALSE)),"")</f>
        <v>#REF!</v>
      </c>
      <c r="V15" t="e">
        <f>_xlfn.IFNA((VLOOKUP(G25,#REF!,13,FALSE)),"")</f>
        <v>#REF!</v>
      </c>
      <c r="W15" t="str">
        <f>D25</f>
        <v>50m</v>
      </c>
      <c r="X15" t="str">
        <f>E25</f>
        <v>Breaststroke</v>
      </c>
      <c r="Y15" t="str">
        <f t="shared" si="3"/>
        <v>50mBreaststroke</v>
      </c>
      <c r="Z15">
        <f>A25</f>
        <v>16</v>
      </c>
      <c r="AA15" t="e">
        <f t="shared" si="4"/>
        <v>#REF!</v>
      </c>
      <c r="AB15" t="e">
        <f t="shared" si="5"/>
        <v>#REF!</v>
      </c>
      <c r="AC15" t="e">
        <f t="shared" si="5"/>
        <v>#REF!</v>
      </c>
      <c r="AD15" t="str">
        <f t="shared" si="6"/>
        <v/>
      </c>
      <c r="AE15" t="e">
        <f t="shared" si="7"/>
        <v>#REF!</v>
      </c>
      <c r="AF15" t="str">
        <f>TEXT(M25,"000000")</f>
        <v>004807</v>
      </c>
      <c r="AG15" t="str">
        <f>_xlfn.IFNA((VLOOKUP(Y15,'Swim England Lookup'!$C$2:$E$5,3,FALSE)),"")</f>
        <v>07</v>
      </c>
      <c r="AH15" t="s">
        <v>324</v>
      </c>
      <c r="AI15" t="e">
        <f t="shared" si="9"/>
        <v>#REF!</v>
      </c>
    </row>
    <row r="16" spans="1:36" ht="19.5" customHeight="1" x14ac:dyDescent="0.25">
      <c r="A16" s="293">
        <v>11</v>
      </c>
      <c r="B16" s="294" t="s">
        <v>283</v>
      </c>
      <c r="C16" s="294" t="s">
        <v>79</v>
      </c>
      <c r="D16" s="294" t="s">
        <v>293</v>
      </c>
      <c r="E16" s="295" t="s">
        <v>97</v>
      </c>
      <c r="F16" s="87" t="s">
        <v>296</v>
      </c>
      <c r="G16" s="292" t="s">
        <v>571</v>
      </c>
      <c r="H16" s="291"/>
      <c r="I16" s="260" t="s">
        <v>298</v>
      </c>
      <c r="J16" s="292" t="s">
        <v>571</v>
      </c>
      <c r="K16" s="291"/>
      <c r="L16" s="348"/>
      <c r="M16" s="349"/>
      <c r="N16" s="349"/>
      <c r="O16" s="104"/>
      <c r="P16" s="202"/>
      <c r="Q16" s="106" t="str">
        <f>_xlfn.IFNA((VLOOKUP(O16,'DQ Lookup'!$A$2:$B$99,2,FALSE)),"")</f>
        <v/>
      </c>
      <c r="R16">
        <f t="shared" ref="R16:R21" si="10">G28</f>
        <v>1479398</v>
      </c>
      <c r="S16" t="e">
        <f>_xlfn.IFNA((VLOOKUP(G28,#REF!,6,FALSE)),"")</f>
        <v>#REF!</v>
      </c>
      <c r="T16" t="e">
        <f>_xlfn.IFNA((VLOOKUP(G28,#REF!,4,FALSE)),"")</f>
        <v>#REF!</v>
      </c>
      <c r="U16" t="e">
        <f>_xlfn.IFNA((VLOOKUP(G28,#REF!,12,FALSE)),"")</f>
        <v>#REF!</v>
      </c>
      <c r="V16" t="e">
        <f>_xlfn.IFNA((VLOOKUP(G28,#REF!,13,FALSE)),"")</f>
        <v>#REF!</v>
      </c>
      <c r="W16" t="str">
        <f t="shared" ref="W16:X21" si="11">D28</f>
        <v>50m</v>
      </c>
      <c r="X16" t="str">
        <f t="shared" si="11"/>
        <v>Butterfly</v>
      </c>
      <c r="Y16" t="str">
        <f t="shared" si="3"/>
        <v>50mButterfly</v>
      </c>
      <c r="Z16">
        <f t="shared" ref="Z16:Z21" si="12">A28</f>
        <v>19</v>
      </c>
      <c r="AA16" t="e">
        <f t="shared" si="4"/>
        <v>#REF!</v>
      </c>
      <c r="AB16" t="e">
        <f t="shared" si="5"/>
        <v>#REF!</v>
      </c>
      <c r="AC16" t="e">
        <f t="shared" si="5"/>
        <v>#REF!</v>
      </c>
      <c r="AD16" t="str">
        <f t="shared" si="6"/>
        <v/>
      </c>
      <c r="AE16" t="e">
        <f t="shared" si="7"/>
        <v>#REF!</v>
      </c>
      <c r="AF16" t="str">
        <f t="shared" ref="AF16:AF21" si="13">TEXT(M28,"000000")</f>
        <v>004789</v>
      </c>
      <c r="AG16" t="str">
        <f>_xlfn.IFNA((VLOOKUP(Y16,'Swim England Lookup'!$C$2:$E$5,3,FALSE)),"")</f>
        <v>10</v>
      </c>
      <c r="AH16" t="s">
        <v>324</v>
      </c>
      <c r="AI16" t="e">
        <f t="shared" si="9"/>
        <v>#REF!</v>
      </c>
    </row>
    <row r="17" spans="1:35" ht="19.5" customHeight="1" x14ac:dyDescent="0.25">
      <c r="A17" s="365"/>
      <c r="B17" s="366"/>
      <c r="C17" s="366"/>
      <c r="D17" s="366"/>
      <c r="E17" s="367"/>
      <c r="F17" s="87" t="s">
        <v>297</v>
      </c>
      <c r="G17" s="292" t="s">
        <v>571</v>
      </c>
      <c r="H17" s="291"/>
      <c r="I17" s="260" t="s">
        <v>299</v>
      </c>
      <c r="J17" s="292" t="s">
        <v>571</v>
      </c>
      <c r="K17" s="291"/>
      <c r="L17" s="88" t="str">
        <f>'Moors League'!K19</f>
        <v>DNS</v>
      </c>
      <c r="M17" s="115" t="str">
        <f>'Moors League'!L19</f>
        <v>DNS</v>
      </c>
      <c r="N17" s="115">
        <f>'Moors League'!M19</f>
        <v>0</v>
      </c>
      <c r="O17" s="104"/>
      <c r="P17" s="202"/>
      <c r="Q17" s="106" t="str">
        <f>_xlfn.IFNA((VLOOKUP(O17,'DQ Lookup'!$A$2:$B$99,2,FALSE)),"")</f>
        <v/>
      </c>
      <c r="R17">
        <f t="shared" si="10"/>
        <v>0</v>
      </c>
      <c r="S17" t="e">
        <f>_xlfn.IFNA((VLOOKUP(G29,#REF!,6,FALSE)),"")</f>
        <v>#REF!</v>
      </c>
      <c r="T17" t="e">
        <f>_xlfn.IFNA((VLOOKUP(G29,#REF!,4,FALSE)),"")</f>
        <v>#REF!</v>
      </c>
      <c r="U17" t="e">
        <f>_xlfn.IFNA((VLOOKUP(G29,#REF!,12,FALSE)),"")</f>
        <v>#REF!</v>
      </c>
      <c r="V17" t="e">
        <f>_xlfn.IFNA((VLOOKUP(G29,#REF!,13,FALSE)),"")</f>
        <v>#REF!</v>
      </c>
      <c r="W17" t="str">
        <f t="shared" si="11"/>
        <v>50m</v>
      </c>
      <c r="X17" t="str">
        <f t="shared" si="11"/>
        <v>Butterfly</v>
      </c>
      <c r="Y17" t="str">
        <f t="shared" si="3"/>
        <v>50mButterfly</v>
      </c>
      <c r="Z17">
        <f t="shared" si="12"/>
        <v>20</v>
      </c>
      <c r="AA17" t="e">
        <f t="shared" si="4"/>
        <v>#REF!</v>
      </c>
      <c r="AB17" t="e">
        <f t="shared" si="5"/>
        <v>#REF!</v>
      </c>
      <c r="AC17" t="e">
        <f t="shared" si="5"/>
        <v>#REF!</v>
      </c>
      <c r="AD17" t="str">
        <f t="shared" si="6"/>
        <v/>
      </c>
      <c r="AE17" t="e">
        <f t="shared" si="7"/>
        <v>#REF!</v>
      </c>
      <c r="AF17" t="str">
        <f t="shared" si="13"/>
        <v>DNS</v>
      </c>
      <c r="AG17" t="str">
        <f>_xlfn.IFNA((VLOOKUP(Y17,'Swim England Lookup'!$C$2:$E$5,3,FALSE)),"")</f>
        <v>10</v>
      </c>
      <c r="AH17" t="s">
        <v>324</v>
      </c>
      <c r="AI17" t="e">
        <f t="shared" si="9"/>
        <v>#REF!</v>
      </c>
    </row>
    <row r="18" spans="1:35" ht="19.5" customHeight="1" x14ac:dyDescent="0.25">
      <c r="A18" s="293">
        <v>12</v>
      </c>
      <c r="B18" s="294" t="s">
        <v>284</v>
      </c>
      <c r="C18" s="294" t="s">
        <v>79</v>
      </c>
      <c r="D18" s="294" t="s">
        <v>293</v>
      </c>
      <c r="E18" s="295" t="s">
        <v>97</v>
      </c>
      <c r="F18" s="90" t="s">
        <v>296</v>
      </c>
      <c r="G18" s="292" t="s">
        <v>571</v>
      </c>
      <c r="H18" s="291"/>
      <c r="I18" s="260" t="s">
        <v>298</v>
      </c>
      <c r="J18" s="292" t="s">
        <v>571</v>
      </c>
      <c r="K18" s="291"/>
      <c r="L18" s="348"/>
      <c r="M18" s="349"/>
      <c r="N18" s="349"/>
      <c r="O18" s="104"/>
      <c r="P18" s="202"/>
      <c r="Q18" s="106" t="str">
        <f>_xlfn.IFNA((VLOOKUP(O18,'DQ Lookup'!$A$2:$B$99,2,FALSE)),"")</f>
        <v/>
      </c>
      <c r="R18">
        <f t="shared" si="10"/>
        <v>1631774</v>
      </c>
      <c r="S18" t="e">
        <f>_xlfn.IFNA((VLOOKUP(G30,#REF!,6,FALSE)),"")</f>
        <v>#REF!</v>
      </c>
      <c r="T18" t="e">
        <f>_xlfn.IFNA((VLOOKUP(G30,#REF!,4,FALSE)),"")</f>
        <v>#REF!</v>
      </c>
      <c r="U18" t="e">
        <f>_xlfn.IFNA((VLOOKUP(G30,#REF!,12,FALSE)),"")</f>
        <v>#REF!</v>
      </c>
      <c r="V18" t="e">
        <f>_xlfn.IFNA((VLOOKUP(G30,#REF!,13,FALSE)),"")</f>
        <v>#REF!</v>
      </c>
      <c r="W18" t="str">
        <f t="shared" si="11"/>
        <v>50m</v>
      </c>
      <c r="X18" t="str">
        <f t="shared" si="11"/>
        <v>Freestyle</v>
      </c>
      <c r="Y18" t="str">
        <f t="shared" si="3"/>
        <v>50mFreestyle</v>
      </c>
      <c r="Z18">
        <f t="shared" si="12"/>
        <v>21</v>
      </c>
      <c r="AA18" t="e">
        <f t="shared" si="4"/>
        <v>#REF!</v>
      </c>
      <c r="AB18" t="e">
        <f t="shared" si="5"/>
        <v>#REF!</v>
      </c>
      <c r="AC18" t="e">
        <f t="shared" si="5"/>
        <v>#REF!</v>
      </c>
      <c r="AD18" t="str">
        <f t="shared" si="6"/>
        <v/>
      </c>
      <c r="AE18" t="e">
        <f t="shared" si="7"/>
        <v>#REF!</v>
      </c>
      <c r="AF18" t="str">
        <f t="shared" si="13"/>
        <v>004063</v>
      </c>
      <c r="AG18" t="str">
        <f>_xlfn.IFNA((VLOOKUP(Y18,'Swim England Lookup'!$C$2:$E$5,3,FALSE)),"")</f>
        <v>01</v>
      </c>
      <c r="AH18" t="s">
        <v>324</v>
      </c>
      <c r="AI18" t="e">
        <f t="shared" si="9"/>
        <v>#REF!</v>
      </c>
    </row>
    <row r="19" spans="1:35" ht="19.5" customHeight="1" x14ac:dyDescent="0.25">
      <c r="A19" s="365"/>
      <c r="B19" s="366"/>
      <c r="C19" s="366"/>
      <c r="D19" s="366"/>
      <c r="E19" s="367"/>
      <c r="F19" s="87" t="s">
        <v>297</v>
      </c>
      <c r="G19" s="292" t="s">
        <v>571</v>
      </c>
      <c r="H19" s="291"/>
      <c r="I19" s="260" t="s">
        <v>299</v>
      </c>
      <c r="J19" s="292" t="s">
        <v>571</v>
      </c>
      <c r="K19" s="291"/>
      <c r="L19" s="91" t="str">
        <f>'Moors League'!K20</f>
        <v>DNS</v>
      </c>
      <c r="M19" s="89" t="str">
        <f>'Moors League'!L20</f>
        <v>DNS</v>
      </c>
      <c r="N19" s="89">
        <f>'Moors League'!M20</f>
        <v>0</v>
      </c>
      <c r="O19" s="104"/>
      <c r="P19" s="202"/>
      <c r="Q19" s="106" t="str">
        <f>_xlfn.IFNA((VLOOKUP(O19,'DQ Lookup'!$A$2:$B$99,2,FALSE)),"")</f>
        <v/>
      </c>
      <c r="R19">
        <f t="shared" si="10"/>
        <v>1489067</v>
      </c>
      <c r="S19" t="e">
        <f>_xlfn.IFNA((VLOOKUP(G31,#REF!,6,FALSE)),"")</f>
        <v>#REF!</v>
      </c>
      <c r="T19" t="e">
        <f>_xlfn.IFNA((VLOOKUP(G31,#REF!,4,FALSE)),"")</f>
        <v>#REF!</v>
      </c>
      <c r="U19" t="e">
        <f>_xlfn.IFNA((VLOOKUP(G31,#REF!,12,FALSE)),"")</f>
        <v>#REF!</v>
      </c>
      <c r="V19" t="e">
        <f>_xlfn.IFNA((VLOOKUP(G31,#REF!,13,FALSE)),"")</f>
        <v>#REF!</v>
      </c>
      <c r="W19" t="str">
        <f t="shared" si="11"/>
        <v>50m</v>
      </c>
      <c r="X19" t="str">
        <f t="shared" si="11"/>
        <v>Freestyle</v>
      </c>
      <c r="Y19" t="str">
        <f t="shared" si="3"/>
        <v>50mFreestyle</v>
      </c>
      <c r="Z19">
        <f t="shared" si="12"/>
        <v>22</v>
      </c>
      <c r="AA19" t="e">
        <f t="shared" si="4"/>
        <v>#REF!</v>
      </c>
      <c r="AB19" t="e">
        <f t="shared" si="5"/>
        <v>#REF!</v>
      </c>
      <c r="AC19" t="e">
        <f t="shared" si="5"/>
        <v>#REF!</v>
      </c>
      <c r="AD19" t="str">
        <f t="shared" si="6"/>
        <v/>
      </c>
      <c r="AE19" t="e">
        <f t="shared" si="7"/>
        <v>#REF!</v>
      </c>
      <c r="AF19" t="str">
        <f t="shared" si="13"/>
        <v>004151</v>
      </c>
      <c r="AG19" t="str">
        <f>_xlfn.IFNA((VLOOKUP(Y19,'Swim England Lookup'!$C$2:$E$5,3,FALSE)),"")</f>
        <v>01</v>
      </c>
      <c r="AH19" t="s">
        <v>324</v>
      </c>
      <c r="AI19" t="e">
        <f t="shared" si="9"/>
        <v>#REF!</v>
      </c>
    </row>
    <row r="20" spans="1:35" ht="19.5" customHeight="1" x14ac:dyDescent="0.25">
      <c r="A20" s="293">
        <v>13</v>
      </c>
      <c r="B20" s="294" t="s">
        <v>283</v>
      </c>
      <c r="C20" s="294" t="s">
        <v>282</v>
      </c>
      <c r="D20" s="294" t="s">
        <v>293</v>
      </c>
      <c r="E20" s="295" t="s">
        <v>99</v>
      </c>
      <c r="F20" s="92">
        <v>1</v>
      </c>
      <c r="G20" s="292">
        <v>1489035</v>
      </c>
      <c r="H20" s="291" t="s">
        <v>494</v>
      </c>
      <c r="I20" s="297">
        <v>2</v>
      </c>
      <c r="J20" s="292">
        <v>1631775</v>
      </c>
      <c r="K20" s="291" t="s">
        <v>580</v>
      </c>
      <c r="L20" s="348"/>
      <c r="M20" s="349"/>
      <c r="N20" s="349"/>
      <c r="O20" s="104"/>
      <c r="P20" s="202"/>
      <c r="Q20" s="106" t="str">
        <f>_xlfn.IFNA((VLOOKUP(O20,'DQ Lookup'!$A$2:$B$99,2,FALSE)),"")</f>
        <v/>
      </c>
      <c r="R20" t="str">
        <f t="shared" si="10"/>
        <v/>
      </c>
      <c r="S20" t="e">
        <f>_xlfn.IFNA((VLOOKUP(G32,#REF!,6,FALSE)),"")</f>
        <v>#REF!</v>
      </c>
      <c r="T20" t="e">
        <f>_xlfn.IFNA((VLOOKUP(G32,#REF!,4,FALSE)),"")</f>
        <v>#REF!</v>
      </c>
      <c r="U20" t="e">
        <f>_xlfn.IFNA((VLOOKUP(G32,#REF!,12,FALSE)),"")</f>
        <v>#REF!</v>
      </c>
      <c r="V20" t="e">
        <f>_xlfn.IFNA((VLOOKUP(G32,#REF!,13,FALSE)),"")</f>
        <v>#REF!</v>
      </c>
      <c r="W20" t="str">
        <f t="shared" si="11"/>
        <v>50m</v>
      </c>
      <c r="X20" t="str">
        <f t="shared" si="11"/>
        <v>Breaststroke</v>
      </c>
      <c r="Y20" t="str">
        <f t="shared" si="3"/>
        <v>50mBreaststroke</v>
      </c>
      <c r="Z20">
        <f t="shared" si="12"/>
        <v>23</v>
      </c>
      <c r="AA20" t="e">
        <f t="shared" si="4"/>
        <v>#REF!</v>
      </c>
      <c r="AB20" t="e">
        <f t="shared" si="5"/>
        <v>#REF!</v>
      </c>
      <c r="AC20" t="e">
        <f t="shared" si="5"/>
        <v>#REF!</v>
      </c>
      <c r="AD20" t="str">
        <f t="shared" si="6"/>
        <v/>
      </c>
      <c r="AE20" t="e">
        <f t="shared" si="7"/>
        <v>#REF!</v>
      </c>
      <c r="AF20" t="str">
        <f t="shared" si="13"/>
        <v>DNS</v>
      </c>
      <c r="AG20" t="str">
        <f>_xlfn.IFNA((VLOOKUP(Y20,'Swim England Lookup'!$C$2:$E$5,3,FALSE)),"")</f>
        <v>07</v>
      </c>
      <c r="AH20" t="s">
        <v>324</v>
      </c>
      <c r="AI20" t="e">
        <f t="shared" si="9"/>
        <v>#REF!</v>
      </c>
    </row>
    <row r="21" spans="1:35" ht="19.5" customHeight="1" x14ac:dyDescent="0.25">
      <c r="A21" s="365"/>
      <c r="B21" s="366"/>
      <c r="C21" s="366"/>
      <c r="D21" s="366"/>
      <c r="E21" s="367"/>
      <c r="F21" s="92">
        <v>3</v>
      </c>
      <c r="G21" s="292">
        <v>1777904</v>
      </c>
      <c r="H21" s="291" t="s">
        <v>495</v>
      </c>
      <c r="I21" s="297">
        <v>4</v>
      </c>
      <c r="J21" s="292">
        <v>1631774</v>
      </c>
      <c r="K21" s="291" t="s">
        <v>493</v>
      </c>
      <c r="L21" s="91">
        <f>'Moors League'!K21</f>
        <v>4</v>
      </c>
      <c r="M21" s="89">
        <f>'Moors League'!L21</f>
        <v>25370</v>
      </c>
      <c r="N21" s="89">
        <f>'Moors League'!M21</f>
        <v>1</v>
      </c>
      <c r="O21" s="104"/>
      <c r="P21" s="202"/>
      <c r="Q21" s="106" t="str">
        <f>_xlfn.IFNA((VLOOKUP(O21,'DQ Lookup'!$A$2:$B$99,2,FALSE)),"")</f>
        <v/>
      </c>
      <c r="R21">
        <f t="shared" si="10"/>
        <v>55487</v>
      </c>
      <c r="S21" t="e">
        <f>_xlfn.IFNA((VLOOKUP(G33,#REF!,6,FALSE)),"")</f>
        <v>#REF!</v>
      </c>
      <c r="T21" t="e">
        <f>_xlfn.IFNA((VLOOKUP(G33,#REF!,4,FALSE)),"")</f>
        <v>#REF!</v>
      </c>
      <c r="U21" t="e">
        <f>_xlfn.IFNA((VLOOKUP(G33,#REF!,12,FALSE)),"")</f>
        <v>#REF!</v>
      </c>
      <c r="V21" t="e">
        <f>_xlfn.IFNA((VLOOKUP(G33,#REF!,13,FALSE)),"")</f>
        <v>#REF!</v>
      </c>
      <c r="W21" t="str">
        <f t="shared" si="11"/>
        <v>50m</v>
      </c>
      <c r="X21" t="str">
        <f t="shared" si="11"/>
        <v>Breaststroke</v>
      </c>
      <c r="Y21" t="str">
        <f t="shared" si="3"/>
        <v>50mBreaststroke</v>
      </c>
      <c r="Z21">
        <f t="shared" si="12"/>
        <v>24</v>
      </c>
      <c r="AA21" t="e">
        <f t="shared" si="4"/>
        <v>#REF!</v>
      </c>
      <c r="AB21" t="e">
        <f t="shared" si="5"/>
        <v>#REF!</v>
      </c>
      <c r="AC21" t="e">
        <f t="shared" si="5"/>
        <v>#REF!</v>
      </c>
      <c r="AD21" t="str">
        <f t="shared" si="6"/>
        <v/>
      </c>
      <c r="AE21" t="e">
        <f t="shared" si="7"/>
        <v>#REF!</v>
      </c>
      <c r="AF21" t="str">
        <f t="shared" si="13"/>
        <v>004018</v>
      </c>
      <c r="AG21" t="str">
        <f>_xlfn.IFNA((VLOOKUP(Y21,'Swim England Lookup'!$C$2:$E$5,3,FALSE)),"")</f>
        <v>07</v>
      </c>
      <c r="AH21" t="s">
        <v>324</v>
      </c>
      <c r="AI21" t="e">
        <f t="shared" si="9"/>
        <v>#REF!</v>
      </c>
    </row>
    <row r="22" spans="1:35" ht="19.5" customHeight="1" x14ac:dyDescent="0.25">
      <c r="A22" s="293">
        <v>14</v>
      </c>
      <c r="B22" s="294" t="s">
        <v>284</v>
      </c>
      <c r="C22" s="294" t="s">
        <v>282</v>
      </c>
      <c r="D22" s="294" t="s">
        <v>293</v>
      </c>
      <c r="E22" s="295" t="s">
        <v>99</v>
      </c>
      <c r="F22" s="90">
        <v>1</v>
      </c>
      <c r="G22" s="292">
        <v>1777905</v>
      </c>
      <c r="H22" s="291" t="s">
        <v>496</v>
      </c>
      <c r="I22" s="298">
        <v>2</v>
      </c>
      <c r="J22" s="292">
        <v>1748259</v>
      </c>
      <c r="K22" s="291" t="s">
        <v>497</v>
      </c>
      <c r="L22" s="348"/>
      <c r="M22" s="349"/>
      <c r="N22" s="349"/>
      <c r="O22" s="104"/>
      <c r="P22" s="202"/>
      <c r="Q22" s="106" t="str">
        <f>_xlfn.IFNA((VLOOKUP(O22,'DQ Lookup'!$A$2:$B$99,2,FALSE)),"")</f>
        <v/>
      </c>
      <c r="R22" t="str">
        <f t="shared" ref="R22:R27" si="14">G46</f>
        <v/>
      </c>
      <c r="S22" t="e">
        <f>_xlfn.IFNA((VLOOKUP(G46,#REF!,6,FALSE)),"")</f>
        <v>#REF!</v>
      </c>
      <c r="T22" t="e">
        <f>_xlfn.IFNA((VLOOKUP(G46,#REF!,4,FALSE)),"")</f>
        <v>#REF!</v>
      </c>
      <c r="U22" t="e">
        <f>_xlfn.IFNA((VLOOKUP(G46,#REF!,12,FALSE)),"")</f>
        <v>#REF!</v>
      </c>
      <c r="V22" t="e">
        <f>_xlfn.IFNA((VLOOKUP(G46,#REF!,13,FALSE)),"")</f>
        <v>#REF!</v>
      </c>
      <c r="W22" t="str">
        <f t="shared" ref="W22:X27" si="15">D46</f>
        <v>50m</v>
      </c>
      <c r="X22" t="str">
        <f t="shared" si="15"/>
        <v>Butterfly</v>
      </c>
      <c r="Y22" t="str">
        <f t="shared" si="3"/>
        <v>50mButterfly</v>
      </c>
      <c r="Z22">
        <f t="shared" ref="Z22:Z27" si="16">A46</f>
        <v>31</v>
      </c>
      <c r="AA22" t="e">
        <f t="shared" si="4"/>
        <v>#REF!</v>
      </c>
      <c r="AB22" t="e">
        <f t="shared" si="5"/>
        <v>#REF!</v>
      </c>
      <c r="AC22" t="e">
        <f t="shared" si="5"/>
        <v>#REF!</v>
      </c>
      <c r="AD22" t="str">
        <f t="shared" si="6"/>
        <v/>
      </c>
      <c r="AE22" t="e">
        <f t="shared" si="7"/>
        <v>#REF!</v>
      </c>
      <c r="AF22" t="str">
        <f t="shared" ref="AF22:AF27" si="17">TEXT(M46,"000000")</f>
        <v>DNS</v>
      </c>
      <c r="AG22" t="str">
        <f>_xlfn.IFNA((VLOOKUP(Y22,'Swim England Lookup'!$C$2:$E$5,3,FALSE)),"")</f>
        <v>10</v>
      </c>
      <c r="AH22" t="s">
        <v>324</v>
      </c>
      <c r="AI22" t="e">
        <f t="shared" si="9"/>
        <v>#REF!</v>
      </c>
    </row>
    <row r="23" spans="1:35" ht="19.5" customHeight="1" x14ac:dyDescent="0.25">
      <c r="A23" s="365"/>
      <c r="B23" s="366"/>
      <c r="C23" s="366"/>
      <c r="D23" s="366"/>
      <c r="E23" s="367"/>
      <c r="F23" s="93">
        <v>3</v>
      </c>
      <c r="G23" s="292">
        <v>1696335</v>
      </c>
      <c r="H23" s="291" t="s">
        <v>584</v>
      </c>
      <c r="I23" s="299">
        <v>4</v>
      </c>
      <c r="J23" s="292">
        <v>1489067</v>
      </c>
      <c r="K23" s="291" t="s">
        <v>486</v>
      </c>
      <c r="L23" s="91">
        <f>'Moors League'!K22</f>
        <v>4</v>
      </c>
      <c r="M23" s="89">
        <f>'Moors League'!L22</f>
        <v>25132</v>
      </c>
      <c r="N23" s="89">
        <f>'Moors League'!M22</f>
        <v>1</v>
      </c>
      <c r="O23" s="104"/>
      <c r="P23" s="202"/>
      <c r="Q23" s="106" t="str">
        <f>_xlfn.IFNA((VLOOKUP(O23,'DQ Lookup'!$A$2:$B$99,2,FALSE)),"")</f>
        <v/>
      </c>
      <c r="R23" t="str">
        <f t="shared" si="14"/>
        <v/>
      </c>
      <c r="S23" t="e">
        <f>_xlfn.IFNA((VLOOKUP(G47,#REF!,6,FALSE)),"")</f>
        <v>#REF!</v>
      </c>
      <c r="T23" t="e">
        <f>_xlfn.IFNA((VLOOKUP(G47,#REF!,4,FALSE)),"")</f>
        <v>#REF!</v>
      </c>
      <c r="U23" t="e">
        <f>_xlfn.IFNA((VLOOKUP(G47,#REF!,12,FALSE)),"")</f>
        <v>#REF!</v>
      </c>
      <c r="V23" t="e">
        <f>_xlfn.IFNA((VLOOKUP(G47,#REF!,13,FALSE)),"")</f>
        <v>#REF!</v>
      </c>
      <c r="W23" t="str">
        <f t="shared" si="15"/>
        <v>50m</v>
      </c>
      <c r="X23" t="str">
        <f t="shared" si="15"/>
        <v>Butterfly</v>
      </c>
      <c r="Y23" t="str">
        <f t="shared" si="3"/>
        <v>50mButterfly</v>
      </c>
      <c r="Z23">
        <f t="shared" si="16"/>
        <v>32</v>
      </c>
      <c r="AA23" t="e">
        <f t="shared" si="4"/>
        <v>#REF!</v>
      </c>
      <c r="AB23" t="e">
        <f t="shared" ref="AB23:AC37" si="18">S23</f>
        <v>#REF!</v>
      </c>
      <c r="AC23" t="e">
        <f t="shared" si="18"/>
        <v>#REF!</v>
      </c>
      <c r="AD23" t="str">
        <f t="shared" si="6"/>
        <v/>
      </c>
      <c r="AE23" t="e">
        <f t="shared" si="7"/>
        <v>#REF!</v>
      </c>
      <c r="AF23" t="str">
        <f t="shared" si="17"/>
        <v>DNS</v>
      </c>
      <c r="AG23" t="str">
        <f>_xlfn.IFNA((VLOOKUP(Y23,'Swim England Lookup'!$C$2:$E$5,3,FALSE)),"")</f>
        <v>10</v>
      </c>
      <c r="AH23" t="s">
        <v>324</v>
      </c>
      <c r="AI23" t="e">
        <f t="shared" si="9"/>
        <v>#REF!</v>
      </c>
    </row>
    <row r="24" spans="1:35" ht="19.5" customHeight="1" x14ac:dyDescent="0.25">
      <c r="A24" s="293">
        <v>15</v>
      </c>
      <c r="B24" s="294" t="s">
        <v>283</v>
      </c>
      <c r="C24" s="294" t="s">
        <v>286</v>
      </c>
      <c r="D24" s="294" t="s">
        <v>292</v>
      </c>
      <c r="E24" s="295" t="s">
        <v>290</v>
      </c>
      <c r="F24" s="386"/>
      <c r="G24" s="292">
        <v>1748256</v>
      </c>
      <c r="H24" s="291" t="s">
        <v>487</v>
      </c>
      <c r="I24" s="382"/>
      <c r="J24" s="383"/>
      <c r="K24" s="383"/>
      <c r="L24" s="88">
        <f>'Moors League'!K23</f>
        <v>3</v>
      </c>
      <c r="M24" s="89">
        <f>'Moors League'!L23</f>
        <v>4579</v>
      </c>
      <c r="N24" s="89">
        <f>'Moors League'!M23</f>
        <v>2</v>
      </c>
      <c r="O24" s="104"/>
      <c r="P24" s="202"/>
      <c r="Q24" s="106" t="str">
        <f>_xlfn.IFNA((VLOOKUP(O24,'DQ Lookup'!$A$2:$B$99,2,FALSE)),"")</f>
        <v/>
      </c>
      <c r="R24">
        <f t="shared" si="14"/>
        <v>1777904</v>
      </c>
      <c r="S24" t="e">
        <f>_xlfn.IFNA((VLOOKUP(G48,#REF!,6,FALSE)),"")</f>
        <v>#REF!</v>
      </c>
      <c r="T24" t="e">
        <f>_xlfn.IFNA((VLOOKUP(G48,#REF!,4,FALSE)),"")</f>
        <v>#REF!</v>
      </c>
      <c r="U24" t="e">
        <f>_xlfn.IFNA((VLOOKUP(G48,#REF!,12,FALSE)),"")</f>
        <v>#REF!</v>
      </c>
      <c r="V24" t="e">
        <f>_xlfn.IFNA((VLOOKUP(G48,#REF!,13,FALSE)),"")</f>
        <v>#REF!</v>
      </c>
      <c r="W24" t="str">
        <f t="shared" si="15"/>
        <v>50m</v>
      </c>
      <c r="X24" t="str">
        <f t="shared" si="15"/>
        <v>Backstroke</v>
      </c>
      <c r="Y24" t="str">
        <f t="shared" si="3"/>
        <v>50mBackstroke</v>
      </c>
      <c r="Z24">
        <f t="shared" si="16"/>
        <v>33</v>
      </c>
      <c r="AA24" t="e">
        <f t="shared" si="4"/>
        <v>#REF!</v>
      </c>
      <c r="AB24" t="e">
        <f t="shared" si="18"/>
        <v>#REF!</v>
      </c>
      <c r="AC24" t="e">
        <f t="shared" si="18"/>
        <v>#REF!</v>
      </c>
      <c r="AD24" t="str">
        <f t="shared" si="6"/>
        <v/>
      </c>
      <c r="AE24" t="e">
        <f t="shared" si="7"/>
        <v>#REF!</v>
      </c>
      <c r="AF24" t="str">
        <f t="shared" si="17"/>
        <v>005181</v>
      </c>
      <c r="AG24" t="str">
        <f>_xlfn.IFNA((VLOOKUP(Y24,'Swim England Lookup'!$C$2:$E$5,3,FALSE)),"")</f>
        <v>13</v>
      </c>
      <c r="AH24" t="s">
        <v>324</v>
      </c>
      <c r="AI24" t="e">
        <f t="shared" si="9"/>
        <v>#REF!</v>
      </c>
    </row>
    <row r="25" spans="1:35" ht="19.5" customHeight="1" x14ac:dyDescent="0.25">
      <c r="A25" s="293">
        <v>16</v>
      </c>
      <c r="B25" s="294" t="s">
        <v>284</v>
      </c>
      <c r="C25" s="294" t="s">
        <v>286</v>
      </c>
      <c r="D25" s="294" t="s">
        <v>292</v>
      </c>
      <c r="E25" s="295" t="s">
        <v>290</v>
      </c>
      <c r="F25" s="386"/>
      <c r="G25" s="292">
        <v>1631770</v>
      </c>
      <c r="H25" s="291" t="s">
        <v>490</v>
      </c>
      <c r="I25" s="382"/>
      <c r="J25" s="383"/>
      <c r="K25" s="383"/>
      <c r="L25" s="88">
        <f>'Moors League'!K24</f>
        <v>4</v>
      </c>
      <c r="M25" s="89">
        <f>'Moors League'!L24</f>
        <v>4807</v>
      </c>
      <c r="N25" s="89">
        <f>'Moors League'!M24</f>
        <v>1</v>
      </c>
      <c r="O25" s="104"/>
      <c r="P25" s="202"/>
      <c r="Q25" s="106" t="str">
        <f>_xlfn.IFNA((VLOOKUP(O25,'DQ Lookup'!$A$2:$B$99,2,FALSE)),"")</f>
        <v/>
      </c>
      <c r="R25">
        <f t="shared" si="14"/>
        <v>1777905</v>
      </c>
      <c r="S25" t="e">
        <f>_xlfn.IFNA((VLOOKUP(G49,#REF!,6,FALSE)),"")</f>
        <v>#REF!</v>
      </c>
      <c r="T25" t="e">
        <f>_xlfn.IFNA((VLOOKUP(G49,#REF!,4,FALSE)),"")</f>
        <v>#REF!</v>
      </c>
      <c r="U25" t="e">
        <f>_xlfn.IFNA((VLOOKUP(G49,#REF!,12,FALSE)),"")</f>
        <v>#REF!</v>
      </c>
      <c r="V25" t="e">
        <f>_xlfn.IFNA((VLOOKUP(G49,#REF!,13,FALSE)),"")</f>
        <v>#REF!</v>
      </c>
      <c r="W25" t="str">
        <f t="shared" si="15"/>
        <v>50m</v>
      </c>
      <c r="X25" t="str">
        <f t="shared" si="15"/>
        <v>Backstroke</v>
      </c>
      <c r="Y25" t="str">
        <f t="shared" si="3"/>
        <v>50mBackstroke</v>
      </c>
      <c r="Z25">
        <f t="shared" si="16"/>
        <v>34</v>
      </c>
      <c r="AA25" t="e">
        <f t="shared" si="4"/>
        <v>#REF!</v>
      </c>
      <c r="AB25" t="e">
        <f t="shared" si="18"/>
        <v>#REF!</v>
      </c>
      <c r="AC25" t="e">
        <f t="shared" si="18"/>
        <v>#REF!</v>
      </c>
      <c r="AD25" t="str">
        <f t="shared" si="6"/>
        <v/>
      </c>
      <c r="AE25" t="e">
        <f t="shared" si="7"/>
        <v>#REF!</v>
      </c>
      <c r="AF25" t="str">
        <f t="shared" si="17"/>
        <v>004831</v>
      </c>
      <c r="AG25" t="str">
        <f>_xlfn.IFNA((VLOOKUP(Y25,'Swim England Lookup'!$C$2:$E$5,3,FALSE)),"")</f>
        <v>13</v>
      </c>
      <c r="AH25" t="s">
        <v>324</v>
      </c>
      <c r="AI25" t="e">
        <f t="shared" si="9"/>
        <v>#REF!</v>
      </c>
    </row>
    <row r="26" spans="1:35" ht="19.5" customHeight="1" x14ac:dyDescent="0.25">
      <c r="A26" s="293">
        <v>17</v>
      </c>
      <c r="B26" s="294" t="s">
        <v>283</v>
      </c>
      <c r="C26" s="294" t="s">
        <v>287</v>
      </c>
      <c r="D26" s="294" t="s">
        <v>292</v>
      </c>
      <c r="E26" s="295" t="s">
        <v>288</v>
      </c>
      <c r="F26" s="386"/>
      <c r="G26" s="292">
        <v>1696371</v>
      </c>
      <c r="H26" s="291" t="s">
        <v>499</v>
      </c>
      <c r="I26" s="382"/>
      <c r="J26" s="383"/>
      <c r="K26" s="383"/>
      <c r="L26" s="88">
        <f>'Moors League'!K25</f>
        <v>3</v>
      </c>
      <c r="M26" s="89">
        <f>'Moors League'!L25</f>
        <v>5655</v>
      </c>
      <c r="N26" s="89">
        <f>'Moors League'!M25</f>
        <v>2</v>
      </c>
      <c r="O26" s="104"/>
      <c r="P26" s="202"/>
      <c r="Q26" s="106" t="str">
        <f>_xlfn.IFNA((VLOOKUP(O26,'DQ Lookup'!$A$2:$B$99,2,FALSE)),"")</f>
        <v/>
      </c>
      <c r="R26">
        <f t="shared" si="14"/>
        <v>1479398</v>
      </c>
      <c r="S26" t="e">
        <f>_xlfn.IFNA((VLOOKUP(G50,#REF!,6,FALSE)),"")</f>
        <v>#REF!</v>
      </c>
      <c r="T26" t="e">
        <f>_xlfn.IFNA((VLOOKUP(G50,#REF!,4,FALSE)),"")</f>
        <v>#REF!</v>
      </c>
      <c r="U26" t="e">
        <f>_xlfn.IFNA((VLOOKUP(G50,#REF!,12,FALSE)),"")</f>
        <v>#REF!</v>
      </c>
      <c r="V26" t="e">
        <f>_xlfn.IFNA((VLOOKUP(G50,#REF!,13,FALSE)),"")</f>
        <v>#REF!</v>
      </c>
      <c r="W26" t="str">
        <f t="shared" si="15"/>
        <v>50m</v>
      </c>
      <c r="X26" t="str">
        <f t="shared" si="15"/>
        <v>Freestyle</v>
      </c>
      <c r="Y26" t="str">
        <f t="shared" si="3"/>
        <v>50mFreestyle</v>
      </c>
      <c r="Z26">
        <f t="shared" si="16"/>
        <v>35</v>
      </c>
      <c r="AA26" t="e">
        <f t="shared" si="4"/>
        <v>#REF!</v>
      </c>
      <c r="AB26" t="e">
        <f t="shared" si="18"/>
        <v>#REF!</v>
      </c>
      <c r="AC26" t="e">
        <f t="shared" si="18"/>
        <v>#REF!</v>
      </c>
      <c r="AD26" t="str">
        <f t="shared" si="6"/>
        <v/>
      </c>
      <c r="AE26" t="e">
        <f t="shared" si="7"/>
        <v>#REF!</v>
      </c>
      <c r="AF26" t="str">
        <f t="shared" si="17"/>
        <v>004197</v>
      </c>
      <c r="AG26" t="str">
        <f>_xlfn.IFNA((VLOOKUP(Y26,'Swim England Lookup'!$C$2:$E$5,3,FALSE)),"")</f>
        <v>01</v>
      </c>
      <c r="AH26" t="s">
        <v>324</v>
      </c>
      <c r="AI26" t="e">
        <f t="shared" si="9"/>
        <v>#REF!</v>
      </c>
    </row>
    <row r="27" spans="1:35" ht="19.5" customHeight="1" x14ac:dyDescent="0.25">
      <c r="A27" s="293">
        <v>18</v>
      </c>
      <c r="B27" s="294" t="s">
        <v>284</v>
      </c>
      <c r="C27" s="294" t="s">
        <v>287</v>
      </c>
      <c r="D27" s="294" t="s">
        <v>292</v>
      </c>
      <c r="E27" s="295" t="s">
        <v>288</v>
      </c>
      <c r="F27" s="386"/>
      <c r="G27" s="292">
        <v>1777898</v>
      </c>
      <c r="H27" s="291" t="s">
        <v>585</v>
      </c>
      <c r="I27" s="382"/>
      <c r="J27" s="383"/>
      <c r="K27" s="383"/>
      <c r="L27" s="88">
        <f>'Moors League'!K26</f>
        <v>1</v>
      </c>
      <c r="M27" s="89">
        <f>'Moors League'!L26</f>
        <v>4170</v>
      </c>
      <c r="N27" s="89">
        <f>'Moors League'!M26</f>
        <v>4</v>
      </c>
      <c r="O27" s="104"/>
      <c r="P27" s="202"/>
      <c r="Q27" s="106" t="str">
        <f>_xlfn.IFNA((VLOOKUP(O27,'DQ Lookup'!$A$2:$B$99,2,FALSE)),"")</f>
        <v/>
      </c>
      <c r="R27">
        <f t="shared" si="14"/>
        <v>1377833</v>
      </c>
      <c r="S27" t="e">
        <f>_xlfn.IFNA((VLOOKUP(G51,#REF!,6,FALSE)),"")</f>
        <v>#REF!</v>
      </c>
      <c r="T27" t="e">
        <f>_xlfn.IFNA((VLOOKUP(G51,#REF!,4,FALSE)),"")</f>
        <v>#REF!</v>
      </c>
      <c r="U27" t="e">
        <f>_xlfn.IFNA((VLOOKUP(G51,#REF!,12,FALSE)),"")</f>
        <v>#REF!</v>
      </c>
      <c r="V27" t="e">
        <f>_xlfn.IFNA((VLOOKUP(G51,#REF!,13,FALSE)),"")</f>
        <v>#REF!</v>
      </c>
      <c r="W27" t="str">
        <f t="shared" si="15"/>
        <v>50m</v>
      </c>
      <c r="X27" t="str">
        <f t="shared" si="15"/>
        <v>Freestyle</v>
      </c>
      <c r="Y27" t="str">
        <f t="shared" si="3"/>
        <v>50mFreestyle</v>
      </c>
      <c r="Z27">
        <f t="shared" si="16"/>
        <v>36</v>
      </c>
      <c r="AA27" t="e">
        <f t="shared" si="4"/>
        <v>#REF!</v>
      </c>
      <c r="AB27" t="e">
        <f t="shared" si="18"/>
        <v>#REF!</v>
      </c>
      <c r="AC27" t="e">
        <f t="shared" si="18"/>
        <v>#REF!</v>
      </c>
      <c r="AD27" t="str">
        <f t="shared" si="6"/>
        <v/>
      </c>
      <c r="AE27" t="e">
        <f t="shared" si="7"/>
        <v>#REF!</v>
      </c>
      <c r="AF27" t="str">
        <f t="shared" si="17"/>
        <v>DNS</v>
      </c>
      <c r="AG27" t="str">
        <f>_xlfn.IFNA((VLOOKUP(Y27,'Swim England Lookup'!$C$2:$E$5,3,FALSE)),"")</f>
        <v>01</v>
      </c>
      <c r="AH27" t="s">
        <v>324</v>
      </c>
      <c r="AI27" t="e">
        <f t="shared" si="9"/>
        <v>#REF!</v>
      </c>
    </row>
    <row r="28" spans="1:35" ht="19.5" customHeight="1" x14ac:dyDescent="0.25">
      <c r="A28" s="293">
        <v>19</v>
      </c>
      <c r="B28" s="294" t="s">
        <v>283</v>
      </c>
      <c r="C28" s="294" t="s">
        <v>285</v>
      </c>
      <c r="D28" s="294" t="s">
        <v>292</v>
      </c>
      <c r="E28" s="295" t="s">
        <v>289</v>
      </c>
      <c r="F28" s="386"/>
      <c r="G28" s="292">
        <v>1479398</v>
      </c>
      <c r="H28" s="291" t="s">
        <v>489</v>
      </c>
      <c r="I28" s="382"/>
      <c r="J28" s="383"/>
      <c r="K28" s="383"/>
      <c r="L28" s="88">
        <f>'Moors League'!K27</f>
        <v>4</v>
      </c>
      <c r="M28" s="89">
        <f>'Moors League'!L27</f>
        <v>4789</v>
      </c>
      <c r="N28" s="89">
        <f>'Moors League'!M27</f>
        <v>1</v>
      </c>
      <c r="O28" s="104"/>
      <c r="P28" s="202"/>
      <c r="Q28" s="106" t="str">
        <f>_xlfn.IFNA((VLOOKUP(O28,'DQ Lookup'!$A$2:$B$99,2,FALSE)),"")</f>
        <v/>
      </c>
      <c r="R28">
        <f>G54</f>
        <v>1748256</v>
      </c>
      <c r="S28" t="e">
        <f>_xlfn.IFNA((VLOOKUP(G54,#REF!,6,FALSE)),"")</f>
        <v>#REF!</v>
      </c>
      <c r="T28" t="e">
        <f>_xlfn.IFNA((VLOOKUP(G54,#REF!,4,FALSE)),"")</f>
        <v>#REF!</v>
      </c>
      <c r="U28" t="e">
        <f>_xlfn.IFNA((VLOOKUP(G54,#REF!,12,FALSE)),"")</f>
        <v>#REF!</v>
      </c>
      <c r="V28" t="e">
        <f>_xlfn.IFNA((VLOOKUP(G54,#REF!,13,FALSE)),"")</f>
        <v>#REF!</v>
      </c>
      <c r="W28" t="str">
        <f>D54</f>
        <v>50m</v>
      </c>
      <c r="X28" t="str">
        <f>E54</f>
        <v>Butterfly</v>
      </c>
      <c r="Y28" t="str">
        <f t="shared" si="3"/>
        <v>50mButterfly</v>
      </c>
      <c r="Z28">
        <f>A54</f>
        <v>39</v>
      </c>
      <c r="AA28" t="e">
        <f t="shared" si="4"/>
        <v>#REF!</v>
      </c>
      <c r="AB28" t="e">
        <f t="shared" si="18"/>
        <v>#REF!</v>
      </c>
      <c r="AC28" t="e">
        <f t="shared" si="18"/>
        <v>#REF!</v>
      </c>
      <c r="AD28" t="str">
        <f t="shared" si="6"/>
        <v/>
      </c>
      <c r="AE28" t="e">
        <f t="shared" si="7"/>
        <v>#REF!</v>
      </c>
      <c r="AF28" t="str">
        <f>TEXT(M54,"000000")</f>
        <v>004654</v>
      </c>
      <c r="AG28" t="str">
        <f>_xlfn.IFNA((VLOOKUP(Y28,'Swim England Lookup'!$C$2:$E$5,3,FALSE)),"")</f>
        <v>10</v>
      </c>
      <c r="AH28" t="s">
        <v>324</v>
      </c>
      <c r="AI28" t="e">
        <f t="shared" si="9"/>
        <v>#REF!</v>
      </c>
    </row>
    <row r="29" spans="1:35" ht="19.5" customHeight="1" x14ac:dyDescent="0.25">
      <c r="A29" s="293">
        <v>20</v>
      </c>
      <c r="B29" s="294" t="s">
        <v>284</v>
      </c>
      <c r="C29" s="294" t="s">
        <v>285</v>
      </c>
      <c r="D29" s="294" t="s">
        <v>292</v>
      </c>
      <c r="E29" s="295" t="s">
        <v>289</v>
      </c>
      <c r="F29" s="386"/>
      <c r="G29" s="292"/>
      <c r="H29" s="291"/>
      <c r="I29" s="382"/>
      <c r="J29" s="383"/>
      <c r="K29" s="383"/>
      <c r="L29" s="88" t="str">
        <f>'Moors League'!K28</f>
        <v>DNS</v>
      </c>
      <c r="M29" s="89" t="str">
        <f>'Moors League'!L28</f>
        <v>DNS</v>
      </c>
      <c r="N29" s="89">
        <f>'Moors League'!M28</f>
        <v>0</v>
      </c>
      <c r="O29" s="104"/>
      <c r="P29" s="202"/>
      <c r="Q29" s="106" t="str">
        <f>_xlfn.IFNA((VLOOKUP(O29,'DQ Lookup'!$A$2:$B$99,2,FALSE)),"")</f>
        <v/>
      </c>
      <c r="R29" t="str">
        <f>G55</f>
        <v/>
      </c>
      <c r="S29" t="e">
        <f>_xlfn.IFNA((VLOOKUP(G55,#REF!,6,FALSE)),"")</f>
        <v>#REF!</v>
      </c>
      <c r="T29" t="e">
        <f>_xlfn.IFNA((VLOOKUP(G55,#REF!,4,FALSE)),"")</f>
        <v>#REF!</v>
      </c>
      <c r="U29" t="e">
        <f>_xlfn.IFNA((VLOOKUP(G55,#REF!,12,FALSE)),"")</f>
        <v>#REF!</v>
      </c>
      <c r="V29" t="e">
        <f>_xlfn.IFNA((VLOOKUP(G55,#REF!,13,FALSE)),"")</f>
        <v>#REF!</v>
      </c>
      <c r="W29" t="str">
        <f>D55</f>
        <v>50m</v>
      </c>
      <c r="X29" t="str">
        <f>E55</f>
        <v>Butterfly</v>
      </c>
      <c r="Y29" t="str">
        <f t="shared" si="3"/>
        <v>50mButterfly</v>
      </c>
      <c r="Z29">
        <f>A55</f>
        <v>40</v>
      </c>
      <c r="AA29" t="e">
        <f t="shared" si="4"/>
        <v>#REF!</v>
      </c>
      <c r="AB29" t="e">
        <f t="shared" si="18"/>
        <v>#REF!</v>
      </c>
      <c r="AC29" t="e">
        <f t="shared" si="18"/>
        <v>#REF!</v>
      </c>
      <c r="AD29" t="str">
        <f t="shared" si="6"/>
        <v/>
      </c>
      <c r="AE29" t="e">
        <f t="shared" si="7"/>
        <v>#REF!</v>
      </c>
      <c r="AF29" t="str">
        <f>TEXT(M55,"000000")</f>
        <v>DNS</v>
      </c>
      <c r="AG29" t="str">
        <f>_xlfn.IFNA((VLOOKUP(Y29,'Swim England Lookup'!$C$2:$E$5,3,FALSE)),"")</f>
        <v>10</v>
      </c>
      <c r="AH29" t="s">
        <v>324</v>
      </c>
      <c r="AI29" t="e">
        <f t="shared" si="9"/>
        <v>#REF!</v>
      </c>
    </row>
    <row r="30" spans="1:35" ht="19.5" customHeight="1" x14ac:dyDescent="0.25">
      <c r="A30" s="293">
        <v>21</v>
      </c>
      <c r="B30" s="294" t="s">
        <v>283</v>
      </c>
      <c r="C30" s="294" t="s">
        <v>282</v>
      </c>
      <c r="D30" s="294" t="s">
        <v>292</v>
      </c>
      <c r="E30" s="295" t="s">
        <v>291</v>
      </c>
      <c r="F30" s="386"/>
      <c r="G30" s="292">
        <v>1631774</v>
      </c>
      <c r="H30" s="291" t="s">
        <v>493</v>
      </c>
      <c r="I30" s="382"/>
      <c r="J30" s="383"/>
      <c r="K30" s="383"/>
      <c r="L30" s="88">
        <f>'Moors League'!K29</f>
        <v>3</v>
      </c>
      <c r="M30" s="89">
        <f>'Moors League'!L29</f>
        <v>4063</v>
      </c>
      <c r="N30" s="89">
        <f>'Moors League'!M29</f>
        <v>2</v>
      </c>
      <c r="O30" s="104"/>
      <c r="P30" s="202"/>
      <c r="Q30" s="106" t="str">
        <f>_xlfn.IFNA((VLOOKUP(O30,'DQ Lookup'!$A$2:$B$99,2,FALSE)),"")</f>
        <v/>
      </c>
      <c r="R30">
        <f>G64</f>
        <v>1479398</v>
      </c>
      <c r="S30" t="e">
        <f>_xlfn.IFNA((VLOOKUP(G64,#REF!,6,FALSE)),"")</f>
        <v>#REF!</v>
      </c>
      <c r="T30" t="e">
        <f>_xlfn.IFNA((VLOOKUP(G64,#REF!,4,FALSE)),"")</f>
        <v>#REF!</v>
      </c>
      <c r="U30" t="e">
        <f>_xlfn.IFNA((VLOOKUP(G64,#REF!,12,FALSE)),"")</f>
        <v>#REF!</v>
      </c>
      <c r="V30" t="e">
        <f>_xlfn.IFNA((VLOOKUP(G64,#REF!,13,FALSE)),"")</f>
        <v>#REF!</v>
      </c>
      <c r="W30" t="str">
        <f>D64</f>
        <v>50m</v>
      </c>
      <c r="X30" t="str">
        <f>E64</f>
        <v>Freestyle</v>
      </c>
      <c r="Y30" t="str">
        <f t="shared" si="3"/>
        <v>50mFreestyle</v>
      </c>
      <c r="Z30">
        <f>A64</f>
        <v>45</v>
      </c>
      <c r="AA30" t="e">
        <f t="shared" si="4"/>
        <v>#REF!</v>
      </c>
      <c r="AB30" t="e">
        <f t="shared" si="18"/>
        <v>#REF!</v>
      </c>
      <c r="AC30" t="e">
        <f t="shared" si="18"/>
        <v>#REF!</v>
      </c>
      <c r="AD30" t="str">
        <f t="shared" si="6"/>
        <v/>
      </c>
      <c r="AE30" t="e">
        <f t="shared" si="7"/>
        <v>#REF!</v>
      </c>
      <c r="AF30" t="str">
        <f>TEXT(M64,"000000")</f>
        <v>004162</v>
      </c>
      <c r="AG30" t="str">
        <f>_xlfn.IFNA((VLOOKUP(Y30,'Swim England Lookup'!$C$2:$E$5,3,FALSE)),"")</f>
        <v>01</v>
      </c>
      <c r="AH30" t="s">
        <v>324</v>
      </c>
      <c r="AI30" t="e">
        <f t="shared" si="9"/>
        <v>#REF!</v>
      </c>
    </row>
    <row r="31" spans="1:35" ht="19.5" customHeight="1" x14ac:dyDescent="0.25">
      <c r="A31" s="293">
        <v>22</v>
      </c>
      <c r="B31" s="294" t="s">
        <v>284</v>
      </c>
      <c r="C31" s="294" t="s">
        <v>282</v>
      </c>
      <c r="D31" s="294" t="s">
        <v>292</v>
      </c>
      <c r="E31" s="295" t="s">
        <v>291</v>
      </c>
      <c r="F31" s="386"/>
      <c r="G31" s="292">
        <v>1489067</v>
      </c>
      <c r="H31" s="291" t="s">
        <v>486</v>
      </c>
      <c r="I31" s="382"/>
      <c r="J31" s="383"/>
      <c r="K31" s="383"/>
      <c r="L31" s="88">
        <f>'Moors League'!K30</f>
        <v>4</v>
      </c>
      <c r="M31" s="89">
        <f>'Moors League'!L30</f>
        <v>4151</v>
      </c>
      <c r="N31" s="89">
        <f>'Moors League'!M30</f>
        <v>1</v>
      </c>
      <c r="O31" s="104"/>
      <c r="P31" s="202"/>
      <c r="Q31" s="106" t="str">
        <f>_xlfn.IFNA((VLOOKUP(O31,'DQ Lookup'!$A$2:$B$99,2,FALSE)),"")</f>
        <v/>
      </c>
      <c r="R31">
        <f>G65</f>
        <v>1631770</v>
      </c>
      <c r="S31" t="e">
        <f>_xlfn.IFNA((VLOOKUP(G65,#REF!,6,FALSE)),"")</f>
        <v>#REF!</v>
      </c>
      <c r="T31" t="e">
        <f>_xlfn.IFNA((VLOOKUP(G65,#REF!,4,FALSE)),"")</f>
        <v>#REF!</v>
      </c>
      <c r="U31" t="e">
        <f>_xlfn.IFNA((VLOOKUP(G65,#REF!,12,FALSE)),"")</f>
        <v>#REF!</v>
      </c>
      <c r="V31" t="e">
        <f>_xlfn.IFNA((VLOOKUP(G65,#REF!,13,FALSE)),"")</f>
        <v>#REF!</v>
      </c>
      <c r="W31" t="str">
        <f>D65</f>
        <v>50m</v>
      </c>
      <c r="X31" t="str">
        <f>E65</f>
        <v>Freestyle</v>
      </c>
      <c r="Y31" t="str">
        <f t="shared" si="3"/>
        <v>50mFreestyle</v>
      </c>
      <c r="Z31">
        <f>A65</f>
        <v>46</v>
      </c>
      <c r="AA31" t="e">
        <f t="shared" si="4"/>
        <v>#REF!</v>
      </c>
      <c r="AB31" t="e">
        <f t="shared" si="18"/>
        <v>#REF!</v>
      </c>
      <c r="AC31" t="e">
        <f t="shared" si="18"/>
        <v>#REF!</v>
      </c>
      <c r="AD31" t="str">
        <f t="shared" si="6"/>
        <v/>
      </c>
      <c r="AE31" t="e">
        <f t="shared" si="7"/>
        <v>#REF!</v>
      </c>
      <c r="AF31" t="str">
        <f>TEXT(M65,"000000")</f>
        <v>003948</v>
      </c>
      <c r="AG31" t="str">
        <f>_xlfn.IFNA((VLOOKUP(Y31,'Swim England Lookup'!$C$2:$E$5,3,FALSE)),"")</f>
        <v>01</v>
      </c>
      <c r="AH31" t="s">
        <v>324</v>
      </c>
      <c r="AI31" t="e">
        <f t="shared" si="9"/>
        <v>#REF!</v>
      </c>
    </row>
    <row r="32" spans="1:35" ht="19.5" customHeight="1" x14ac:dyDescent="0.25">
      <c r="A32" s="293">
        <v>23</v>
      </c>
      <c r="B32" s="294" t="s">
        <v>283</v>
      </c>
      <c r="C32" s="294" t="s">
        <v>79</v>
      </c>
      <c r="D32" s="294" t="s">
        <v>292</v>
      </c>
      <c r="E32" s="295" t="s">
        <v>290</v>
      </c>
      <c r="F32" s="386"/>
      <c r="G32" s="292" t="s">
        <v>571</v>
      </c>
      <c r="H32" s="291"/>
      <c r="I32" s="382"/>
      <c r="J32" s="383"/>
      <c r="K32" s="383"/>
      <c r="L32" s="88" t="str">
        <f>'Moors League'!K31</f>
        <v>DNS</v>
      </c>
      <c r="M32" s="89" t="str">
        <f>'Moors League'!L31</f>
        <v>DNS</v>
      </c>
      <c r="N32" s="89">
        <f>'Moors League'!M31</f>
        <v>0</v>
      </c>
      <c r="O32" s="104"/>
      <c r="P32" s="202"/>
      <c r="Q32" s="106" t="str">
        <f>_xlfn.IFNA((VLOOKUP(O32,'DQ Lookup'!$A$2:$B$99,2,FALSE)),"")</f>
        <v/>
      </c>
      <c r="R32">
        <f t="shared" ref="R32:R37" si="19">G68</f>
        <v>1748256</v>
      </c>
      <c r="S32" t="e">
        <f>_xlfn.IFNA((VLOOKUP(G68,#REF!,6,FALSE)),"")</f>
        <v>#REF!</v>
      </c>
      <c r="T32" t="e">
        <f>_xlfn.IFNA((VLOOKUP(G68,#REF!,4,FALSE)),"")</f>
        <v>#REF!</v>
      </c>
      <c r="U32" t="e">
        <f>_xlfn.IFNA((VLOOKUP(G68,#REF!,12,FALSE)),"")</f>
        <v>#REF!</v>
      </c>
      <c r="V32" t="e">
        <f>_xlfn.IFNA((VLOOKUP(G68,#REF!,13,FALSE)),"")</f>
        <v>#REF!</v>
      </c>
      <c r="W32" t="str">
        <f t="shared" ref="W32:X37" si="20">D68</f>
        <v>50m</v>
      </c>
      <c r="X32" t="str">
        <f t="shared" si="20"/>
        <v>Backstroke</v>
      </c>
      <c r="Y32" t="str">
        <f t="shared" si="3"/>
        <v>50mBackstroke</v>
      </c>
      <c r="Z32">
        <f t="shared" ref="Z32:Z37" si="21">A68</f>
        <v>49</v>
      </c>
      <c r="AA32" t="e">
        <f t="shared" si="4"/>
        <v>#REF!</v>
      </c>
      <c r="AB32" t="e">
        <f t="shared" si="18"/>
        <v>#REF!</v>
      </c>
      <c r="AC32" t="e">
        <f t="shared" si="18"/>
        <v>#REF!</v>
      </c>
      <c r="AD32" t="str">
        <f t="shared" si="6"/>
        <v/>
      </c>
      <c r="AE32" t="e">
        <f t="shared" si="7"/>
        <v>#REF!</v>
      </c>
      <c r="AF32" t="str">
        <f t="shared" ref="AF32:AF37" si="22">TEXT(M68,"000000")</f>
        <v>DSQ</v>
      </c>
      <c r="AG32" t="str">
        <f>_xlfn.IFNA((VLOOKUP(Y32,'Swim England Lookup'!$C$2:$E$5,3,FALSE)),"")</f>
        <v>13</v>
      </c>
      <c r="AH32" t="s">
        <v>324</v>
      </c>
      <c r="AI32" t="e">
        <f t="shared" si="9"/>
        <v>#REF!</v>
      </c>
    </row>
    <row r="33" spans="1:36" ht="19.5" customHeight="1" x14ac:dyDescent="0.25">
      <c r="A33" s="293">
        <v>24</v>
      </c>
      <c r="B33" s="294" t="s">
        <v>284</v>
      </c>
      <c r="C33" s="294" t="s">
        <v>79</v>
      </c>
      <c r="D33" s="294" t="s">
        <v>292</v>
      </c>
      <c r="E33" s="295" t="s">
        <v>290</v>
      </c>
      <c r="F33" s="387"/>
      <c r="G33" s="292">
        <v>55487</v>
      </c>
      <c r="H33" s="291" t="s">
        <v>492</v>
      </c>
      <c r="I33" s="384"/>
      <c r="J33" s="385"/>
      <c r="K33" s="385"/>
      <c r="L33" s="88">
        <f>'Moors League'!K32</f>
        <v>3</v>
      </c>
      <c r="M33" s="89">
        <f>'Moors League'!L32</f>
        <v>4018</v>
      </c>
      <c r="N33" s="89">
        <f>'Moors League'!M32</f>
        <v>2</v>
      </c>
      <c r="O33" s="104"/>
      <c r="P33" s="202"/>
      <c r="Q33" s="106" t="str">
        <f>_xlfn.IFNA((VLOOKUP(O33,'DQ Lookup'!$A$2:$B$99,2,FALSE)),"")</f>
        <v/>
      </c>
      <c r="R33">
        <f t="shared" si="19"/>
        <v>0</v>
      </c>
      <c r="S33" t="e">
        <f>_xlfn.IFNA((VLOOKUP(G69,#REF!,6,FALSE)),"")</f>
        <v>#REF!</v>
      </c>
      <c r="T33" t="e">
        <f>_xlfn.IFNA((VLOOKUP(G69,#REF!,4,FALSE)),"")</f>
        <v>#REF!</v>
      </c>
      <c r="U33" t="e">
        <f>_xlfn.IFNA((VLOOKUP(G69,#REF!,12,FALSE)),"")</f>
        <v>#REF!</v>
      </c>
      <c r="V33" t="e">
        <f>_xlfn.IFNA((VLOOKUP(G69,#REF!,13,FALSE)),"")</f>
        <v>#REF!</v>
      </c>
      <c r="W33" t="str">
        <f t="shared" si="20"/>
        <v>50m</v>
      </c>
      <c r="X33" t="str">
        <f t="shared" si="20"/>
        <v>Backstroke</v>
      </c>
      <c r="Y33" t="str">
        <f t="shared" si="3"/>
        <v>50mBackstroke</v>
      </c>
      <c r="Z33">
        <f t="shared" si="21"/>
        <v>50</v>
      </c>
      <c r="AA33" t="e">
        <f t="shared" si="4"/>
        <v>#REF!</v>
      </c>
      <c r="AB33" t="e">
        <f t="shared" si="18"/>
        <v>#REF!</v>
      </c>
      <c r="AC33" t="e">
        <f t="shared" si="18"/>
        <v>#REF!</v>
      </c>
      <c r="AD33" t="str">
        <f t="shared" si="6"/>
        <v/>
      </c>
      <c r="AE33" t="e">
        <f t="shared" si="7"/>
        <v>#REF!</v>
      </c>
      <c r="AF33" t="str">
        <f t="shared" si="22"/>
        <v>DNS</v>
      </c>
      <c r="AG33" t="str">
        <f>_xlfn.IFNA((VLOOKUP(Y33,'Swim England Lookup'!$C$2:$E$5,3,FALSE)),"")</f>
        <v>13</v>
      </c>
      <c r="AH33" t="s">
        <v>324</v>
      </c>
      <c r="AI33" t="e">
        <f t="shared" si="9"/>
        <v>#REF!</v>
      </c>
    </row>
    <row r="34" spans="1:36" ht="19.5" customHeight="1" x14ac:dyDescent="0.25">
      <c r="A34" s="293">
        <v>25</v>
      </c>
      <c r="B34" s="294" t="s">
        <v>283</v>
      </c>
      <c r="C34" s="294" t="s">
        <v>286</v>
      </c>
      <c r="D34" s="294" t="s">
        <v>293</v>
      </c>
      <c r="E34" s="295" t="s">
        <v>97</v>
      </c>
      <c r="F34" s="87" t="s">
        <v>296</v>
      </c>
      <c r="G34" s="292">
        <v>1806380</v>
      </c>
      <c r="H34" s="291" t="s">
        <v>583</v>
      </c>
      <c r="I34" s="260" t="s">
        <v>298</v>
      </c>
      <c r="J34" s="292">
        <v>1748256</v>
      </c>
      <c r="K34" s="291" t="s">
        <v>487</v>
      </c>
      <c r="L34" s="348"/>
      <c r="M34" s="349"/>
      <c r="N34" s="349"/>
      <c r="O34" s="104"/>
      <c r="P34" s="202"/>
      <c r="Q34" s="106" t="str">
        <f>_xlfn.IFNA((VLOOKUP(O34,'DQ Lookup'!$A$2:$B$99,2,FALSE)),"")</f>
        <v/>
      </c>
      <c r="R34">
        <f t="shared" si="19"/>
        <v>1631775</v>
      </c>
      <c r="S34" t="e">
        <f>_xlfn.IFNA((VLOOKUP(G70,#REF!,6,FALSE)),"")</f>
        <v>#REF!</v>
      </c>
      <c r="T34" t="e">
        <f>_xlfn.IFNA((VLOOKUP(G70,#REF!,4,FALSE)),"")</f>
        <v>#REF!</v>
      </c>
      <c r="U34" t="e">
        <f>_xlfn.IFNA((VLOOKUP(G70,#REF!,12,FALSE)),"")</f>
        <v>#REF!</v>
      </c>
      <c r="V34" t="e">
        <f>_xlfn.IFNA((VLOOKUP(G70,#REF!,13,FALSE)),"")</f>
        <v>#REF!</v>
      </c>
      <c r="W34" t="str">
        <f t="shared" si="20"/>
        <v>50m</v>
      </c>
      <c r="X34" t="str">
        <f t="shared" si="20"/>
        <v>Breaststroke</v>
      </c>
      <c r="Y34" t="str">
        <f t="shared" si="3"/>
        <v>50mBreaststroke</v>
      </c>
      <c r="Z34">
        <f t="shared" si="21"/>
        <v>51</v>
      </c>
      <c r="AA34" t="e">
        <f t="shared" si="4"/>
        <v>#REF!</v>
      </c>
      <c r="AB34" t="e">
        <f t="shared" si="18"/>
        <v>#REF!</v>
      </c>
      <c r="AC34" t="e">
        <f t="shared" si="18"/>
        <v>#REF!</v>
      </c>
      <c r="AD34" t="str">
        <f t="shared" si="6"/>
        <v/>
      </c>
      <c r="AE34" t="e">
        <f t="shared" si="7"/>
        <v>#REF!</v>
      </c>
      <c r="AF34" t="str">
        <f t="shared" si="22"/>
        <v>005030</v>
      </c>
      <c r="AG34" t="str">
        <f>_xlfn.IFNA((VLOOKUP(Y34,'Swim England Lookup'!$C$2:$E$5,3,FALSE)),"")</f>
        <v>07</v>
      </c>
      <c r="AH34" t="s">
        <v>324</v>
      </c>
      <c r="AI34" t="e">
        <f t="shared" si="9"/>
        <v>#REF!</v>
      </c>
    </row>
    <row r="35" spans="1:36" ht="19.5" customHeight="1" x14ac:dyDescent="0.25">
      <c r="A35" s="365"/>
      <c r="B35" s="366"/>
      <c r="C35" s="366"/>
      <c r="D35" s="366"/>
      <c r="E35" s="367"/>
      <c r="F35" s="87" t="s">
        <v>297</v>
      </c>
      <c r="G35" s="292">
        <v>1479398</v>
      </c>
      <c r="H35" s="291" t="s">
        <v>489</v>
      </c>
      <c r="I35" s="260" t="s">
        <v>299</v>
      </c>
      <c r="J35" s="292">
        <v>1631775</v>
      </c>
      <c r="K35" s="291" t="s">
        <v>580</v>
      </c>
      <c r="L35" s="91">
        <f>'Moors League'!K33</f>
        <v>4</v>
      </c>
      <c r="M35" s="89">
        <f>'Moors League'!L33</f>
        <v>31183</v>
      </c>
      <c r="N35" s="89">
        <f>'Moors League'!M33</f>
        <v>1</v>
      </c>
      <c r="O35" s="104"/>
      <c r="P35" s="202"/>
      <c r="Q35" s="106" t="str">
        <f>_xlfn.IFNA((VLOOKUP(O35,'DQ Lookup'!$A$2:$B$99,2,FALSE)),"")</f>
        <v/>
      </c>
      <c r="R35">
        <f t="shared" si="19"/>
        <v>1521496</v>
      </c>
      <c r="S35" t="e">
        <f>_xlfn.IFNA((VLOOKUP(G71,#REF!,6,FALSE)),"")</f>
        <v>#REF!</v>
      </c>
      <c r="T35" t="e">
        <f>_xlfn.IFNA((VLOOKUP(G71,#REF!,4,FALSE)),"")</f>
        <v>#REF!</v>
      </c>
      <c r="U35" t="e">
        <f>_xlfn.IFNA((VLOOKUP(G71,#REF!,12,FALSE)),"")</f>
        <v>#REF!</v>
      </c>
      <c r="V35" t="e">
        <f>_xlfn.IFNA((VLOOKUP(G71,#REF!,13,FALSE)),"")</f>
        <v>#REF!</v>
      </c>
      <c r="W35" t="str">
        <f t="shared" si="20"/>
        <v>50m</v>
      </c>
      <c r="X35" t="str">
        <f t="shared" si="20"/>
        <v>Breaststroke</v>
      </c>
      <c r="Y35" t="str">
        <f t="shared" si="3"/>
        <v>50mBreaststroke</v>
      </c>
      <c r="Z35">
        <f t="shared" si="21"/>
        <v>52</v>
      </c>
      <c r="AA35" t="e">
        <f t="shared" si="4"/>
        <v>#REF!</v>
      </c>
      <c r="AB35" t="e">
        <f t="shared" si="18"/>
        <v>#REF!</v>
      </c>
      <c r="AC35" t="e">
        <f t="shared" si="18"/>
        <v>#REF!</v>
      </c>
      <c r="AD35" t="str">
        <f t="shared" si="6"/>
        <v/>
      </c>
      <c r="AE35" t="e">
        <f t="shared" si="7"/>
        <v>#REF!</v>
      </c>
      <c r="AF35" t="str">
        <f t="shared" si="22"/>
        <v>005953</v>
      </c>
      <c r="AG35" t="str">
        <f>_xlfn.IFNA((VLOOKUP(Y35,'Swim England Lookup'!$C$2:$E$5,3,FALSE)),"")</f>
        <v>07</v>
      </c>
      <c r="AH35" t="s">
        <v>324</v>
      </c>
      <c r="AI35" t="e">
        <f t="shared" si="9"/>
        <v>#REF!</v>
      </c>
    </row>
    <row r="36" spans="1:36" ht="19.5" customHeight="1" x14ac:dyDescent="0.25">
      <c r="A36" s="293">
        <v>26</v>
      </c>
      <c r="B36" s="294" t="s">
        <v>284</v>
      </c>
      <c r="C36" s="294" t="s">
        <v>286</v>
      </c>
      <c r="D36" s="294" t="s">
        <v>293</v>
      </c>
      <c r="E36" s="295" t="s">
        <v>97</v>
      </c>
      <c r="F36" s="90" t="s">
        <v>296</v>
      </c>
      <c r="G36" s="292" t="s">
        <v>571</v>
      </c>
      <c r="H36" s="291"/>
      <c r="I36" s="260" t="s">
        <v>298</v>
      </c>
      <c r="J36" s="292" t="s">
        <v>571</v>
      </c>
      <c r="K36" s="291"/>
      <c r="L36" s="348"/>
      <c r="M36" s="349"/>
      <c r="N36" s="349"/>
      <c r="O36" s="104"/>
      <c r="P36" s="202"/>
      <c r="Q36" s="106" t="str">
        <f>_xlfn.IFNA((VLOOKUP(O36,'DQ Lookup'!$A$2:$B$99,2,FALSE)),"")</f>
        <v/>
      </c>
      <c r="R36" t="str">
        <f t="shared" si="19"/>
        <v/>
      </c>
      <c r="S36" t="e">
        <f>_xlfn.IFNA((VLOOKUP(G72,#REF!,6,FALSE)),"")</f>
        <v>#REF!</v>
      </c>
      <c r="T36" t="e">
        <f>_xlfn.IFNA((VLOOKUP(G72,#REF!,4,FALSE)),"")</f>
        <v>#REF!</v>
      </c>
      <c r="U36" t="e">
        <f>_xlfn.IFNA((VLOOKUP(G72,#REF!,12,FALSE)),"")</f>
        <v>#REF!</v>
      </c>
      <c r="V36" t="e">
        <f>_xlfn.IFNA((VLOOKUP(G72,#REF!,13,FALSE)),"")</f>
        <v>#REF!</v>
      </c>
      <c r="W36" t="str">
        <f t="shared" si="20"/>
        <v>50m</v>
      </c>
      <c r="X36" t="str">
        <f t="shared" si="20"/>
        <v>Freestyle</v>
      </c>
      <c r="Y36" t="str">
        <f t="shared" si="3"/>
        <v>50mFreestyle</v>
      </c>
      <c r="Z36">
        <f t="shared" si="21"/>
        <v>53</v>
      </c>
      <c r="AA36" t="e">
        <f t="shared" si="4"/>
        <v>#REF!</v>
      </c>
      <c r="AB36" t="e">
        <f t="shared" si="18"/>
        <v>#REF!</v>
      </c>
      <c r="AC36" t="e">
        <f t="shared" si="18"/>
        <v>#REF!</v>
      </c>
      <c r="AD36" t="str">
        <f t="shared" si="6"/>
        <v/>
      </c>
      <c r="AE36" t="e">
        <f t="shared" si="7"/>
        <v>#REF!</v>
      </c>
      <c r="AF36" t="str">
        <f t="shared" si="22"/>
        <v>DNS</v>
      </c>
      <c r="AG36" t="str">
        <f>_xlfn.IFNA((VLOOKUP(Y36,'Swim England Lookup'!$C$2:$E$5,3,FALSE)),"")</f>
        <v>01</v>
      </c>
      <c r="AH36" t="s">
        <v>324</v>
      </c>
      <c r="AI36" t="e">
        <f t="shared" si="9"/>
        <v>#REF!</v>
      </c>
    </row>
    <row r="37" spans="1:36" ht="19.5" customHeight="1" x14ac:dyDescent="0.25">
      <c r="A37" s="365"/>
      <c r="B37" s="366"/>
      <c r="C37" s="366"/>
      <c r="D37" s="366"/>
      <c r="E37" s="367"/>
      <c r="F37" s="87" t="s">
        <v>297</v>
      </c>
      <c r="G37" s="292" t="s">
        <v>571</v>
      </c>
      <c r="H37" s="291"/>
      <c r="I37" s="260" t="s">
        <v>299</v>
      </c>
      <c r="J37" s="292" t="s">
        <v>571</v>
      </c>
      <c r="K37" s="291"/>
      <c r="L37" s="91" t="str">
        <f>'Moors League'!K34</f>
        <v>DNS</v>
      </c>
      <c r="M37" s="89" t="str">
        <f>'Moors League'!L34</f>
        <v>DNS</v>
      </c>
      <c r="N37" s="89">
        <f>'Moors League'!M34</f>
        <v>0</v>
      </c>
      <c r="O37" s="104"/>
      <c r="P37" s="202"/>
      <c r="Q37" s="106" t="str">
        <f>_xlfn.IFNA((VLOOKUP(O37,'DQ Lookup'!$A$2:$B$99,2,FALSE)),"")</f>
        <v/>
      </c>
      <c r="R37">
        <f t="shared" si="19"/>
        <v>55487</v>
      </c>
      <c r="S37" t="e">
        <f>_xlfn.IFNA((VLOOKUP(G73,#REF!,6,FALSE)),"")</f>
        <v>#REF!</v>
      </c>
      <c r="T37" t="e">
        <f>_xlfn.IFNA((VLOOKUP(G73,#REF!,4,FALSE)),"")</f>
        <v>#REF!</v>
      </c>
      <c r="U37" t="e">
        <f>_xlfn.IFNA((VLOOKUP(G73,#REF!,12,FALSE)),"")</f>
        <v>#REF!</v>
      </c>
      <c r="V37" t="e">
        <f>_xlfn.IFNA((VLOOKUP(G73,#REF!,13,FALSE)),"")</f>
        <v>#REF!</v>
      </c>
      <c r="W37" t="str">
        <f t="shared" si="20"/>
        <v>50m</v>
      </c>
      <c r="X37" t="str">
        <f t="shared" si="20"/>
        <v>Freestyle</v>
      </c>
      <c r="Y37" t="str">
        <f t="shared" si="3"/>
        <v>50mFreestyle</v>
      </c>
      <c r="Z37">
        <f t="shared" si="21"/>
        <v>54</v>
      </c>
      <c r="AA37" t="e">
        <f t="shared" si="4"/>
        <v>#REF!</v>
      </c>
      <c r="AB37" t="e">
        <f t="shared" si="18"/>
        <v>#REF!</v>
      </c>
      <c r="AC37" t="e">
        <f t="shared" si="18"/>
        <v>#REF!</v>
      </c>
      <c r="AD37" t="str">
        <f t="shared" si="6"/>
        <v/>
      </c>
      <c r="AE37" t="e">
        <f t="shared" si="7"/>
        <v>#REF!</v>
      </c>
      <c r="AF37" t="str">
        <f t="shared" si="22"/>
        <v>DSQ</v>
      </c>
      <c r="AG37" t="str">
        <f>_xlfn.IFNA((VLOOKUP(Y37,'Swim England Lookup'!$C$2:$E$5,3,FALSE)),"")</f>
        <v>01</v>
      </c>
      <c r="AH37" t="s">
        <v>324</v>
      </c>
      <c r="AI37" t="e">
        <f t="shared" si="9"/>
        <v>#REF!</v>
      </c>
    </row>
    <row r="38" spans="1:36" ht="19.5" customHeight="1" x14ac:dyDescent="0.25">
      <c r="A38" s="293">
        <v>27</v>
      </c>
      <c r="B38" s="294" t="s">
        <v>283</v>
      </c>
      <c r="C38" s="294" t="s">
        <v>287</v>
      </c>
      <c r="D38" s="294" t="s">
        <v>294</v>
      </c>
      <c r="E38" s="295" t="s">
        <v>99</v>
      </c>
      <c r="F38" s="92">
        <v>1</v>
      </c>
      <c r="G38" s="292">
        <v>1521500</v>
      </c>
      <c r="H38" s="291" t="s">
        <v>500</v>
      </c>
      <c r="I38" s="297">
        <v>2</v>
      </c>
      <c r="J38" s="292">
        <v>1696371</v>
      </c>
      <c r="K38" s="291" t="s">
        <v>499</v>
      </c>
      <c r="L38" s="348"/>
      <c r="M38" s="349"/>
      <c r="N38" s="349"/>
      <c r="O38" s="104"/>
      <c r="P38" s="202"/>
      <c r="Q38" s="106" t="str">
        <f>_xlfn.IFNA((VLOOKUP(O38,'DQ Lookup'!$A$2:$B$99,2,FALSE)),"")</f>
        <v/>
      </c>
    </row>
    <row r="39" spans="1:36" ht="19.5" customHeight="1" x14ac:dyDescent="0.25">
      <c r="A39" s="365"/>
      <c r="B39" s="366"/>
      <c r="C39" s="366"/>
      <c r="D39" s="366"/>
      <c r="E39" s="367"/>
      <c r="F39" s="92">
        <v>3</v>
      </c>
      <c r="G39" s="292">
        <v>1696318</v>
      </c>
      <c r="H39" s="291" t="s">
        <v>488</v>
      </c>
      <c r="I39" s="297">
        <v>4</v>
      </c>
      <c r="J39" s="292">
        <v>1521409</v>
      </c>
      <c r="K39" s="291" t="s">
        <v>498</v>
      </c>
      <c r="L39" s="91">
        <f>'Moors League'!K35</f>
        <v>3</v>
      </c>
      <c r="M39" s="89">
        <f>'Moors League'!L35</f>
        <v>12205</v>
      </c>
      <c r="N39" s="89">
        <f>'Moors League'!M35</f>
        <v>2</v>
      </c>
      <c r="O39" s="104"/>
      <c r="P39" s="202"/>
      <c r="Q39" s="106" t="str">
        <f>_xlfn.IFNA((VLOOKUP(O39,'DQ Lookup'!$A$2:$B$99,2,FALSE)),"")</f>
        <v/>
      </c>
    </row>
    <row r="40" spans="1:36" ht="19.5" customHeight="1" x14ac:dyDescent="0.25">
      <c r="A40" s="293">
        <v>28</v>
      </c>
      <c r="B40" s="294" t="s">
        <v>284</v>
      </c>
      <c r="C40" s="294" t="s">
        <v>287</v>
      </c>
      <c r="D40" s="294" t="s">
        <v>294</v>
      </c>
      <c r="E40" s="295" t="s">
        <v>99</v>
      </c>
      <c r="F40" s="90">
        <v>1</v>
      </c>
      <c r="G40" s="292">
        <v>1521496</v>
      </c>
      <c r="H40" s="291" t="s">
        <v>582</v>
      </c>
      <c r="I40" s="298">
        <v>2</v>
      </c>
      <c r="J40" s="292">
        <v>1696335</v>
      </c>
      <c r="K40" s="291" t="s">
        <v>584</v>
      </c>
      <c r="L40" s="348"/>
      <c r="M40" s="349"/>
      <c r="N40" s="349"/>
      <c r="O40" s="104"/>
      <c r="P40" s="202"/>
      <c r="Q40" s="106" t="str">
        <f>_xlfn.IFNA((VLOOKUP(O40,'DQ Lookup'!$A$2:$B$99,2,FALSE)),"")</f>
        <v/>
      </c>
    </row>
    <row r="41" spans="1:36" ht="19.5" customHeight="1" x14ac:dyDescent="0.25">
      <c r="A41" s="365"/>
      <c r="B41" s="366"/>
      <c r="C41" s="366"/>
      <c r="D41" s="366"/>
      <c r="E41" s="367"/>
      <c r="F41" s="93">
        <v>3</v>
      </c>
      <c r="G41" s="292">
        <v>1777898</v>
      </c>
      <c r="H41" s="291" t="s">
        <v>585</v>
      </c>
      <c r="I41" s="299">
        <v>4</v>
      </c>
      <c r="J41" s="292">
        <v>1748259</v>
      </c>
      <c r="K41" s="291" t="s">
        <v>497</v>
      </c>
      <c r="L41" s="91">
        <f>'Moors League'!K36</f>
        <v>2</v>
      </c>
      <c r="M41" s="89">
        <f>'Moors League'!L36</f>
        <v>12042</v>
      </c>
      <c r="N41" s="89">
        <f>'Moors League'!M36</f>
        <v>3</v>
      </c>
      <c r="O41" s="104"/>
      <c r="P41" s="202"/>
      <c r="Q41" s="106" t="str">
        <f>_xlfn.IFNA((VLOOKUP(O41,'DQ Lookup'!$A$2:$B$99,2,FALSE)),"")</f>
        <v/>
      </c>
    </row>
    <row r="42" spans="1:36" ht="19.5" customHeight="1" x14ac:dyDescent="0.25">
      <c r="A42" s="293">
        <v>29</v>
      </c>
      <c r="B42" s="294" t="s">
        <v>283</v>
      </c>
      <c r="C42" s="294" t="s">
        <v>285</v>
      </c>
      <c r="D42" s="294" t="s">
        <v>293</v>
      </c>
      <c r="E42" s="295" t="s">
        <v>97</v>
      </c>
      <c r="F42" s="87" t="s">
        <v>296</v>
      </c>
      <c r="G42" s="292" t="s">
        <v>571</v>
      </c>
      <c r="H42" s="291"/>
      <c r="I42" s="260" t="s">
        <v>298</v>
      </c>
      <c r="J42" s="292" t="s">
        <v>571</v>
      </c>
      <c r="K42" s="291"/>
      <c r="L42" s="348"/>
      <c r="M42" s="349"/>
      <c r="N42" s="349"/>
      <c r="O42" s="104"/>
      <c r="P42" s="202"/>
      <c r="Q42" s="106" t="str">
        <f>_xlfn.IFNA((VLOOKUP(O42,'DQ Lookup'!$A$2:$B$99,2,FALSE)),"")</f>
        <v/>
      </c>
    </row>
    <row r="43" spans="1:36" ht="19.5" customHeight="1" x14ac:dyDescent="0.25">
      <c r="A43" s="365"/>
      <c r="B43" s="366"/>
      <c r="C43" s="366"/>
      <c r="D43" s="366"/>
      <c r="E43" s="367"/>
      <c r="F43" s="87" t="s">
        <v>297</v>
      </c>
      <c r="G43" s="292" t="s">
        <v>571</v>
      </c>
      <c r="H43" s="291"/>
      <c r="I43" s="260" t="s">
        <v>299</v>
      </c>
      <c r="J43" s="292" t="s">
        <v>571</v>
      </c>
      <c r="K43" s="291"/>
      <c r="L43" s="91" t="str">
        <f>'Moors League'!K37</f>
        <v>DNS</v>
      </c>
      <c r="M43" s="89" t="str">
        <f>'Moors League'!L37</f>
        <v>DNS</v>
      </c>
      <c r="N43" s="89">
        <f>'Moors League'!M37</f>
        <v>0</v>
      </c>
      <c r="O43" s="104"/>
      <c r="P43" s="202"/>
      <c r="Q43" s="106" t="str">
        <f>_xlfn.IFNA((VLOOKUP(O43,'DQ Lookup'!$A$2:$B$99,2,FALSE)),"")</f>
        <v/>
      </c>
    </row>
    <row r="44" spans="1:36" ht="19.5" customHeight="1" x14ac:dyDescent="0.25">
      <c r="A44" s="293">
        <v>30</v>
      </c>
      <c r="B44" s="294" t="s">
        <v>284</v>
      </c>
      <c r="C44" s="294" t="s">
        <v>285</v>
      </c>
      <c r="D44" s="294" t="s">
        <v>293</v>
      </c>
      <c r="E44" s="295" t="s">
        <v>97</v>
      </c>
      <c r="F44" s="90" t="s">
        <v>296</v>
      </c>
      <c r="G44" s="292" t="s">
        <v>571</v>
      </c>
      <c r="H44" s="291"/>
      <c r="I44" s="260" t="s">
        <v>298</v>
      </c>
      <c r="J44" s="292" t="s">
        <v>571</v>
      </c>
      <c r="K44" s="291"/>
      <c r="L44" s="348"/>
      <c r="M44" s="349"/>
      <c r="N44" s="349"/>
      <c r="O44" s="104"/>
      <c r="P44" s="202"/>
      <c r="Q44" s="106" t="str">
        <f>_xlfn.IFNA((VLOOKUP(O44,'DQ Lookup'!$A$2:$B$99,2,FALSE)),"")</f>
        <v/>
      </c>
    </row>
    <row r="45" spans="1:36" ht="19.5" customHeight="1" x14ac:dyDescent="0.25">
      <c r="A45" s="365"/>
      <c r="B45" s="366"/>
      <c r="C45" s="366"/>
      <c r="D45" s="366"/>
      <c r="E45" s="367"/>
      <c r="F45" s="87" t="s">
        <v>297</v>
      </c>
      <c r="G45" s="292" t="s">
        <v>571</v>
      </c>
      <c r="H45" s="291"/>
      <c r="I45" s="260" t="s">
        <v>299</v>
      </c>
      <c r="J45" s="292" t="s">
        <v>571</v>
      </c>
      <c r="K45" s="291"/>
      <c r="L45" s="91" t="str">
        <f>'Moors League'!K38</f>
        <v>DNS</v>
      </c>
      <c r="M45" s="89" t="str">
        <f>'Moors League'!L38</f>
        <v>DNS</v>
      </c>
      <c r="N45" s="89">
        <f>'Moors League'!M38</f>
        <v>0</v>
      </c>
      <c r="O45" s="104"/>
      <c r="P45" s="202"/>
      <c r="Q45" s="106"/>
    </row>
    <row r="46" spans="1:36" s="45" customFormat="1" ht="19.5" customHeight="1" x14ac:dyDescent="0.25">
      <c r="A46" s="293">
        <v>31</v>
      </c>
      <c r="B46" s="294" t="s">
        <v>283</v>
      </c>
      <c r="C46" s="294" t="s">
        <v>79</v>
      </c>
      <c r="D46" s="294" t="s">
        <v>292</v>
      </c>
      <c r="E46" s="295" t="s">
        <v>289</v>
      </c>
      <c r="F46" s="386"/>
      <c r="G46" s="292" t="s">
        <v>571</v>
      </c>
      <c r="H46" s="291"/>
      <c r="I46" s="382"/>
      <c r="J46" s="383"/>
      <c r="K46" s="383"/>
      <c r="L46" s="88" t="str">
        <f>'Moors League'!K39</f>
        <v>DNS</v>
      </c>
      <c r="M46" s="89" t="str">
        <f>'Moors League'!L39</f>
        <v>DNS</v>
      </c>
      <c r="N46" s="89">
        <f>'Moors League'!M39</f>
        <v>0</v>
      </c>
      <c r="O46" s="104"/>
      <c r="P46" s="105"/>
      <c r="Q46" s="106"/>
      <c r="AJ46" s="411"/>
    </row>
    <row r="47" spans="1:36" s="45" customFormat="1" ht="19.5" customHeight="1" x14ac:dyDescent="0.25">
      <c r="A47" s="293">
        <v>32</v>
      </c>
      <c r="B47" s="294" t="s">
        <v>284</v>
      </c>
      <c r="C47" s="294" t="s">
        <v>79</v>
      </c>
      <c r="D47" s="294" t="s">
        <v>292</v>
      </c>
      <c r="E47" s="295" t="s">
        <v>289</v>
      </c>
      <c r="F47" s="386"/>
      <c r="G47" s="292" t="s">
        <v>571</v>
      </c>
      <c r="H47" s="291"/>
      <c r="I47" s="382"/>
      <c r="J47" s="383"/>
      <c r="K47" s="383"/>
      <c r="L47" s="88" t="str">
        <f>'Moors League'!K40</f>
        <v>DNS</v>
      </c>
      <c r="M47" s="89" t="str">
        <f>'Moors League'!L40</f>
        <v>DNS</v>
      </c>
      <c r="N47" s="89">
        <f>'Moors League'!M40</f>
        <v>0</v>
      </c>
      <c r="O47" s="104"/>
      <c r="P47" s="105"/>
      <c r="Q47" s="106"/>
      <c r="AJ47" s="411"/>
    </row>
    <row r="48" spans="1:36" s="45" customFormat="1" ht="19.5" customHeight="1" x14ac:dyDescent="0.25">
      <c r="A48" s="293">
        <v>33</v>
      </c>
      <c r="B48" s="294" t="s">
        <v>283</v>
      </c>
      <c r="C48" s="294" t="s">
        <v>282</v>
      </c>
      <c r="D48" s="294" t="s">
        <v>292</v>
      </c>
      <c r="E48" s="295" t="s">
        <v>288</v>
      </c>
      <c r="F48" s="386"/>
      <c r="G48" s="292">
        <v>1777904</v>
      </c>
      <c r="H48" s="291" t="s">
        <v>495</v>
      </c>
      <c r="I48" s="382"/>
      <c r="J48" s="383"/>
      <c r="K48" s="383"/>
      <c r="L48" s="88">
        <f>'Moors League'!K41</f>
        <v>4</v>
      </c>
      <c r="M48" s="89">
        <f>'Moors League'!L41</f>
        <v>5181</v>
      </c>
      <c r="N48" s="89">
        <f>'Moors League'!M41</f>
        <v>1</v>
      </c>
      <c r="O48" s="104"/>
      <c r="P48" s="105"/>
      <c r="Q48" s="106"/>
      <c r="AJ48" s="411"/>
    </row>
    <row r="49" spans="1:36" s="45" customFormat="1" ht="19.5" customHeight="1" x14ac:dyDescent="0.25">
      <c r="A49" s="293">
        <v>34</v>
      </c>
      <c r="B49" s="294" t="s">
        <v>284</v>
      </c>
      <c r="C49" s="294" t="s">
        <v>282</v>
      </c>
      <c r="D49" s="294" t="s">
        <v>292</v>
      </c>
      <c r="E49" s="295" t="s">
        <v>288</v>
      </c>
      <c r="F49" s="386"/>
      <c r="G49" s="292">
        <v>1777905</v>
      </c>
      <c r="H49" s="291" t="s">
        <v>496</v>
      </c>
      <c r="I49" s="382"/>
      <c r="J49" s="383"/>
      <c r="K49" s="383"/>
      <c r="L49" s="88">
        <f>'Moors League'!K42</f>
        <v>4</v>
      </c>
      <c r="M49" s="89">
        <f>'Moors League'!L42</f>
        <v>4831</v>
      </c>
      <c r="N49" s="89">
        <f>'Moors League'!M42</f>
        <v>1</v>
      </c>
      <c r="O49" s="104"/>
      <c r="P49" s="105"/>
      <c r="Q49" s="106"/>
      <c r="AJ49" s="411"/>
    </row>
    <row r="50" spans="1:36" s="45" customFormat="1" ht="19.5" customHeight="1" x14ac:dyDescent="0.25">
      <c r="A50" s="293">
        <v>35</v>
      </c>
      <c r="B50" s="294" t="s">
        <v>283</v>
      </c>
      <c r="C50" s="294" t="s">
        <v>285</v>
      </c>
      <c r="D50" s="294" t="s">
        <v>292</v>
      </c>
      <c r="E50" s="295" t="s">
        <v>291</v>
      </c>
      <c r="F50" s="386"/>
      <c r="G50" s="292">
        <v>1479398</v>
      </c>
      <c r="H50" s="291" t="s">
        <v>489</v>
      </c>
      <c r="I50" s="382"/>
      <c r="J50" s="383"/>
      <c r="K50" s="383"/>
      <c r="L50" s="88">
        <f>'Moors League'!K43</f>
        <v>4</v>
      </c>
      <c r="M50" s="89">
        <f>'Moors League'!L43</f>
        <v>4197</v>
      </c>
      <c r="N50" s="89">
        <f>'Moors League'!M43</f>
        <v>1</v>
      </c>
      <c r="O50" s="104"/>
      <c r="P50" s="105"/>
      <c r="Q50" s="106"/>
      <c r="AJ50" s="411"/>
    </row>
    <row r="51" spans="1:36" s="45" customFormat="1" ht="19.5" customHeight="1" x14ac:dyDescent="0.25">
      <c r="A51" s="293">
        <v>36</v>
      </c>
      <c r="B51" s="294" t="s">
        <v>284</v>
      </c>
      <c r="C51" s="294" t="s">
        <v>285</v>
      </c>
      <c r="D51" s="294" t="s">
        <v>292</v>
      </c>
      <c r="E51" s="295" t="s">
        <v>291</v>
      </c>
      <c r="F51" s="386"/>
      <c r="G51" s="292">
        <v>1377833</v>
      </c>
      <c r="H51" s="291" t="s">
        <v>581</v>
      </c>
      <c r="I51" s="382"/>
      <c r="J51" s="383"/>
      <c r="K51" s="383"/>
      <c r="L51" s="88" t="str">
        <f>'Moors League'!K44</f>
        <v>DNS</v>
      </c>
      <c r="M51" s="89" t="str">
        <f>'Moors League'!L44</f>
        <v>DNS</v>
      </c>
      <c r="N51" s="89">
        <f>'Moors League'!M44</f>
        <v>0</v>
      </c>
      <c r="O51" s="104"/>
      <c r="P51" s="105"/>
      <c r="Q51" s="106"/>
      <c r="AJ51" s="411"/>
    </row>
    <row r="52" spans="1:36" s="45" customFormat="1" ht="19.5" customHeight="1" x14ac:dyDescent="0.25">
      <c r="A52" s="293">
        <v>37</v>
      </c>
      <c r="B52" s="294" t="s">
        <v>283</v>
      </c>
      <c r="C52" s="294" t="s">
        <v>287</v>
      </c>
      <c r="D52" s="294" t="s">
        <v>292</v>
      </c>
      <c r="E52" s="295" t="s">
        <v>290</v>
      </c>
      <c r="F52" s="386"/>
      <c r="G52" s="292">
        <v>1521409</v>
      </c>
      <c r="H52" s="291" t="s">
        <v>498</v>
      </c>
      <c r="I52" s="382"/>
      <c r="J52" s="383"/>
      <c r="K52" s="383"/>
      <c r="L52" s="88">
        <f>'Moors League'!K45</f>
        <v>4</v>
      </c>
      <c r="M52" s="89">
        <f>'Moors League'!L45</f>
        <v>5944</v>
      </c>
      <c r="N52" s="89">
        <f>'Moors League'!M45</f>
        <v>1</v>
      </c>
      <c r="O52" s="104"/>
      <c r="P52" s="105"/>
      <c r="Q52" s="106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 s="411"/>
    </row>
    <row r="53" spans="1:36" s="45" customFormat="1" ht="19.5" customHeight="1" x14ac:dyDescent="0.25">
      <c r="A53" s="293">
        <v>38</v>
      </c>
      <c r="B53" s="294" t="s">
        <v>284</v>
      </c>
      <c r="C53" s="294" t="s">
        <v>287</v>
      </c>
      <c r="D53" s="294" t="s">
        <v>292</v>
      </c>
      <c r="E53" s="295" t="s">
        <v>290</v>
      </c>
      <c r="F53" s="386"/>
      <c r="G53" s="292">
        <v>1696335</v>
      </c>
      <c r="H53" s="291" t="s">
        <v>584</v>
      </c>
      <c r="I53" s="382"/>
      <c r="J53" s="383"/>
      <c r="K53" s="383"/>
      <c r="L53" s="88">
        <f>'Moors League'!K46</f>
        <v>3</v>
      </c>
      <c r="M53" s="89">
        <f>'Moors League'!L46</f>
        <v>5854</v>
      </c>
      <c r="N53" s="89">
        <f>'Moors League'!M46</f>
        <v>2</v>
      </c>
      <c r="O53" s="104"/>
      <c r="P53" s="105"/>
      <c r="Q53" s="106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 s="411"/>
    </row>
    <row r="54" spans="1:36" s="45" customFormat="1" ht="19.5" customHeight="1" x14ac:dyDescent="0.25">
      <c r="A54" s="293">
        <v>39</v>
      </c>
      <c r="B54" s="294" t="s">
        <v>283</v>
      </c>
      <c r="C54" s="294" t="s">
        <v>286</v>
      </c>
      <c r="D54" s="294" t="s">
        <v>292</v>
      </c>
      <c r="E54" s="295" t="s">
        <v>289</v>
      </c>
      <c r="F54" s="386"/>
      <c r="G54" s="292">
        <v>1748256</v>
      </c>
      <c r="H54" s="291" t="s">
        <v>487</v>
      </c>
      <c r="I54" s="382"/>
      <c r="J54" s="383"/>
      <c r="K54" s="383"/>
      <c r="L54" s="88">
        <f>'Moors League'!K47</f>
        <v>3</v>
      </c>
      <c r="M54" s="89">
        <f>'Moors League'!L47</f>
        <v>4654</v>
      </c>
      <c r="N54" s="89">
        <f>'Moors League'!M47</f>
        <v>2</v>
      </c>
      <c r="O54" s="104"/>
      <c r="P54" s="105"/>
      <c r="Q54" s="106"/>
      <c r="AJ54" s="411"/>
    </row>
    <row r="55" spans="1:36" s="45" customFormat="1" ht="19.5" customHeight="1" x14ac:dyDescent="0.25">
      <c r="A55" s="293">
        <v>40</v>
      </c>
      <c r="B55" s="294" t="s">
        <v>284</v>
      </c>
      <c r="C55" s="294" t="s">
        <v>286</v>
      </c>
      <c r="D55" s="294" t="s">
        <v>292</v>
      </c>
      <c r="E55" s="295" t="s">
        <v>289</v>
      </c>
      <c r="F55" s="387"/>
      <c r="G55" s="292" t="s">
        <v>571</v>
      </c>
      <c r="H55" s="291"/>
      <c r="I55" s="384"/>
      <c r="J55" s="385"/>
      <c r="K55" s="385"/>
      <c r="L55" s="88" t="str">
        <f>'Moors League'!K48</f>
        <v>DNS</v>
      </c>
      <c r="M55" s="89" t="str">
        <f>'Moors League'!L48</f>
        <v>DNS</v>
      </c>
      <c r="N55" s="89">
        <f>'Moors League'!M48</f>
        <v>0</v>
      </c>
      <c r="O55" s="104"/>
      <c r="P55" s="105"/>
      <c r="Q55" s="106" t="str">
        <f>_xlfn.IFNA((VLOOKUP(O55,'DQ Lookup'!$A$2:$B$99,2,FALSE)),"")</f>
        <v/>
      </c>
      <c r="AJ55" s="411"/>
    </row>
    <row r="56" spans="1:36" s="45" customFormat="1" ht="19.5" customHeight="1" x14ac:dyDescent="0.25">
      <c r="A56" s="293">
        <v>41</v>
      </c>
      <c r="B56" s="294" t="s">
        <v>283</v>
      </c>
      <c r="C56" s="294" t="s">
        <v>79</v>
      </c>
      <c r="D56" s="294" t="s">
        <v>294</v>
      </c>
      <c r="E56" s="295" t="s">
        <v>99</v>
      </c>
      <c r="F56" s="92">
        <v>1</v>
      </c>
      <c r="G56" s="292" t="s">
        <v>571</v>
      </c>
      <c r="H56" s="291"/>
      <c r="I56" s="297">
        <v>2</v>
      </c>
      <c r="J56" s="292" t="s">
        <v>571</v>
      </c>
      <c r="K56" s="291"/>
      <c r="L56" s="348"/>
      <c r="M56" s="349"/>
      <c r="N56" s="349"/>
      <c r="O56" s="104"/>
      <c r="P56" s="105"/>
      <c r="Q56" s="106" t="str">
        <f>_xlfn.IFNA((VLOOKUP(O56,'DQ Lookup'!$A$2:$B$99,2,FALSE)),"")</f>
        <v/>
      </c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 s="411"/>
    </row>
    <row r="57" spans="1:36" s="45" customFormat="1" ht="19.5" customHeight="1" x14ac:dyDescent="0.25">
      <c r="A57" s="365"/>
      <c r="B57" s="366"/>
      <c r="C57" s="366"/>
      <c r="D57" s="366"/>
      <c r="E57" s="367"/>
      <c r="F57" s="92">
        <v>3</v>
      </c>
      <c r="G57" s="292" t="s">
        <v>571</v>
      </c>
      <c r="H57" s="291"/>
      <c r="I57" s="297">
        <v>4</v>
      </c>
      <c r="J57" s="292" t="s">
        <v>571</v>
      </c>
      <c r="K57" s="291"/>
      <c r="L57" s="91" t="str">
        <f>'Moors League'!K49</f>
        <v>DNS</v>
      </c>
      <c r="M57" s="89" t="str">
        <f>'Moors League'!L49</f>
        <v>DNS</v>
      </c>
      <c r="N57" s="89">
        <f>'Moors League'!M49</f>
        <v>0</v>
      </c>
      <c r="O57" s="104"/>
      <c r="P57" s="105"/>
      <c r="Q57" s="106" t="str">
        <f>_xlfn.IFNA((VLOOKUP(O57,'DQ Lookup'!$A$2:$B$99,2,FALSE)),"")</f>
        <v/>
      </c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 s="411"/>
    </row>
    <row r="58" spans="1:36" s="45" customFormat="1" ht="19.5" customHeight="1" x14ac:dyDescent="0.25">
      <c r="A58" s="293">
        <v>42</v>
      </c>
      <c r="B58" s="294" t="s">
        <v>284</v>
      </c>
      <c r="C58" s="294" t="s">
        <v>79</v>
      </c>
      <c r="D58" s="294" t="s">
        <v>294</v>
      </c>
      <c r="E58" s="295" t="s">
        <v>99</v>
      </c>
      <c r="F58" s="90">
        <v>1</v>
      </c>
      <c r="G58" s="292" t="s">
        <v>571</v>
      </c>
      <c r="H58" s="291"/>
      <c r="I58" s="298">
        <v>2</v>
      </c>
      <c r="J58" s="292" t="s">
        <v>571</v>
      </c>
      <c r="K58" s="291"/>
      <c r="L58" s="348"/>
      <c r="M58" s="349"/>
      <c r="N58" s="349"/>
      <c r="O58" s="104"/>
      <c r="P58" s="105"/>
      <c r="Q58" s="106" t="str">
        <f>_xlfn.IFNA((VLOOKUP(O58,'DQ Lookup'!$A$2:$B$99,2,FALSE)),"")</f>
        <v/>
      </c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 s="411"/>
    </row>
    <row r="59" spans="1:36" s="45" customFormat="1" ht="19.5" customHeight="1" x14ac:dyDescent="0.25">
      <c r="A59" s="365"/>
      <c r="B59" s="366"/>
      <c r="C59" s="366"/>
      <c r="D59" s="366"/>
      <c r="E59" s="367"/>
      <c r="F59" s="93">
        <v>3</v>
      </c>
      <c r="G59" s="292" t="s">
        <v>571</v>
      </c>
      <c r="H59" s="291"/>
      <c r="I59" s="299">
        <v>4</v>
      </c>
      <c r="J59" s="292" t="s">
        <v>571</v>
      </c>
      <c r="K59" s="291"/>
      <c r="L59" s="91" t="str">
        <f>'Moors League'!K50</f>
        <v>DNS</v>
      </c>
      <c r="M59" s="89" t="str">
        <f>'Moors League'!L50</f>
        <v>DNS</v>
      </c>
      <c r="N59" s="89">
        <f>'Moors League'!M50</f>
        <v>0</v>
      </c>
      <c r="O59" s="104"/>
      <c r="P59" s="105"/>
      <c r="Q59" s="106" t="str">
        <f>_xlfn.IFNA((VLOOKUP(O59,'DQ Lookup'!$A$2:$B$99,2,FALSE)),"")</f>
        <v/>
      </c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 s="411"/>
    </row>
    <row r="60" spans="1:36" s="45" customFormat="1" ht="19.5" customHeight="1" x14ac:dyDescent="0.25">
      <c r="A60" s="293">
        <v>43</v>
      </c>
      <c r="B60" s="294" t="s">
        <v>283</v>
      </c>
      <c r="C60" s="294" t="s">
        <v>282</v>
      </c>
      <c r="D60" s="294" t="s">
        <v>293</v>
      </c>
      <c r="E60" s="295" t="s">
        <v>97</v>
      </c>
      <c r="F60" s="87" t="s">
        <v>296</v>
      </c>
      <c r="G60" s="292">
        <v>1777904</v>
      </c>
      <c r="H60" s="291" t="s">
        <v>495</v>
      </c>
      <c r="I60" s="260" t="s">
        <v>298</v>
      </c>
      <c r="J60" s="292">
        <v>1631775</v>
      </c>
      <c r="K60" s="291" t="s">
        <v>580</v>
      </c>
      <c r="L60" s="348"/>
      <c r="M60" s="349"/>
      <c r="N60" s="349"/>
      <c r="O60" s="104"/>
      <c r="P60" s="105"/>
      <c r="Q60" s="106" t="str">
        <f>_xlfn.IFNA((VLOOKUP(O60,'DQ Lookup'!$A$2:$B$99,2,FALSE)),"")</f>
        <v/>
      </c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 s="411"/>
    </row>
    <row r="61" spans="1:36" s="45" customFormat="1" ht="19.5" customHeight="1" x14ac:dyDescent="0.25">
      <c r="A61" s="365"/>
      <c r="B61" s="366"/>
      <c r="C61" s="366"/>
      <c r="D61" s="366"/>
      <c r="E61" s="367"/>
      <c r="F61" s="87" t="s">
        <v>297</v>
      </c>
      <c r="G61" s="292">
        <v>1489035</v>
      </c>
      <c r="H61" s="291" t="s">
        <v>494</v>
      </c>
      <c r="I61" s="260" t="s">
        <v>299</v>
      </c>
      <c r="J61" s="292">
        <v>1631774</v>
      </c>
      <c r="K61" s="291" t="s">
        <v>493</v>
      </c>
      <c r="L61" s="91" t="str">
        <f>'Moors League'!K51</f>
        <v>DSQ</v>
      </c>
      <c r="M61" s="89" t="str">
        <f>'Moors League'!L51</f>
        <v>DSQ</v>
      </c>
      <c r="N61" s="89">
        <f>'Moors League'!M51</f>
        <v>0</v>
      </c>
      <c r="O61" s="104">
        <v>10.11</v>
      </c>
      <c r="P61" s="105" t="s">
        <v>635</v>
      </c>
      <c r="Q61" s="106" t="str">
        <f>_xlfn.IFNA((VLOOKUP(O61,'DQ Lookup'!$A$2:$B$99,2,FALSE)),"")</f>
        <v>Relay exchange did not commence from the starting platform</v>
      </c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 s="411" t="s">
        <v>636</v>
      </c>
    </row>
    <row r="62" spans="1:36" s="45" customFormat="1" ht="19.5" customHeight="1" x14ac:dyDescent="0.25">
      <c r="A62" s="293">
        <v>44</v>
      </c>
      <c r="B62" s="294" t="s">
        <v>284</v>
      </c>
      <c r="C62" s="294" t="s">
        <v>282</v>
      </c>
      <c r="D62" s="294" t="s">
        <v>293</v>
      </c>
      <c r="E62" s="295" t="s">
        <v>97</v>
      </c>
      <c r="F62" s="90" t="s">
        <v>296</v>
      </c>
      <c r="G62" s="292">
        <v>1777898</v>
      </c>
      <c r="H62" s="291" t="s">
        <v>585</v>
      </c>
      <c r="I62" s="260" t="s">
        <v>298</v>
      </c>
      <c r="J62" s="292">
        <v>1521496</v>
      </c>
      <c r="K62" s="291" t="s">
        <v>582</v>
      </c>
      <c r="L62" s="348"/>
      <c r="M62" s="349"/>
      <c r="N62" s="349"/>
      <c r="O62" s="104"/>
      <c r="P62" s="105"/>
      <c r="Q62" s="106" t="str">
        <f>_xlfn.IFNA((VLOOKUP(O62,'DQ Lookup'!$A$2:$B$99,2,FALSE)),"")</f>
        <v/>
      </c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 s="411"/>
    </row>
    <row r="63" spans="1:36" s="45" customFormat="1" ht="19.5" customHeight="1" x14ac:dyDescent="0.25">
      <c r="A63" s="365"/>
      <c r="B63" s="366"/>
      <c r="C63" s="366"/>
      <c r="D63" s="366"/>
      <c r="E63" s="367"/>
      <c r="F63" s="87" t="s">
        <v>297</v>
      </c>
      <c r="G63" s="292">
        <v>1489067</v>
      </c>
      <c r="H63" s="291" t="s">
        <v>486</v>
      </c>
      <c r="I63" s="260" t="s">
        <v>299</v>
      </c>
      <c r="J63" s="292">
        <v>1777905</v>
      </c>
      <c r="K63" s="291" t="s">
        <v>496</v>
      </c>
      <c r="L63" s="91">
        <f>'Moors League'!K52</f>
        <v>3</v>
      </c>
      <c r="M63" s="89">
        <f>'Moors League'!L52</f>
        <v>31682</v>
      </c>
      <c r="N63" s="89">
        <f>'Moors League'!M52</f>
        <v>2</v>
      </c>
      <c r="O63" s="104"/>
      <c r="P63" s="105"/>
      <c r="Q63" s="106" t="str">
        <f>_xlfn.IFNA((VLOOKUP(O63,'DQ Lookup'!$A$2:$B$99,2,FALSE)),"")</f>
        <v/>
      </c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 s="411"/>
    </row>
    <row r="64" spans="1:36" s="45" customFormat="1" ht="19.5" customHeight="1" x14ac:dyDescent="0.25">
      <c r="A64" s="293">
        <v>45</v>
      </c>
      <c r="B64" s="294" t="s">
        <v>283</v>
      </c>
      <c r="C64" s="294" t="s">
        <v>286</v>
      </c>
      <c r="D64" s="294" t="s">
        <v>292</v>
      </c>
      <c r="E64" s="295" t="s">
        <v>291</v>
      </c>
      <c r="F64" s="386"/>
      <c r="G64" s="292">
        <v>1479398</v>
      </c>
      <c r="H64" s="291" t="s">
        <v>489</v>
      </c>
      <c r="I64" s="382"/>
      <c r="J64" s="383"/>
      <c r="K64" s="383"/>
      <c r="L64" s="88">
        <f>'Moors League'!K53</f>
        <v>4</v>
      </c>
      <c r="M64" s="89">
        <f>'Moors League'!L53</f>
        <v>4162</v>
      </c>
      <c r="N64" s="89">
        <f>'Moors League'!M53</f>
        <v>1</v>
      </c>
      <c r="O64" s="104"/>
      <c r="P64" s="105"/>
      <c r="Q64" s="106" t="str">
        <f>_xlfn.IFNA((VLOOKUP(O64,'DQ Lookup'!$A$2:$B$99,2,FALSE)),"")</f>
        <v/>
      </c>
      <c r="AJ64" s="411"/>
    </row>
    <row r="65" spans="1:36" s="45" customFormat="1" ht="19.5" customHeight="1" x14ac:dyDescent="0.25">
      <c r="A65" s="293">
        <v>46</v>
      </c>
      <c r="B65" s="294" t="s">
        <v>284</v>
      </c>
      <c r="C65" s="294" t="s">
        <v>286</v>
      </c>
      <c r="D65" s="294" t="s">
        <v>292</v>
      </c>
      <c r="E65" s="295" t="s">
        <v>291</v>
      </c>
      <c r="F65" s="386"/>
      <c r="G65" s="292">
        <v>1631770</v>
      </c>
      <c r="H65" s="291" t="s">
        <v>490</v>
      </c>
      <c r="I65" s="382"/>
      <c r="J65" s="383"/>
      <c r="K65" s="383"/>
      <c r="L65" s="88">
        <f>'Moors League'!K54</f>
        <v>4</v>
      </c>
      <c r="M65" s="89">
        <f>'Moors League'!L54</f>
        <v>3948</v>
      </c>
      <c r="N65" s="89">
        <f>'Moors League'!M54</f>
        <v>1</v>
      </c>
      <c r="O65" s="104"/>
      <c r="P65" s="105"/>
      <c r="Q65" s="106" t="str">
        <f>_xlfn.IFNA((VLOOKUP(O65,'DQ Lookup'!$A$2:$B$99,2,FALSE)),"")</f>
        <v/>
      </c>
      <c r="AJ65" s="411"/>
    </row>
    <row r="66" spans="1:36" s="45" customFormat="1" ht="19.5" customHeight="1" x14ac:dyDescent="0.25">
      <c r="A66" s="293">
        <v>47</v>
      </c>
      <c r="B66" s="294" t="s">
        <v>283</v>
      </c>
      <c r="C66" s="294" t="s">
        <v>287</v>
      </c>
      <c r="D66" s="294" t="s">
        <v>292</v>
      </c>
      <c r="E66" s="295" t="s">
        <v>289</v>
      </c>
      <c r="F66" s="386"/>
      <c r="G66" s="292">
        <v>1521500</v>
      </c>
      <c r="H66" s="291" t="s">
        <v>500</v>
      </c>
      <c r="I66" s="382"/>
      <c r="J66" s="383"/>
      <c r="K66" s="383"/>
      <c r="L66" s="88">
        <f>'Moors League'!K55</f>
        <v>3</v>
      </c>
      <c r="M66" s="89">
        <f>'Moors League'!L55</f>
        <v>5267</v>
      </c>
      <c r="N66" s="89">
        <f>'Moors League'!M55</f>
        <v>2</v>
      </c>
      <c r="O66" s="104"/>
      <c r="P66" s="105"/>
      <c r="Q66" s="106" t="str">
        <f>_xlfn.IFNA((VLOOKUP(O66,'DQ Lookup'!$A$2:$B$99,2,FALSE)),"")</f>
        <v/>
      </c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 s="411"/>
    </row>
    <row r="67" spans="1:36" s="45" customFormat="1" ht="19.5" customHeight="1" x14ac:dyDescent="0.25">
      <c r="A67" s="293">
        <v>48</v>
      </c>
      <c r="B67" s="294" t="s">
        <v>284</v>
      </c>
      <c r="C67" s="294" t="s">
        <v>287</v>
      </c>
      <c r="D67" s="294" t="s">
        <v>292</v>
      </c>
      <c r="E67" s="295" t="s">
        <v>289</v>
      </c>
      <c r="F67" s="386"/>
      <c r="G67" s="292">
        <v>1748259</v>
      </c>
      <c r="H67" s="291" t="s">
        <v>497</v>
      </c>
      <c r="I67" s="382"/>
      <c r="J67" s="383"/>
      <c r="K67" s="383"/>
      <c r="L67" s="88">
        <f>'Moors League'!K56</f>
        <v>4</v>
      </c>
      <c r="M67" s="89">
        <f>'Moors League'!L56</f>
        <v>5960</v>
      </c>
      <c r="N67" s="89">
        <f>'Moors League'!M56</f>
        <v>1</v>
      </c>
      <c r="O67" s="104"/>
      <c r="P67" s="105"/>
      <c r="Q67" s="106" t="str">
        <f>_xlfn.IFNA((VLOOKUP(O67,'DQ Lookup'!$A$2:$B$99,2,FALSE)),"")</f>
        <v/>
      </c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 s="411"/>
    </row>
    <row r="68" spans="1:36" s="45" customFormat="1" ht="19.5" customHeight="1" x14ac:dyDescent="0.25">
      <c r="A68" s="293">
        <v>49</v>
      </c>
      <c r="B68" s="294" t="s">
        <v>283</v>
      </c>
      <c r="C68" s="294" t="s">
        <v>285</v>
      </c>
      <c r="D68" s="294" t="s">
        <v>292</v>
      </c>
      <c r="E68" s="295" t="s">
        <v>288</v>
      </c>
      <c r="F68" s="386"/>
      <c r="G68" s="292">
        <v>1748256</v>
      </c>
      <c r="H68" s="291" t="s">
        <v>487</v>
      </c>
      <c r="I68" s="382"/>
      <c r="J68" s="383"/>
      <c r="K68" s="383"/>
      <c r="L68" s="88" t="str">
        <f>'Moors League'!K57</f>
        <v>DSQ</v>
      </c>
      <c r="M68" s="89" t="str">
        <f>'Moors League'!L57</f>
        <v>DSQ</v>
      </c>
      <c r="N68" s="89">
        <f>'Moors League'!M57</f>
        <v>0</v>
      </c>
      <c r="O68" s="104" t="s">
        <v>281</v>
      </c>
      <c r="P68" s="105"/>
      <c r="Q68" s="106" t="str">
        <f>_xlfn.IFNA((VLOOKUP(O68,'DQ Lookup'!$A$2:$B$99,2,FALSE)),"")</f>
        <v>Not on the back upon leaving the wall after the turn</v>
      </c>
      <c r="AJ68" s="411">
        <v>49.09</v>
      </c>
    </row>
    <row r="69" spans="1:36" s="45" customFormat="1" ht="19.5" customHeight="1" x14ac:dyDescent="0.25">
      <c r="A69" s="293">
        <v>50</v>
      </c>
      <c r="B69" s="294" t="s">
        <v>284</v>
      </c>
      <c r="C69" s="294" t="s">
        <v>285</v>
      </c>
      <c r="D69" s="294" t="s">
        <v>292</v>
      </c>
      <c r="E69" s="295" t="s">
        <v>288</v>
      </c>
      <c r="F69" s="386"/>
      <c r="G69" s="292"/>
      <c r="H69" s="291"/>
      <c r="I69" s="382"/>
      <c r="J69" s="383"/>
      <c r="K69" s="383"/>
      <c r="L69" s="88" t="str">
        <f>'Moors League'!K58</f>
        <v>DNS</v>
      </c>
      <c r="M69" s="89" t="str">
        <f>'Moors League'!L58</f>
        <v>DNS</v>
      </c>
      <c r="N69" s="89">
        <f>'Moors League'!M58</f>
        <v>0</v>
      </c>
      <c r="O69" s="104"/>
      <c r="P69" s="105"/>
      <c r="Q69" s="106" t="str">
        <f>_xlfn.IFNA((VLOOKUP(O69,'DQ Lookup'!$A$2:$B$99,2,FALSE)),"")</f>
        <v/>
      </c>
      <c r="AJ69" s="411"/>
    </row>
    <row r="70" spans="1:36" s="45" customFormat="1" ht="19.5" customHeight="1" x14ac:dyDescent="0.25">
      <c r="A70" s="293">
        <v>51</v>
      </c>
      <c r="B70" s="294" t="s">
        <v>283</v>
      </c>
      <c r="C70" s="294" t="s">
        <v>282</v>
      </c>
      <c r="D70" s="294" t="s">
        <v>292</v>
      </c>
      <c r="E70" s="295" t="s">
        <v>290</v>
      </c>
      <c r="F70" s="386"/>
      <c r="G70" s="292">
        <v>1631775</v>
      </c>
      <c r="H70" s="291" t="s">
        <v>580</v>
      </c>
      <c r="I70" s="382"/>
      <c r="J70" s="383"/>
      <c r="K70" s="383"/>
      <c r="L70" s="88">
        <f>'Moors League'!K59</f>
        <v>2</v>
      </c>
      <c r="M70" s="89">
        <f>'Moors League'!L59</f>
        <v>5030</v>
      </c>
      <c r="N70" s="89">
        <f>'Moors League'!M59</f>
        <v>3</v>
      </c>
      <c r="O70" s="104"/>
      <c r="P70" s="105"/>
      <c r="Q70" s="106" t="str">
        <f>_xlfn.IFNA((VLOOKUP(O70,'DQ Lookup'!$A$2:$B$99,2,FALSE)),"")</f>
        <v/>
      </c>
      <c r="AJ70" s="411"/>
    </row>
    <row r="71" spans="1:36" s="45" customFormat="1" ht="19.5" customHeight="1" x14ac:dyDescent="0.25">
      <c r="A71" s="293">
        <v>52</v>
      </c>
      <c r="B71" s="294" t="s">
        <v>284</v>
      </c>
      <c r="C71" s="294" t="s">
        <v>282</v>
      </c>
      <c r="D71" s="294" t="s">
        <v>292</v>
      </c>
      <c r="E71" s="295" t="s">
        <v>290</v>
      </c>
      <c r="F71" s="386"/>
      <c r="G71" s="292">
        <v>1521496</v>
      </c>
      <c r="H71" s="291" t="s">
        <v>582</v>
      </c>
      <c r="I71" s="382"/>
      <c r="J71" s="383"/>
      <c r="K71" s="383"/>
      <c r="L71" s="88">
        <f>'Moors League'!K60</f>
        <v>4</v>
      </c>
      <c r="M71" s="89">
        <f>'Moors League'!L60</f>
        <v>5953</v>
      </c>
      <c r="N71" s="89">
        <f>'Moors League'!M60</f>
        <v>1</v>
      </c>
      <c r="O71" s="104"/>
      <c r="P71" s="105"/>
      <c r="Q71" s="106" t="str">
        <f>_xlfn.IFNA((VLOOKUP(O71,'DQ Lookup'!$A$2:$B$99,2,FALSE)),"")</f>
        <v/>
      </c>
      <c r="AJ71" s="411"/>
    </row>
    <row r="72" spans="1:36" s="45" customFormat="1" ht="19.5" customHeight="1" x14ac:dyDescent="0.25">
      <c r="A72" s="293">
        <v>53</v>
      </c>
      <c r="B72" s="294" t="s">
        <v>283</v>
      </c>
      <c r="C72" s="294" t="s">
        <v>79</v>
      </c>
      <c r="D72" s="294" t="s">
        <v>292</v>
      </c>
      <c r="E72" s="295" t="s">
        <v>291</v>
      </c>
      <c r="F72" s="386"/>
      <c r="G72" s="292" t="s">
        <v>571</v>
      </c>
      <c r="H72" s="291"/>
      <c r="I72" s="382"/>
      <c r="J72" s="383"/>
      <c r="K72" s="383"/>
      <c r="L72" s="88" t="str">
        <f>'Moors League'!K61</f>
        <v>DNS</v>
      </c>
      <c r="M72" s="89" t="str">
        <f>'Moors League'!L61</f>
        <v>DNS</v>
      </c>
      <c r="N72" s="89">
        <f>'Moors League'!M61</f>
        <v>0</v>
      </c>
      <c r="O72" s="104"/>
      <c r="P72" s="105"/>
      <c r="Q72" s="106" t="str">
        <f>_xlfn.IFNA((VLOOKUP(O72,'DQ Lookup'!$A$2:$B$99,2,FALSE)),"")</f>
        <v/>
      </c>
      <c r="AJ72" s="411"/>
    </row>
    <row r="73" spans="1:36" s="45" customFormat="1" ht="19.5" customHeight="1" x14ac:dyDescent="0.25">
      <c r="A73" s="293">
        <v>54</v>
      </c>
      <c r="B73" s="294" t="s">
        <v>284</v>
      </c>
      <c r="C73" s="294" t="s">
        <v>79</v>
      </c>
      <c r="D73" s="294" t="s">
        <v>292</v>
      </c>
      <c r="E73" s="295" t="s">
        <v>291</v>
      </c>
      <c r="F73" s="387"/>
      <c r="G73" s="292">
        <v>55487</v>
      </c>
      <c r="H73" s="291" t="s">
        <v>492</v>
      </c>
      <c r="I73" s="384"/>
      <c r="J73" s="385"/>
      <c r="K73" s="385"/>
      <c r="L73" s="88" t="str">
        <f>'Moors League'!K62</f>
        <v>DSQ</v>
      </c>
      <c r="M73" s="89" t="str">
        <f>'Moors League'!L62</f>
        <v>DSQ</v>
      </c>
      <c r="N73" s="89">
        <f>'Moors League'!M62</f>
        <v>0</v>
      </c>
      <c r="O73" s="104" t="s">
        <v>178</v>
      </c>
      <c r="P73" s="105"/>
      <c r="Q73" s="106" t="str">
        <f>_xlfn.IFNA((VLOOKUP(O73,'DQ Lookup'!$A$2:$B$99,2,FALSE)),"")</f>
        <v>Did not touch the wall during the turn</v>
      </c>
      <c r="AJ73" s="411">
        <v>32.130000000000003</v>
      </c>
    </row>
    <row r="74" spans="1:36" s="45" customFormat="1" ht="19.5" customHeight="1" x14ac:dyDescent="0.25">
      <c r="A74" s="293">
        <v>55</v>
      </c>
      <c r="B74" s="294" t="s">
        <v>283</v>
      </c>
      <c r="C74" s="294" t="s">
        <v>286</v>
      </c>
      <c r="D74" s="294" t="s">
        <v>294</v>
      </c>
      <c r="E74" s="295" t="s">
        <v>99</v>
      </c>
      <c r="F74" s="92">
        <v>1</v>
      </c>
      <c r="G74" s="292">
        <v>1631780</v>
      </c>
      <c r="H74" s="291" t="s">
        <v>491</v>
      </c>
      <c r="I74" s="297">
        <v>2</v>
      </c>
      <c r="J74" s="292">
        <v>1479398</v>
      </c>
      <c r="K74" s="291" t="s">
        <v>489</v>
      </c>
      <c r="L74" s="348"/>
      <c r="M74" s="349"/>
      <c r="N74" s="349"/>
      <c r="O74" s="104"/>
      <c r="P74" s="105"/>
      <c r="Q74" s="106" t="str">
        <f>_xlfn.IFNA((VLOOKUP(O74,'DQ Lookup'!$A$2:$B$99,2,FALSE)),"")</f>
        <v/>
      </c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J74" s="411"/>
    </row>
    <row r="75" spans="1:36" s="45" customFormat="1" ht="19.5" customHeight="1" x14ac:dyDescent="0.25">
      <c r="A75" s="365"/>
      <c r="B75" s="366"/>
      <c r="C75" s="366"/>
      <c r="D75" s="366"/>
      <c r="E75" s="367"/>
      <c r="F75" s="92">
        <v>3</v>
      </c>
      <c r="G75" s="292">
        <v>1806380</v>
      </c>
      <c r="H75" s="291" t="s">
        <v>583</v>
      </c>
      <c r="I75" s="297">
        <v>4</v>
      </c>
      <c r="J75" s="292">
        <v>1748256</v>
      </c>
      <c r="K75" s="291" t="s">
        <v>487</v>
      </c>
      <c r="L75" s="91">
        <f>'Moors League'!K63</f>
        <v>3</v>
      </c>
      <c r="M75" s="89">
        <f>'Moors League'!L63</f>
        <v>25743</v>
      </c>
      <c r="N75" s="89">
        <f>'Moors League'!M63</f>
        <v>2</v>
      </c>
      <c r="O75" s="104"/>
      <c r="P75" s="105"/>
      <c r="Q75" s="106" t="str">
        <f>_xlfn.IFNA((VLOOKUP(O75,'DQ Lookup'!$A$2:$B$99,2,FALSE)),"")</f>
        <v/>
      </c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J75" s="411"/>
    </row>
    <row r="76" spans="1:36" s="45" customFormat="1" ht="19.5" customHeight="1" x14ac:dyDescent="0.25">
      <c r="A76" s="293">
        <v>56</v>
      </c>
      <c r="B76" s="294" t="s">
        <v>284</v>
      </c>
      <c r="C76" s="294" t="s">
        <v>286</v>
      </c>
      <c r="D76" s="294" t="s">
        <v>294</v>
      </c>
      <c r="E76" s="295" t="s">
        <v>99</v>
      </c>
      <c r="F76" s="90">
        <v>1</v>
      </c>
      <c r="G76" s="292"/>
      <c r="H76" s="291"/>
      <c r="I76" s="298">
        <v>2</v>
      </c>
      <c r="J76" s="292"/>
      <c r="K76" s="291"/>
      <c r="L76" s="348"/>
      <c r="M76" s="349"/>
      <c r="N76" s="349"/>
      <c r="O76" s="104"/>
      <c r="P76" s="105"/>
      <c r="Q76" s="106" t="str">
        <f>_xlfn.IFNA((VLOOKUP(O76,'DQ Lookup'!$A$2:$B$99,2,FALSE)),"")</f>
        <v/>
      </c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J76" s="411"/>
    </row>
    <row r="77" spans="1:36" s="45" customFormat="1" ht="19.5" customHeight="1" x14ac:dyDescent="0.25">
      <c r="A77" s="365"/>
      <c r="B77" s="366"/>
      <c r="C77" s="366"/>
      <c r="D77" s="366"/>
      <c r="E77" s="367"/>
      <c r="F77" s="93">
        <v>3</v>
      </c>
      <c r="G77" s="292"/>
      <c r="H77" s="291"/>
      <c r="I77" s="299">
        <v>4</v>
      </c>
      <c r="J77" s="292"/>
      <c r="K77" s="291"/>
      <c r="L77" s="91" t="str">
        <f>'Moors League'!K64</f>
        <v>DNS</v>
      </c>
      <c r="M77" s="89" t="str">
        <f>'Moors League'!L64</f>
        <v>DNS</v>
      </c>
      <c r="N77" s="89">
        <f>'Moors League'!M64</f>
        <v>0</v>
      </c>
      <c r="O77" s="104"/>
      <c r="P77" s="105"/>
      <c r="Q77" s="106" t="str">
        <f>_xlfn.IFNA((VLOOKUP(O77,'DQ Lookup'!$A$2:$B$99,2,FALSE)),"")</f>
        <v/>
      </c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J77" s="411"/>
    </row>
    <row r="78" spans="1:36" s="45" customFormat="1" ht="19.5" customHeight="1" x14ac:dyDescent="0.25">
      <c r="A78" s="293">
        <v>57</v>
      </c>
      <c r="B78" s="294" t="s">
        <v>283</v>
      </c>
      <c r="C78" s="294" t="s">
        <v>287</v>
      </c>
      <c r="D78" s="294" t="s">
        <v>293</v>
      </c>
      <c r="E78" s="295" t="s">
        <v>97</v>
      </c>
      <c r="F78" s="87" t="s">
        <v>296</v>
      </c>
      <c r="G78" s="292">
        <v>1696371</v>
      </c>
      <c r="H78" s="291" t="s">
        <v>499</v>
      </c>
      <c r="I78" s="260" t="s">
        <v>298</v>
      </c>
      <c r="J78" s="292">
        <v>1521409</v>
      </c>
      <c r="K78" s="291" t="s">
        <v>498</v>
      </c>
      <c r="L78" s="348"/>
      <c r="M78" s="349"/>
      <c r="N78" s="349"/>
      <c r="O78" s="104"/>
      <c r="P78" s="105"/>
      <c r="Q78" s="106" t="str">
        <f>_xlfn.IFNA((VLOOKUP(O78,'DQ Lookup'!$A$2:$B$99,2,FALSE)),"")</f>
        <v/>
      </c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J78" s="411"/>
    </row>
    <row r="79" spans="1:36" s="45" customFormat="1" ht="19.5" customHeight="1" x14ac:dyDescent="0.25">
      <c r="A79" s="365"/>
      <c r="B79" s="366"/>
      <c r="C79" s="366"/>
      <c r="D79" s="366"/>
      <c r="E79" s="367"/>
      <c r="F79" s="87" t="s">
        <v>297</v>
      </c>
      <c r="G79" s="292">
        <v>1521500</v>
      </c>
      <c r="H79" s="291" t="s">
        <v>500</v>
      </c>
      <c r="I79" s="260" t="s">
        <v>299</v>
      </c>
      <c r="J79" s="292">
        <v>1696318</v>
      </c>
      <c r="K79" s="291" t="s">
        <v>488</v>
      </c>
      <c r="L79" s="91">
        <f>'Moors League'!K65</f>
        <v>4</v>
      </c>
      <c r="M79" s="89">
        <f>'Moors League'!L65</f>
        <v>14067</v>
      </c>
      <c r="N79" s="89">
        <f>'Moors League'!M65</f>
        <v>1</v>
      </c>
      <c r="O79" s="104"/>
      <c r="P79" s="105"/>
      <c r="Q79" s="106" t="str">
        <f>_xlfn.IFNA((VLOOKUP(O79,'DQ Lookup'!$A$2:$B$99,2,FALSE)),"")</f>
        <v/>
      </c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J79" s="411"/>
    </row>
    <row r="80" spans="1:36" s="45" customFormat="1" ht="19.5" customHeight="1" x14ac:dyDescent="0.25">
      <c r="A80" s="293">
        <v>58</v>
      </c>
      <c r="B80" s="294" t="s">
        <v>284</v>
      </c>
      <c r="C80" s="294" t="s">
        <v>287</v>
      </c>
      <c r="D80" s="294" t="s">
        <v>293</v>
      </c>
      <c r="E80" s="295" t="s">
        <v>97</v>
      </c>
      <c r="F80" s="90" t="s">
        <v>296</v>
      </c>
      <c r="G80" s="292">
        <v>1777898</v>
      </c>
      <c r="H80" s="291" t="s">
        <v>585</v>
      </c>
      <c r="I80" s="260" t="s">
        <v>298</v>
      </c>
      <c r="J80" s="292">
        <v>1521496</v>
      </c>
      <c r="K80" s="291" t="s">
        <v>582</v>
      </c>
      <c r="L80" s="348"/>
      <c r="M80" s="349"/>
      <c r="N80" s="349"/>
      <c r="O80" s="104"/>
      <c r="P80" s="105"/>
      <c r="Q80" s="106" t="str">
        <f>_xlfn.IFNA((VLOOKUP(O80,'DQ Lookup'!$A$2:$B$99,2,FALSE)),"")</f>
        <v/>
      </c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J80" s="411"/>
    </row>
    <row r="81" spans="1:36" s="45" customFormat="1" ht="19.5" customHeight="1" x14ac:dyDescent="0.25">
      <c r="A81" s="365"/>
      <c r="B81" s="366"/>
      <c r="C81" s="366"/>
      <c r="D81" s="366"/>
      <c r="E81" s="367"/>
      <c r="F81" s="87" t="s">
        <v>297</v>
      </c>
      <c r="G81" s="292">
        <v>1748259</v>
      </c>
      <c r="H81" s="291" t="s">
        <v>497</v>
      </c>
      <c r="I81" s="260" t="s">
        <v>299</v>
      </c>
      <c r="J81" s="292">
        <v>1696335</v>
      </c>
      <c r="K81" s="291" t="s">
        <v>584</v>
      </c>
      <c r="L81" s="91" t="str">
        <f>'Moors League'!K66</f>
        <v>DSQ</v>
      </c>
      <c r="M81" s="89" t="str">
        <f>'Moors League'!L66</f>
        <v>DSQ</v>
      </c>
      <c r="N81" s="89">
        <f>'Moors League'!M66</f>
        <v>0</v>
      </c>
      <c r="O81" s="104">
        <v>4.4000000000000004</v>
      </c>
      <c r="P81" s="105"/>
      <c r="Q81" s="106" t="str">
        <f>_xlfn.IFNA((VLOOKUP(O81,'DQ Lookup'!$A$2:$B$99,2,FALSE)),"")</f>
        <v>Initiating a start before the signal</v>
      </c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J81" s="411" t="s">
        <v>637</v>
      </c>
    </row>
    <row r="82" spans="1:36" s="45" customFormat="1" ht="19.5" customHeight="1" x14ac:dyDescent="0.25">
      <c r="A82" s="293">
        <v>59</v>
      </c>
      <c r="B82" s="294" t="s">
        <v>283</v>
      </c>
      <c r="C82" s="294" t="s">
        <v>285</v>
      </c>
      <c r="D82" s="294" t="s">
        <v>294</v>
      </c>
      <c r="E82" s="295" t="s">
        <v>99</v>
      </c>
      <c r="F82" s="92">
        <v>1</v>
      </c>
      <c r="G82" s="292" t="s">
        <v>571</v>
      </c>
      <c r="H82" s="291"/>
      <c r="I82" s="297">
        <v>2</v>
      </c>
      <c r="J82" s="292" t="s">
        <v>571</v>
      </c>
      <c r="K82" s="291"/>
      <c r="L82" s="348"/>
      <c r="M82" s="349"/>
      <c r="N82" s="349"/>
      <c r="O82" s="104"/>
      <c r="P82" s="105"/>
      <c r="Q82" s="106" t="str">
        <f>_xlfn.IFNA((VLOOKUP(O82,'DQ Lookup'!$A$2:$B$99,2,FALSE)),"")</f>
        <v/>
      </c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J82" s="411"/>
    </row>
    <row r="83" spans="1:36" s="45" customFormat="1" ht="19.5" customHeight="1" x14ac:dyDescent="0.25">
      <c r="A83" s="365"/>
      <c r="B83" s="366"/>
      <c r="C83" s="366"/>
      <c r="D83" s="366"/>
      <c r="E83" s="367"/>
      <c r="F83" s="92">
        <v>3</v>
      </c>
      <c r="G83" s="292" t="s">
        <v>571</v>
      </c>
      <c r="H83" s="291"/>
      <c r="I83" s="297">
        <v>4</v>
      </c>
      <c r="J83" s="292" t="s">
        <v>571</v>
      </c>
      <c r="K83" s="291"/>
      <c r="L83" s="91" t="str">
        <f>'Moors League'!K67</f>
        <v>DNS</v>
      </c>
      <c r="M83" s="89" t="str">
        <f>'Moors League'!L67</f>
        <v>DNS</v>
      </c>
      <c r="N83" s="89">
        <f>'Moors League'!M67</f>
        <v>0</v>
      </c>
      <c r="O83" s="104"/>
      <c r="P83" s="105"/>
      <c r="Q83" s="106" t="str">
        <f>_xlfn.IFNA((VLOOKUP(O83,'DQ Lookup'!$A$2:$B$99,2,FALSE)),"")</f>
        <v/>
      </c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J83" s="411"/>
    </row>
    <row r="84" spans="1:36" s="45" customFormat="1" ht="19.5" customHeight="1" x14ac:dyDescent="0.25">
      <c r="A84" s="293">
        <v>60</v>
      </c>
      <c r="B84" s="294" t="s">
        <v>284</v>
      </c>
      <c r="C84" s="294" t="s">
        <v>285</v>
      </c>
      <c r="D84" s="294" t="s">
        <v>294</v>
      </c>
      <c r="E84" s="295" t="s">
        <v>99</v>
      </c>
      <c r="F84" s="90">
        <v>1</v>
      </c>
      <c r="G84" s="292" t="s">
        <v>571</v>
      </c>
      <c r="H84" s="291"/>
      <c r="I84" s="298">
        <v>2</v>
      </c>
      <c r="J84" s="292" t="s">
        <v>571</v>
      </c>
      <c r="K84" s="291"/>
      <c r="L84" s="348"/>
      <c r="M84" s="349"/>
      <c r="N84" s="349"/>
      <c r="O84" s="104"/>
      <c r="P84" s="105"/>
      <c r="Q84" s="106" t="str">
        <f>_xlfn.IFNA((VLOOKUP(O84,'DQ Lookup'!$A$2:$B$99,2,FALSE)),"")</f>
        <v/>
      </c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J84" s="411"/>
    </row>
    <row r="85" spans="1:36" s="45" customFormat="1" ht="19.5" customHeight="1" x14ac:dyDescent="0.25">
      <c r="A85" s="365"/>
      <c r="B85" s="366"/>
      <c r="C85" s="366"/>
      <c r="D85" s="366"/>
      <c r="E85" s="367"/>
      <c r="F85" s="93">
        <v>3</v>
      </c>
      <c r="G85" s="292" t="s">
        <v>571</v>
      </c>
      <c r="H85" s="291"/>
      <c r="I85" s="299">
        <v>4</v>
      </c>
      <c r="J85" s="292" t="s">
        <v>571</v>
      </c>
      <c r="K85" s="291"/>
      <c r="L85" s="91" t="str">
        <f>'Moors League'!K68</f>
        <v>DNS</v>
      </c>
      <c r="M85" s="89" t="str">
        <f>'Moors League'!L68</f>
        <v>DNS</v>
      </c>
      <c r="N85" s="89">
        <f>'Moors League'!M68</f>
        <v>0</v>
      </c>
      <c r="O85" s="104"/>
      <c r="P85" s="105"/>
      <c r="Q85" s="106" t="str">
        <f>_xlfn.IFNA((VLOOKUP(O85,'DQ Lookup'!$A$2:$B$99,2,FALSE)),"")</f>
        <v/>
      </c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J85" s="411"/>
    </row>
    <row r="86" spans="1:36" s="45" customFormat="1" ht="19.5" customHeight="1" x14ac:dyDescent="0.25">
      <c r="A86" s="293">
        <v>61</v>
      </c>
      <c r="B86" s="354" t="s">
        <v>111</v>
      </c>
      <c r="C86" s="355"/>
      <c r="D86" s="294"/>
      <c r="E86" s="295" t="s">
        <v>295</v>
      </c>
      <c r="F86" s="94">
        <v>1</v>
      </c>
      <c r="G86" s="292">
        <v>1521500</v>
      </c>
      <c r="H86" s="291" t="s">
        <v>500</v>
      </c>
      <c r="I86" s="298">
        <v>2</v>
      </c>
      <c r="J86" s="292">
        <v>1777898</v>
      </c>
      <c r="K86" s="291" t="s">
        <v>585</v>
      </c>
      <c r="L86" s="359"/>
      <c r="M86" s="360"/>
      <c r="N86" s="360"/>
      <c r="O86" s="104"/>
      <c r="P86" s="105"/>
      <c r="Q86" s="106" t="str">
        <f>_xlfn.IFNA((VLOOKUP(O86,'DQ Lookup'!$A$2:$B$99,2,FALSE)),"")</f>
        <v/>
      </c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J86" s="411"/>
    </row>
    <row r="87" spans="1:36" s="45" customFormat="1" ht="19.5" customHeight="1" x14ac:dyDescent="0.25">
      <c r="A87" s="368" t="s">
        <v>612</v>
      </c>
      <c r="B87" s="369"/>
      <c r="C87" s="369"/>
      <c r="D87" s="369"/>
      <c r="E87" s="370"/>
      <c r="F87" s="94">
        <v>3</v>
      </c>
      <c r="G87" s="292">
        <v>1631775</v>
      </c>
      <c r="H87" s="291" t="s">
        <v>580</v>
      </c>
      <c r="I87" s="299">
        <v>4</v>
      </c>
      <c r="J87" s="292">
        <v>1489067</v>
      </c>
      <c r="K87" s="291" t="s">
        <v>486</v>
      </c>
      <c r="L87" s="361"/>
      <c r="M87" s="362"/>
      <c r="N87" s="362"/>
      <c r="O87" s="104"/>
      <c r="P87" s="105"/>
      <c r="Q87" s="106" t="str">
        <f>_xlfn.IFNA((VLOOKUP(O87,'DQ Lookup'!$A$2:$B$99,2,FALSE)),"")</f>
        <v/>
      </c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J87" s="411"/>
    </row>
    <row r="88" spans="1:36" s="45" customFormat="1" ht="19.5" customHeight="1" x14ac:dyDescent="0.25">
      <c r="A88" s="371"/>
      <c r="B88" s="372"/>
      <c r="C88" s="372"/>
      <c r="D88" s="372"/>
      <c r="E88" s="373"/>
      <c r="F88" s="94">
        <v>5</v>
      </c>
      <c r="G88" s="292">
        <v>1631780</v>
      </c>
      <c r="H88" s="291" t="s">
        <v>491</v>
      </c>
      <c r="I88" s="298">
        <v>6</v>
      </c>
      <c r="J88" s="292">
        <v>1631770</v>
      </c>
      <c r="K88" s="291" t="s">
        <v>490</v>
      </c>
      <c r="L88" s="361"/>
      <c r="M88" s="362"/>
      <c r="N88" s="362"/>
      <c r="O88" s="104"/>
      <c r="P88" s="105"/>
      <c r="Q88" s="106" t="str">
        <f>_xlfn.IFNA((VLOOKUP(O88,'DQ Lookup'!$A$2:$B$99,2,FALSE)),"")</f>
        <v/>
      </c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J88" s="411"/>
    </row>
    <row r="89" spans="1:36" s="45" customFormat="1" ht="19.5" customHeight="1" x14ac:dyDescent="0.25">
      <c r="A89" s="371"/>
      <c r="B89" s="372"/>
      <c r="C89" s="372"/>
      <c r="D89" s="372"/>
      <c r="E89" s="373"/>
      <c r="F89" s="94">
        <v>7</v>
      </c>
      <c r="G89" s="292">
        <v>1479398</v>
      </c>
      <c r="H89" s="291" t="s">
        <v>489</v>
      </c>
      <c r="I89" s="299">
        <v>8</v>
      </c>
      <c r="J89" s="292">
        <v>1377833</v>
      </c>
      <c r="K89" s="291" t="s">
        <v>581</v>
      </c>
      <c r="L89" s="363"/>
      <c r="M89" s="364"/>
      <c r="N89" s="364"/>
      <c r="O89" s="104"/>
      <c r="P89" s="105"/>
      <c r="Q89" s="106" t="str">
        <f>_xlfn.IFNA((VLOOKUP(O89,'DQ Lookup'!$A$2:$B$99,2,FALSE)),"")</f>
        <v/>
      </c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J89" s="411"/>
    </row>
    <row r="90" spans="1:36" s="45" customFormat="1" ht="19.5" customHeight="1" thickBot="1" x14ac:dyDescent="0.3">
      <c r="A90" s="374"/>
      <c r="B90" s="375"/>
      <c r="C90" s="375"/>
      <c r="D90" s="375"/>
      <c r="E90" s="376"/>
      <c r="F90" s="94">
        <v>9</v>
      </c>
      <c r="G90" s="292">
        <v>1748256</v>
      </c>
      <c r="H90" s="291" t="s">
        <v>487</v>
      </c>
      <c r="I90" s="300">
        <v>10</v>
      </c>
      <c r="J90" s="292">
        <v>55487</v>
      </c>
      <c r="K90" s="291" t="s">
        <v>492</v>
      </c>
      <c r="L90" s="95" t="str">
        <f>'Moors League'!K69</f>
        <v>DNS</v>
      </c>
      <c r="M90" s="96" t="str">
        <f>'Moors League'!L69</f>
        <v>DNS</v>
      </c>
      <c r="N90" s="96">
        <f>'Moors League'!M69</f>
        <v>0</v>
      </c>
      <c r="O90" s="104"/>
      <c r="P90" s="105"/>
      <c r="Q90" s="106" t="str">
        <f>_xlfn.IFNA((VLOOKUP(O90,'DQ Lookup'!$A$2:$B$99,2,FALSE)),"")</f>
        <v/>
      </c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J90" s="411"/>
    </row>
    <row r="91" spans="1:36" ht="24.75" customHeight="1" thickBot="1" x14ac:dyDescent="0.3">
      <c r="A91" s="24"/>
      <c r="B91" s="1"/>
      <c r="C91" s="1"/>
      <c r="D91" s="1"/>
      <c r="E91" s="1"/>
      <c r="F91" s="24"/>
      <c r="G91" s="247"/>
      <c r="H91" s="24"/>
      <c r="I91" s="351" t="s">
        <v>300</v>
      </c>
      <c r="J91" s="352"/>
      <c r="K91" s="352"/>
      <c r="L91" s="353"/>
      <c r="M91" s="378">
        <f>SUM(N6:N90)</f>
        <v>53</v>
      </c>
      <c r="N91" s="379"/>
      <c r="O91" s="206"/>
      <c r="Q91" s="34"/>
    </row>
    <row r="92" spans="1:36" x14ac:dyDescent="0.25">
      <c r="A92" s="24"/>
      <c r="B92" s="1"/>
      <c r="C92" s="1"/>
      <c r="D92" s="1"/>
      <c r="E92" s="1"/>
      <c r="F92" s="24"/>
      <c r="G92" s="247"/>
      <c r="H92" s="24"/>
      <c r="I92" s="21"/>
      <c r="J92" s="245"/>
      <c r="K92" s="21"/>
      <c r="L92" s="22"/>
      <c r="M92" s="22"/>
      <c r="N92" s="23"/>
      <c r="O92" s="205"/>
      <c r="Q92" s="34"/>
    </row>
    <row r="93" spans="1:36" x14ac:dyDescent="0.25">
      <c r="A93" s="24"/>
      <c r="B93" s="1"/>
      <c r="C93" s="1"/>
      <c r="D93" s="1"/>
      <c r="E93" s="1"/>
      <c r="F93" s="24"/>
      <c r="G93" s="247"/>
      <c r="H93" s="24"/>
      <c r="I93" s="21"/>
      <c r="J93" s="245"/>
      <c r="K93" s="21"/>
      <c r="L93" s="22"/>
      <c r="M93" s="22"/>
      <c r="N93" s="23"/>
      <c r="O93" s="205"/>
      <c r="Q93" s="34"/>
    </row>
    <row r="94" spans="1:36" x14ac:dyDescent="0.25">
      <c r="A94" s="24"/>
      <c r="B94" s="1"/>
      <c r="C94" s="1"/>
      <c r="D94" s="1"/>
      <c r="E94" s="1"/>
      <c r="F94" s="24"/>
      <c r="G94" s="247"/>
      <c r="H94" s="24"/>
      <c r="I94" s="21"/>
      <c r="J94" s="245"/>
      <c r="K94" s="21"/>
      <c r="L94" s="22"/>
      <c r="M94" s="22"/>
      <c r="N94" s="23"/>
      <c r="O94" s="205"/>
      <c r="Q94" s="34"/>
    </row>
    <row r="95" spans="1:36" ht="15" customHeight="1" x14ac:dyDescent="0.25">
      <c r="A95" s="24"/>
      <c r="B95" s="1"/>
      <c r="C95" s="1"/>
      <c r="D95" s="1"/>
      <c r="E95" s="1"/>
      <c r="F95" s="24"/>
      <c r="G95" s="247"/>
      <c r="H95" s="24"/>
      <c r="I95" s="21"/>
      <c r="J95" s="245"/>
      <c r="K95" s="21"/>
      <c r="L95" s="22"/>
      <c r="M95" s="22"/>
      <c r="N95" s="23"/>
      <c r="O95" s="205"/>
      <c r="Q95" s="34"/>
    </row>
    <row r="96" spans="1:36" ht="15" customHeight="1" x14ac:dyDescent="0.25">
      <c r="A96" s="24"/>
      <c r="B96" s="1"/>
      <c r="C96" s="1"/>
      <c r="D96" s="1"/>
      <c r="E96" s="1"/>
      <c r="F96" s="24"/>
      <c r="G96" s="247"/>
      <c r="H96" s="24"/>
      <c r="I96" s="21"/>
      <c r="J96" s="245"/>
      <c r="K96" s="21"/>
      <c r="L96" s="22"/>
      <c r="M96" s="22"/>
      <c r="N96" s="23"/>
      <c r="O96" s="205"/>
      <c r="Q96" s="34"/>
    </row>
    <row r="97" spans="1:17" ht="15" customHeight="1" x14ac:dyDescent="0.25">
      <c r="A97" s="24"/>
      <c r="B97" s="1"/>
      <c r="C97" s="1"/>
      <c r="D97" s="1"/>
      <c r="E97" s="1"/>
      <c r="F97" s="24"/>
      <c r="G97" s="247"/>
      <c r="H97" s="24"/>
      <c r="I97" s="21"/>
      <c r="J97" s="245"/>
      <c r="K97" s="21"/>
      <c r="L97" s="22"/>
      <c r="M97" s="22"/>
      <c r="N97" s="23"/>
      <c r="O97" s="205"/>
      <c r="Q97" s="34"/>
    </row>
    <row r="98" spans="1:17" x14ac:dyDescent="0.25">
      <c r="A98" s="24"/>
      <c r="B98" s="1"/>
      <c r="C98" s="1"/>
      <c r="D98" s="1"/>
      <c r="E98" s="1"/>
      <c r="F98" s="24"/>
      <c r="G98" s="247"/>
      <c r="H98" s="24"/>
      <c r="I98" s="21"/>
      <c r="J98" s="245"/>
      <c r="K98" s="21"/>
      <c r="L98" s="22"/>
      <c r="M98" s="22"/>
      <c r="N98" s="23"/>
      <c r="O98" s="205"/>
      <c r="Q98" s="34"/>
    </row>
    <row r="99" spans="1:17" x14ac:dyDescent="0.25">
      <c r="A99" s="24"/>
      <c r="B99" s="1"/>
      <c r="C99" s="1"/>
      <c r="D99" s="1"/>
      <c r="E99" s="1"/>
      <c r="F99" s="24"/>
      <c r="G99" s="247"/>
      <c r="H99" s="24"/>
      <c r="I99" s="21"/>
      <c r="J99" s="245"/>
      <c r="K99" s="21"/>
      <c r="L99" s="22"/>
      <c r="M99" s="22"/>
      <c r="N99" s="23"/>
      <c r="O99" s="205"/>
      <c r="Q99" s="34"/>
    </row>
    <row r="100" spans="1:17" x14ac:dyDescent="0.25">
      <c r="A100" s="24"/>
      <c r="B100" s="1"/>
      <c r="C100" s="1"/>
      <c r="D100" s="1"/>
      <c r="E100" s="1"/>
      <c r="F100" s="24"/>
      <c r="G100" s="214"/>
      <c r="H100" s="24"/>
      <c r="I100" s="21"/>
      <c r="J100" s="23"/>
      <c r="K100" s="21"/>
      <c r="L100" s="22"/>
      <c r="M100" s="22"/>
      <c r="N100" s="23"/>
      <c r="O100" s="205"/>
      <c r="Q100" s="34"/>
    </row>
    <row r="101" spans="1:17" x14ac:dyDescent="0.25">
      <c r="A101" s="24"/>
      <c r="B101" s="1"/>
      <c r="C101" s="1"/>
      <c r="D101" s="1"/>
      <c r="E101" s="1"/>
      <c r="F101" s="24"/>
      <c r="G101" s="247"/>
      <c r="H101" s="24"/>
      <c r="I101" s="21"/>
      <c r="J101" s="245"/>
      <c r="K101" s="21"/>
      <c r="L101" s="22"/>
      <c r="M101" s="22"/>
      <c r="N101" s="23"/>
      <c r="O101" s="205"/>
      <c r="Q101" s="34"/>
    </row>
    <row r="102" spans="1:17" x14ac:dyDescent="0.25">
      <c r="A102" s="24"/>
      <c r="B102" s="1"/>
      <c r="C102" s="1"/>
      <c r="D102" s="1"/>
      <c r="E102" s="1"/>
      <c r="F102" s="24"/>
      <c r="G102" s="247"/>
      <c r="H102" s="24"/>
      <c r="I102" s="21"/>
      <c r="J102" s="245"/>
      <c r="K102" s="21"/>
      <c r="L102" s="22"/>
      <c r="M102" s="22"/>
      <c r="N102" s="23"/>
      <c r="O102" s="205"/>
      <c r="Q102" s="34"/>
    </row>
    <row r="103" spans="1:17" x14ac:dyDescent="0.25">
      <c r="A103" s="24"/>
      <c r="B103" s="1"/>
      <c r="C103" s="1"/>
      <c r="D103" s="1"/>
      <c r="E103" s="1"/>
      <c r="F103" s="24"/>
      <c r="G103" s="247"/>
      <c r="H103" s="24"/>
      <c r="I103" s="21"/>
      <c r="J103" s="245"/>
      <c r="K103" s="21"/>
      <c r="L103" s="22"/>
      <c r="M103" s="22"/>
      <c r="N103" s="23"/>
      <c r="O103" s="205"/>
      <c r="Q103" s="34"/>
    </row>
    <row r="104" spans="1:17" x14ac:dyDescent="0.25">
      <c r="A104" s="24"/>
      <c r="B104" s="1"/>
      <c r="C104" s="1"/>
      <c r="D104" s="1"/>
      <c r="E104" s="1"/>
      <c r="F104" s="24"/>
      <c r="G104" s="247"/>
      <c r="H104" s="24"/>
      <c r="I104" s="21"/>
      <c r="J104" s="245"/>
      <c r="K104" s="21"/>
      <c r="L104" s="22"/>
      <c r="M104" s="22"/>
      <c r="N104" s="23"/>
      <c r="O104" s="205"/>
      <c r="Q104" s="34"/>
    </row>
    <row r="105" spans="1:17" x14ac:dyDescent="0.25">
      <c r="A105" s="24"/>
      <c r="B105" s="1"/>
      <c r="C105" s="1"/>
      <c r="D105" s="1"/>
      <c r="E105" s="1"/>
      <c r="F105" s="24"/>
      <c r="G105" s="247"/>
      <c r="H105" s="24"/>
      <c r="I105" s="21"/>
      <c r="J105" s="245"/>
      <c r="K105" s="21"/>
      <c r="L105" s="22"/>
      <c r="M105" s="22"/>
      <c r="N105" s="23"/>
      <c r="O105" s="205"/>
      <c r="Q105" s="34"/>
    </row>
    <row r="106" spans="1:17" x14ac:dyDescent="0.25">
      <c r="A106" s="24"/>
      <c r="B106" s="1"/>
      <c r="C106" s="1"/>
      <c r="D106" s="1"/>
      <c r="E106" s="1"/>
      <c r="F106" s="24"/>
      <c r="G106" s="247"/>
      <c r="H106" s="24"/>
      <c r="I106" s="21"/>
      <c r="J106" s="245"/>
      <c r="K106" s="21"/>
      <c r="L106" s="22"/>
      <c r="M106" s="22"/>
      <c r="N106" s="23"/>
      <c r="O106" s="205"/>
      <c r="Q106" s="34"/>
    </row>
    <row r="107" spans="1:17" x14ac:dyDescent="0.25">
      <c r="A107" s="24"/>
      <c r="B107" s="1"/>
      <c r="C107" s="1"/>
      <c r="D107" s="1"/>
      <c r="E107" s="1"/>
      <c r="F107" s="24"/>
      <c r="G107" s="247"/>
      <c r="H107" s="24"/>
      <c r="I107" s="21"/>
      <c r="J107" s="245"/>
      <c r="K107" s="21"/>
      <c r="L107" s="22"/>
      <c r="M107" s="22"/>
      <c r="N107" s="23"/>
      <c r="O107" s="205"/>
      <c r="Q107" s="34"/>
    </row>
    <row r="108" spans="1:17" x14ac:dyDescent="0.25">
      <c r="A108" s="24"/>
      <c r="B108" s="1"/>
      <c r="C108" s="1"/>
      <c r="D108" s="1"/>
      <c r="E108" s="1"/>
      <c r="F108" s="24"/>
      <c r="G108" s="247"/>
      <c r="H108" s="24"/>
      <c r="I108" s="21"/>
      <c r="J108" s="245"/>
      <c r="K108" s="21"/>
      <c r="L108" s="22"/>
      <c r="M108" s="22"/>
      <c r="N108" s="23"/>
      <c r="O108" s="205"/>
      <c r="Q108" s="34"/>
    </row>
    <row r="109" spans="1:17" x14ac:dyDescent="0.25">
      <c r="A109" s="24"/>
      <c r="B109" s="1"/>
      <c r="C109" s="1"/>
      <c r="D109" s="1"/>
      <c r="E109" s="1"/>
      <c r="F109" s="24"/>
      <c r="G109" s="247"/>
      <c r="H109" s="24"/>
      <c r="I109" s="21"/>
      <c r="J109" s="245"/>
      <c r="K109" s="21"/>
      <c r="L109" s="22"/>
      <c r="M109" s="22"/>
      <c r="N109" s="23"/>
      <c r="O109" s="205"/>
      <c r="Q109" s="34"/>
    </row>
    <row r="110" spans="1:17" x14ac:dyDescent="0.25">
      <c r="A110" s="24"/>
      <c r="B110" s="1"/>
      <c r="C110" s="1"/>
      <c r="D110" s="1"/>
      <c r="E110" s="1"/>
      <c r="F110" s="24"/>
      <c r="G110" s="247"/>
      <c r="H110" s="24"/>
      <c r="I110" s="21"/>
      <c r="J110" s="245"/>
      <c r="K110" s="21"/>
      <c r="L110" s="22"/>
      <c r="M110" s="22"/>
      <c r="N110" s="23"/>
      <c r="O110" s="205"/>
      <c r="Q110" s="34"/>
    </row>
    <row r="111" spans="1:17" x14ac:dyDescent="0.25">
      <c r="A111" s="24"/>
      <c r="B111" s="1"/>
      <c r="C111" s="1"/>
      <c r="D111" s="1"/>
      <c r="E111" s="1"/>
      <c r="F111" s="24"/>
      <c r="G111" s="247"/>
      <c r="H111" s="24"/>
      <c r="I111" s="21"/>
      <c r="J111" s="245"/>
      <c r="K111" s="21"/>
      <c r="L111" s="22"/>
      <c r="M111" s="22"/>
      <c r="N111" s="23"/>
      <c r="O111" s="205"/>
      <c r="Q111" s="34"/>
    </row>
    <row r="112" spans="1:17" x14ac:dyDescent="0.25">
      <c r="A112" s="24"/>
      <c r="B112" s="1"/>
      <c r="C112" s="1"/>
      <c r="D112" s="1"/>
      <c r="E112" s="1"/>
      <c r="F112" s="24"/>
      <c r="G112" s="247"/>
      <c r="H112" s="24"/>
      <c r="I112" s="21"/>
      <c r="J112" s="245"/>
      <c r="K112" s="21"/>
      <c r="L112" s="22"/>
      <c r="M112" s="22"/>
      <c r="N112" s="23"/>
      <c r="O112" s="205"/>
      <c r="Q112" s="34"/>
    </row>
    <row r="113" spans="1:17" x14ac:dyDescent="0.25">
      <c r="A113" s="24"/>
      <c r="B113" s="1"/>
      <c r="C113" s="1"/>
      <c r="D113" s="1"/>
      <c r="E113" s="1"/>
      <c r="F113" s="24"/>
      <c r="G113" s="247"/>
      <c r="H113" s="24"/>
      <c r="I113" s="21"/>
      <c r="J113" s="245"/>
      <c r="K113" s="21"/>
      <c r="L113" s="22"/>
      <c r="M113" s="22"/>
      <c r="N113" s="23"/>
      <c r="O113" s="205"/>
      <c r="Q113" s="34"/>
    </row>
    <row r="114" spans="1:17" x14ac:dyDescent="0.25">
      <c r="A114" s="24"/>
      <c r="B114" s="1"/>
      <c r="C114" s="1"/>
      <c r="D114" s="1"/>
      <c r="E114" s="1"/>
      <c r="F114" s="24"/>
      <c r="G114" s="247"/>
      <c r="H114" s="24"/>
      <c r="I114" s="21"/>
      <c r="J114" s="245"/>
      <c r="K114" s="21"/>
      <c r="L114" s="22"/>
      <c r="M114" s="22"/>
      <c r="N114" s="23"/>
      <c r="O114" s="205"/>
      <c r="Q114" s="34"/>
    </row>
    <row r="115" spans="1:17" x14ac:dyDescent="0.25">
      <c r="A115" s="24"/>
      <c r="B115" s="1"/>
      <c r="C115" s="1"/>
      <c r="D115" s="1"/>
      <c r="E115" s="1"/>
      <c r="F115" s="24"/>
      <c r="G115" s="247"/>
      <c r="H115" s="24"/>
      <c r="I115" s="21"/>
      <c r="J115" s="245"/>
      <c r="K115" s="21"/>
      <c r="L115" s="22"/>
      <c r="M115" s="22"/>
      <c r="N115" s="23"/>
      <c r="O115" s="205"/>
      <c r="Q115" s="34"/>
    </row>
    <row r="116" spans="1:17" x14ac:dyDescent="0.25">
      <c r="A116" s="24"/>
      <c r="B116" s="1"/>
      <c r="C116" s="1"/>
      <c r="D116" s="1"/>
      <c r="E116" s="1"/>
      <c r="F116" s="24"/>
      <c r="G116" s="247"/>
      <c r="H116" s="24"/>
      <c r="I116" s="21"/>
      <c r="J116" s="245"/>
      <c r="K116" s="21"/>
      <c r="L116" s="22"/>
      <c r="M116" s="22"/>
      <c r="N116" s="23"/>
      <c r="O116" s="205"/>
      <c r="Q116" s="34"/>
    </row>
    <row r="117" spans="1:17" x14ac:dyDescent="0.25">
      <c r="A117" s="24"/>
      <c r="B117" s="1"/>
      <c r="C117" s="1"/>
      <c r="D117" s="1"/>
      <c r="E117" s="1"/>
      <c r="F117" s="24"/>
      <c r="G117" s="247"/>
      <c r="H117" s="24"/>
      <c r="I117" s="21"/>
      <c r="J117" s="245"/>
      <c r="K117" s="21"/>
      <c r="L117" s="22"/>
      <c r="M117" s="22"/>
      <c r="N117" s="23"/>
      <c r="O117" s="205"/>
      <c r="Q117" s="34"/>
    </row>
    <row r="118" spans="1:17" x14ac:dyDescent="0.25">
      <c r="A118" s="24"/>
      <c r="B118" s="1"/>
      <c r="C118" s="1"/>
      <c r="D118" s="1"/>
      <c r="E118" s="1"/>
      <c r="F118" s="24"/>
      <c r="G118" s="247"/>
      <c r="H118" s="24"/>
      <c r="I118" s="21"/>
      <c r="J118" s="245"/>
      <c r="K118" s="21"/>
      <c r="L118" s="22"/>
      <c r="M118" s="22"/>
      <c r="N118" s="23"/>
      <c r="O118" s="205"/>
      <c r="Q118" s="34"/>
    </row>
    <row r="119" spans="1:17" x14ac:dyDescent="0.25">
      <c r="A119" s="24"/>
      <c r="B119" s="1"/>
      <c r="C119" s="1"/>
      <c r="D119" s="1"/>
      <c r="E119" s="1"/>
      <c r="F119" s="24"/>
      <c r="G119" s="247"/>
      <c r="H119" s="24"/>
      <c r="I119" s="21"/>
      <c r="J119" s="245"/>
      <c r="K119" s="21"/>
      <c r="L119" s="22"/>
      <c r="M119" s="22"/>
      <c r="N119" s="23"/>
      <c r="O119" s="205"/>
      <c r="Q119" s="34"/>
    </row>
    <row r="120" spans="1:17" x14ac:dyDescent="0.25">
      <c r="A120" s="24"/>
      <c r="B120" s="1"/>
      <c r="C120" s="1"/>
      <c r="D120" s="1"/>
      <c r="E120" s="1"/>
      <c r="F120" s="24"/>
      <c r="G120" s="247"/>
      <c r="H120" s="24"/>
      <c r="I120" s="21"/>
      <c r="J120" s="245"/>
      <c r="K120" s="21"/>
      <c r="L120" s="22"/>
      <c r="M120" s="22"/>
      <c r="N120" s="23"/>
      <c r="O120" s="205"/>
      <c r="Q120" s="34"/>
    </row>
    <row r="121" spans="1:17" x14ac:dyDescent="0.25">
      <c r="A121" s="24"/>
      <c r="B121" s="1"/>
      <c r="C121" s="1"/>
      <c r="D121" s="1"/>
      <c r="E121" s="1"/>
      <c r="F121" s="24"/>
      <c r="G121" s="247"/>
      <c r="H121" s="24"/>
      <c r="I121" s="21"/>
      <c r="J121" s="245"/>
      <c r="K121" s="21"/>
      <c r="L121" s="22"/>
      <c r="M121" s="22"/>
      <c r="N121" s="23"/>
      <c r="O121" s="205"/>
      <c r="Q121" s="34"/>
    </row>
    <row r="122" spans="1:17" x14ac:dyDescent="0.25">
      <c r="A122" s="24"/>
      <c r="B122" s="1"/>
      <c r="C122" s="1"/>
      <c r="D122" s="1"/>
      <c r="E122" s="1"/>
      <c r="F122" s="24"/>
      <c r="G122" s="247"/>
      <c r="H122" s="24"/>
      <c r="I122" s="21"/>
      <c r="J122" s="245"/>
      <c r="K122" s="21"/>
      <c r="L122" s="22"/>
      <c r="M122" s="22"/>
      <c r="N122" s="23"/>
      <c r="O122" s="205"/>
      <c r="Q122" s="34"/>
    </row>
    <row r="123" spans="1:17" x14ac:dyDescent="0.25">
      <c r="A123" s="24"/>
      <c r="B123" s="1"/>
      <c r="C123" s="1"/>
      <c r="D123" s="1"/>
      <c r="E123" s="1"/>
      <c r="F123" s="24"/>
      <c r="G123" s="247"/>
      <c r="H123" s="24"/>
      <c r="I123" s="21"/>
      <c r="J123" s="245"/>
      <c r="K123" s="21"/>
      <c r="L123" s="22"/>
      <c r="M123" s="22"/>
      <c r="N123" s="23"/>
      <c r="O123" s="205"/>
      <c r="Q123" s="34"/>
    </row>
    <row r="124" spans="1:17" x14ac:dyDescent="0.25">
      <c r="A124" s="24"/>
      <c r="B124" s="1"/>
      <c r="C124" s="1"/>
      <c r="D124" s="1"/>
      <c r="E124" s="1"/>
      <c r="F124" s="24"/>
      <c r="G124" s="247"/>
      <c r="H124" s="24"/>
      <c r="I124" s="21"/>
      <c r="J124" s="245"/>
      <c r="K124" s="21"/>
      <c r="L124" s="22"/>
      <c r="M124" s="22"/>
      <c r="N124" s="23"/>
      <c r="O124" s="205"/>
      <c r="Q124" s="34"/>
    </row>
    <row r="125" spans="1:17" x14ac:dyDescent="0.25">
      <c r="A125" s="24"/>
      <c r="B125" s="1"/>
      <c r="C125" s="1"/>
      <c r="D125" s="1"/>
      <c r="E125" s="1"/>
      <c r="F125" s="24"/>
      <c r="G125" s="247"/>
      <c r="H125" s="24"/>
      <c r="I125" s="21"/>
      <c r="J125" s="245"/>
      <c r="K125" s="21"/>
      <c r="L125" s="22"/>
      <c r="M125" s="22"/>
      <c r="N125" s="23"/>
      <c r="O125" s="205"/>
      <c r="Q125" s="34"/>
    </row>
    <row r="126" spans="1:17" x14ac:dyDescent="0.25">
      <c r="A126" s="24"/>
      <c r="B126" s="1"/>
      <c r="C126" s="1"/>
      <c r="D126" s="1"/>
      <c r="E126" s="1"/>
      <c r="F126" s="24"/>
      <c r="G126" s="247"/>
      <c r="H126" s="24"/>
      <c r="I126" s="21"/>
      <c r="J126" s="245"/>
      <c r="K126" s="21"/>
      <c r="L126" s="22"/>
      <c r="M126" s="22"/>
      <c r="N126" s="23"/>
      <c r="O126" s="205"/>
      <c r="Q126" s="34"/>
    </row>
    <row r="127" spans="1:17" x14ac:dyDescent="0.25">
      <c r="A127" s="24"/>
      <c r="B127" s="1"/>
      <c r="C127" s="1"/>
      <c r="D127" s="1"/>
      <c r="E127" s="1"/>
      <c r="F127" s="24"/>
      <c r="G127" s="247"/>
      <c r="H127" s="24"/>
      <c r="I127" s="21"/>
      <c r="J127" s="245"/>
      <c r="K127" s="21"/>
      <c r="L127" s="22"/>
      <c r="M127" s="22"/>
      <c r="N127" s="23"/>
      <c r="O127" s="205"/>
      <c r="Q127" s="34"/>
    </row>
    <row r="128" spans="1:17" x14ac:dyDescent="0.25">
      <c r="A128" s="24"/>
      <c r="B128" s="1"/>
      <c r="C128" s="1"/>
      <c r="D128" s="1"/>
      <c r="E128" s="1"/>
      <c r="F128" s="24"/>
      <c r="G128" s="247"/>
      <c r="H128" s="24"/>
      <c r="I128" s="21"/>
      <c r="J128" s="245"/>
      <c r="K128" s="21"/>
      <c r="L128" s="22"/>
      <c r="M128" s="22"/>
      <c r="N128" s="23"/>
      <c r="O128" s="205"/>
      <c r="Q128" s="34"/>
    </row>
    <row r="129" spans="1:17" x14ac:dyDescent="0.25">
      <c r="A129" s="24"/>
      <c r="B129" s="1"/>
      <c r="C129" s="1"/>
      <c r="D129" s="1"/>
      <c r="E129" s="1"/>
      <c r="F129" s="24"/>
      <c r="G129" s="247"/>
      <c r="H129" s="24"/>
      <c r="I129" s="21"/>
      <c r="J129" s="245"/>
      <c r="K129" s="21"/>
      <c r="L129" s="22"/>
      <c r="M129" s="22"/>
      <c r="N129" s="23"/>
      <c r="O129" s="205"/>
      <c r="Q129" s="34"/>
    </row>
    <row r="130" spans="1:17" x14ac:dyDescent="0.25">
      <c r="A130" s="24"/>
      <c r="B130" s="1"/>
      <c r="C130" s="1"/>
      <c r="D130" s="1"/>
      <c r="E130" s="1"/>
      <c r="F130" s="24"/>
      <c r="G130" s="247"/>
      <c r="H130" s="24"/>
      <c r="I130" s="21"/>
      <c r="J130" s="245"/>
      <c r="K130" s="21"/>
      <c r="L130" s="22"/>
      <c r="M130" s="22"/>
      <c r="N130" s="23"/>
      <c r="O130" s="205"/>
      <c r="Q130" s="34"/>
    </row>
    <row r="131" spans="1:17" x14ac:dyDescent="0.25">
      <c r="A131" s="24"/>
      <c r="B131" s="1"/>
      <c r="C131" s="1"/>
      <c r="D131" s="1"/>
      <c r="E131" s="1"/>
      <c r="F131" s="24"/>
      <c r="G131" s="247"/>
      <c r="H131" s="24"/>
      <c r="I131" s="21"/>
      <c r="J131" s="245"/>
      <c r="K131" s="21"/>
      <c r="L131" s="22"/>
      <c r="M131" s="22"/>
      <c r="N131" s="23"/>
      <c r="O131" s="205"/>
      <c r="Q131" s="34"/>
    </row>
    <row r="132" spans="1:17" x14ac:dyDescent="0.25">
      <c r="A132" s="24"/>
      <c r="B132" s="1"/>
      <c r="C132" s="1"/>
      <c r="D132" s="1"/>
      <c r="E132" s="1"/>
      <c r="F132" s="24"/>
      <c r="G132" s="247"/>
      <c r="H132" s="24"/>
      <c r="I132" s="21"/>
      <c r="J132" s="245"/>
      <c r="K132" s="21"/>
      <c r="L132" s="22"/>
      <c r="M132" s="22"/>
      <c r="N132" s="23"/>
      <c r="O132" s="205"/>
      <c r="Q132" s="34"/>
    </row>
    <row r="133" spans="1:17" x14ac:dyDescent="0.25">
      <c r="A133" s="24"/>
      <c r="B133" s="1"/>
      <c r="C133" s="1"/>
      <c r="D133" s="1"/>
      <c r="E133" s="1"/>
      <c r="F133" s="24"/>
      <c r="G133" s="247"/>
      <c r="H133" s="24"/>
      <c r="I133" s="21"/>
      <c r="J133" s="245"/>
      <c r="K133" s="21"/>
      <c r="L133" s="22"/>
      <c r="M133" s="22"/>
      <c r="N133" s="23"/>
      <c r="O133" s="205"/>
      <c r="Q133" s="34"/>
    </row>
    <row r="134" spans="1:17" x14ac:dyDescent="0.25">
      <c r="A134" s="24"/>
      <c r="B134" s="1"/>
      <c r="C134" s="1"/>
      <c r="D134" s="1"/>
      <c r="E134" s="1"/>
      <c r="F134" s="24"/>
      <c r="G134" s="247"/>
      <c r="H134" s="24"/>
      <c r="I134" s="21"/>
      <c r="J134" s="245"/>
      <c r="K134" s="21"/>
      <c r="L134" s="22"/>
      <c r="M134" s="22"/>
      <c r="N134" s="23"/>
      <c r="O134" s="205"/>
      <c r="Q134" s="34"/>
    </row>
    <row r="135" spans="1:17" x14ac:dyDescent="0.25">
      <c r="A135" s="24"/>
      <c r="B135" s="1"/>
      <c r="C135" s="1"/>
      <c r="D135" s="1"/>
      <c r="E135" s="1"/>
      <c r="F135" s="24"/>
      <c r="G135" s="247"/>
      <c r="H135" s="24"/>
      <c r="I135" s="21"/>
      <c r="J135" s="245"/>
      <c r="K135" s="21"/>
      <c r="L135" s="22"/>
      <c r="M135" s="22"/>
      <c r="N135" s="23"/>
      <c r="O135" s="205"/>
      <c r="Q135" s="34"/>
    </row>
    <row r="136" spans="1:17" x14ac:dyDescent="0.25">
      <c r="A136" s="24"/>
      <c r="B136" s="1"/>
      <c r="C136" s="1"/>
      <c r="D136" s="1"/>
      <c r="E136" s="1"/>
      <c r="F136" s="24"/>
      <c r="G136" s="247"/>
      <c r="H136" s="24"/>
      <c r="I136" s="21"/>
      <c r="J136" s="245"/>
      <c r="K136" s="21"/>
      <c r="L136" s="22"/>
      <c r="M136" s="22"/>
      <c r="N136" s="23"/>
      <c r="O136" s="205"/>
      <c r="Q136" s="34"/>
    </row>
    <row r="137" spans="1:17" x14ac:dyDescent="0.25">
      <c r="A137" s="24"/>
      <c r="B137" s="1"/>
      <c r="C137" s="1"/>
      <c r="D137" s="1"/>
      <c r="E137" s="1"/>
      <c r="F137" s="24"/>
      <c r="G137" s="247"/>
      <c r="H137" s="24"/>
      <c r="I137" s="21"/>
      <c r="J137" s="245"/>
      <c r="K137" s="21"/>
      <c r="L137" s="22"/>
      <c r="M137" s="22"/>
      <c r="N137" s="23"/>
      <c r="O137" s="205"/>
      <c r="Q137" s="34"/>
    </row>
    <row r="138" spans="1:17" x14ac:dyDescent="0.25">
      <c r="A138" s="24"/>
      <c r="B138" s="1"/>
      <c r="C138" s="1"/>
      <c r="D138" s="1"/>
      <c r="E138" s="1"/>
      <c r="F138" s="24"/>
      <c r="G138" s="247"/>
      <c r="H138" s="24"/>
      <c r="I138" s="21"/>
      <c r="J138" s="245"/>
      <c r="K138" s="21"/>
      <c r="L138" s="22"/>
      <c r="M138" s="22"/>
      <c r="N138" s="23"/>
      <c r="O138" s="205"/>
      <c r="Q138" s="34"/>
    </row>
    <row r="139" spans="1:17" x14ac:dyDescent="0.25">
      <c r="A139" s="24"/>
      <c r="B139" s="1"/>
      <c r="C139" s="1"/>
      <c r="D139" s="1"/>
      <c r="E139" s="1"/>
      <c r="F139" s="24"/>
      <c r="G139" s="247"/>
      <c r="H139" s="24"/>
      <c r="I139" s="21"/>
      <c r="J139" s="245"/>
      <c r="K139" s="21"/>
      <c r="L139" s="22"/>
      <c r="M139" s="22"/>
      <c r="N139" s="23"/>
      <c r="O139" s="205"/>
      <c r="Q139" s="34"/>
    </row>
  </sheetData>
  <sheetProtection selectLockedCells="1" selectUnlockedCells="1"/>
  <protectedRanges>
    <protectedRange sqref="K6:K15 K24:K33 K46:K55 K64:K73" name="Range2_2"/>
    <protectedRange sqref="H6:H33 H35:H53 K35 H55:H60 H63:H90 K62 K60" name="Range1_2_1"/>
    <protectedRange sqref="K16:K23" name="Range2_1_1"/>
    <protectedRange sqref="K34 H34 K36:K45 H54" name="Range2_2_1"/>
    <protectedRange sqref="K56:K59 K63 H61:H62 K61" name="Range2_3_1"/>
    <protectedRange sqref="K74:K90" name="Range2_4_1"/>
  </protectedRanges>
  <mergeCells count="59">
    <mergeCell ref="B86:C86"/>
    <mergeCell ref="L86:N89"/>
    <mergeCell ref="A87:E90"/>
    <mergeCell ref="I91:L91"/>
    <mergeCell ref="M91:N91"/>
    <mergeCell ref="L60:N60"/>
    <mergeCell ref="A61:E61"/>
    <mergeCell ref="L62:N62"/>
    <mergeCell ref="A63:E63"/>
    <mergeCell ref="F64:F73"/>
    <mergeCell ref="I64:K73"/>
    <mergeCell ref="L84:N84"/>
    <mergeCell ref="A85:E85"/>
    <mergeCell ref="L74:N74"/>
    <mergeCell ref="A75:E75"/>
    <mergeCell ref="L76:N76"/>
    <mergeCell ref="A77:E77"/>
    <mergeCell ref="L78:N78"/>
    <mergeCell ref="A79:E79"/>
    <mergeCell ref="L80:N80"/>
    <mergeCell ref="A81:E81"/>
    <mergeCell ref="L82:N82"/>
    <mergeCell ref="A83:E83"/>
    <mergeCell ref="A59:E59"/>
    <mergeCell ref="L40:N40"/>
    <mergeCell ref="A41:E41"/>
    <mergeCell ref="L42:N42"/>
    <mergeCell ref="A43:E43"/>
    <mergeCell ref="L44:N44"/>
    <mergeCell ref="A45:E45"/>
    <mergeCell ref="F46:F55"/>
    <mergeCell ref="L56:N56"/>
    <mergeCell ref="A57:E57"/>
    <mergeCell ref="L58:N58"/>
    <mergeCell ref="I46:K55"/>
    <mergeCell ref="A39:E39"/>
    <mergeCell ref="A19:E19"/>
    <mergeCell ref="L20:N20"/>
    <mergeCell ref="A21:E21"/>
    <mergeCell ref="L22:N22"/>
    <mergeCell ref="A23:E23"/>
    <mergeCell ref="F24:F33"/>
    <mergeCell ref="L34:N34"/>
    <mergeCell ref="A35:E35"/>
    <mergeCell ref="L36:N36"/>
    <mergeCell ref="A37:E37"/>
    <mergeCell ref="L38:N38"/>
    <mergeCell ref="I24:K33"/>
    <mergeCell ref="AA2:AH2"/>
    <mergeCell ref="F6:F15"/>
    <mergeCell ref="L16:N16"/>
    <mergeCell ref="A17:E17"/>
    <mergeCell ref="L2:N2"/>
    <mergeCell ref="I6:K15"/>
    <mergeCell ref="L18:N18"/>
    <mergeCell ref="A1:H1"/>
    <mergeCell ref="A2:B2"/>
    <mergeCell ref="C2:H2"/>
    <mergeCell ref="L1:N1"/>
  </mergeCells>
  <pageMargins left="0.70833333333333337" right="0.70833333333333337" top="0.74791666666666667" bottom="0.74791666666666667" header="0.51180555555555551" footer="0.51180555555555551"/>
  <pageSetup paperSize="9" scale="68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3A68C9E-E615-40EB-BE17-98677FD1AF28}">
          <x14:formula1>
            <xm:f>'DQ Lookup'!$A$1:$A$69</xm:f>
          </x14:formula1>
          <xm:sqref>O6:O90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C3B28-7917-45D3-9280-557FC4B449CD}">
  <sheetPr>
    <pageSetUpPr fitToPage="1"/>
  </sheetPr>
  <dimension ref="A1:AJ139"/>
  <sheetViews>
    <sheetView workbookViewId="0">
      <pane ySplit="5" topLeftCell="A72" activePane="bottomLeft" state="frozen"/>
      <selection pane="bottomLeft" activeCell="Q79" sqref="Q79"/>
    </sheetView>
  </sheetViews>
  <sheetFormatPr defaultColWidth="8.88671875" defaultRowHeight="13.2" x14ac:dyDescent="0.25"/>
  <cols>
    <col min="1" max="1" width="3.6640625" style="16" customWidth="1"/>
    <col min="2" max="2" width="9.44140625" bestFit="1" customWidth="1"/>
    <col min="3" max="3" width="7.6640625" bestFit="1" customWidth="1"/>
    <col min="4" max="4" width="7.33203125" bestFit="1" customWidth="1"/>
    <col min="5" max="5" width="15.6640625" bestFit="1" customWidth="1"/>
    <col min="6" max="6" width="4.33203125" style="16" customWidth="1"/>
    <col min="7" max="7" width="10.44140625" style="211" bestFit="1" customWidth="1"/>
    <col min="8" max="8" width="24.44140625" style="16" customWidth="1"/>
    <col min="9" max="9" width="4.33203125" style="17" customWidth="1"/>
    <col min="10" max="10" width="10.44140625" style="212" bestFit="1" customWidth="1"/>
    <col min="11" max="11" width="24.44140625" style="17" customWidth="1"/>
    <col min="12" max="13" width="8.44140625" style="50" customWidth="1"/>
    <col min="14" max="14" width="8.88671875" style="98"/>
    <col min="15" max="15" width="8.88671875" style="208"/>
    <col min="16" max="16" width="10.33203125" style="204" bestFit="1" customWidth="1"/>
    <col min="17" max="17" width="33.88671875" style="43" customWidth="1"/>
    <col min="18" max="34" width="9.109375" hidden="1" customWidth="1"/>
    <col min="35" max="35" width="41.109375" hidden="1" customWidth="1"/>
    <col min="36" max="36" width="8.88671875" style="16"/>
  </cols>
  <sheetData>
    <row r="1" spans="1:36" ht="29.25" customHeight="1" x14ac:dyDescent="0.5">
      <c r="A1" s="350" t="s">
        <v>67</v>
      </c>
      <c r="B1" s="350"/>
      <c r="C1" s="350"/>
      <c r="D1" s="350"/>
      <c r="E1" s="350"/>
      <c r="F1" s="350"/>
      <c r="G1" s="350"/>
      <c r="H1" s="350"/>
      <c r="K1" s="114" t="s">
        <v>118</v>
      </c>
      <c r="L1" s="388" t="str">
        <f>'Moors League'!O5</f>
        <v>Saltburn &amp; Marske</v>
      </c>
      <c r="M1" s="388"/>
      <c r="N1" s="388"/>
      <c r="O1" s="251"/>
    </row>
    <row r="2" spans="1:36" s="18" customFormat="1" ht="17.399999999999999" x14ac:dyDescent="0.3">
      <c r="A2" s="377" t="s">
        <v>1</v>
      </c>
      <c r="B2" s="377"/>
      <c r="C2" s="356" t="str">
        <f>'Moors League'!C3</f>
        <v>Bedale Leisure Centre (Host Thirsk WH)</v>
      </c>
      <c r="D2" s="356"/>
      <c r="E2" s="356"/>
      <c r="F2" s="356"/>
      <c r="G2" s="356"/>
      <c r="H2" s="356"/>
      <c r="J2" s="76"/>
      <c r="K2" s="114" t="s">
        <v>2</v>
      </c>
      <c r="L2" s="389" t="str">
        <f>'Moors League'!L3</f>
        <v>24th January 26</v>
      </c>
      <c r="M2" s="389"/>
      <c r="N2" s="389"/>
      <c r="O2" s="252"/>
      <c r="P2" s="203"/>
      <c r="Q2" s="100"/>
      <c r="AA2" s="341" t="s">
        <v>323</v>
      </c>
      <c r="AB2" s="341"/>
      <c r="AC2" s="341"/>
      <c r="AD2" s="341"/>
      <c r="AE2" s="341"/>
      <c r="AF2" s="341"/>
      <c r="AG2" s="341"/>
      <c r="AH2" s="341"/>
      <c r="AJ2" s="76"/>
    </row>
    <row r="3" spans="1:36" s="18" customFormat="1" ht="6" customHeight="1" x14ac:dyDescent="0.3">
      <c r="A3" s="70"/>
      <c r="B3" s="70"/>
      <c r="C3" s="70"/>
      <c r="D3" s="99"/>
      <c r="E3" s="99"/>
      <c r="F3" s="99"/>
      <c r="G3" s="210"/>
      <c r="H3" s="99"/>
      <c r="J3" s="76"/>
      <c r="L3" s="19"/>
      <c r="M3" s="19"/>
      <c r="N3" s="20"/>
      <c r="O3" s="207"/>
      <c r="P3" s="203"/>
      <c r="Q3" s="100"/>
      <c r="AJ3" s="76"/>
    </row>
    <row r="4" spans="1:36" s="107" customFormat="1" ht="10.199999999999999" x14ac:dyDescent="0.2">
      <c r="A4" s="107" t="s">
        <v>311</v>
      </c>
      <c r="B4" s="107" t="s">
        <v>312</v>
      </c>
      <c r="C4" s="107" t="s">
        <v>313</v>
      </c>
      <c r="D4" s="107" t="s">
        <v>314</v>
      </c>
      <c r="E4" s="107" t="s">
        <v>315</v>
      </c>
      <c r="G4" s="209" t="s">
        <v>325</v>
      </c>
      <c r="H4" s="107" t="s">
        <v>309</v>
      </c>
      <c r="I4" s="108"/>
      <c r="J4" s="107" t="s">
        <v>325</v>
      </c>
      <c r="K4" s="107" t="s">
        <v>309</v>
      </c>
      <c r="L4" s="109" t="s">
        <v>15</v>
      </c>
      <c r="M4" s="109" t="s">
        <v>320</v>
      </c>
      <c r="N4" s="110" t="s">
        <v>16</v>
      </c>
      <c r="O4" s="111" t="s">
        <v>199</v>
      </c>
      <c r="P4" s="112" t="s">
        <v>201</v>
      </c>
      <c r="Q4" s="113" t="s">
        <v>200</v>
      </c>
      <c r="R4" s="107" t="s">
        <v>325</v>
      </c>
      <c r="S4" s="107" t="s">
        <v>309</v>
      </c>
      <c r="T4" s="107" t="s">
        <v>310</v>
      </c>
      <c r="U4" s="107" t="s">
        <v>336</v>
      </c>
      <c r="V4" s="107" t="s">
        <v>337</v>
      </c>
      <c r="W4" s="107" t="s">
        <v>338</v>
      </c>
      <c r="X4" s="107" t="s">
        <v>339</v>
      </c>
      <c r="Y4" s="107" t="s">
        <v>340</v>
      </c>
      <c r="Z4" s="107" t="s">
        <v>341</v>
      </c>
      <c r="AA4" s="107" t="s">
        <v>316</v>
      </c>
      <c r="AB4" s="107" t="s">
        <v>317</v>
      </c>
      <c r="AC4" s="107" t="s">
        <v>318</v>
      </c>
      <c r="AD4" s="107" t="s">
        <v>155</v>
      </c>
      <c r="AE4" s="107" t="s">
        <v>319</v>
      </c>
      <c r="AF4" s="107" t="s">
        <v>320</v>
      </c>
      <c r="AG4" s="107" t="s">
        <v>321</v>
      </c>
      <c r="AH4" s="107" t="s">
        <v>322</v>
      </c>
      <c r="AI4" s="107" t="s">
        <v>342</v>
      </c>
      <c r="AJ4" s="107" t="s">
        <v>320</v>
      </c>
    </row>
    <row r="5" spans="1:36" s="107" customFormat="1" ht="5.25" customHeight="1" x14ac:dyDescent="0.2">
      <c r="G5" s="209"/>
      <c r="I5" s="108"/>
      <c r="J5" s="108"/>
      <c r="K5" s="108"/>
      <c r="L5" s="109"/>
      <c r="M5" s="109"/>
      <c r="N5" s="110"/>
      <c r="O5" s="111"/>
      <c r="P5" s="112"/>
      <c r="Q5" s="113"/>
    </row>
    <row r="6" spans="1:36" ht="19.5" customHeight="1" x14ac:dyDescent="0.25">
      <c r="A6" s="293">
        <v>1</v>
      </c>
      <c r="B6" s="294" t="s">
        <v>283</v>
      </c>
      <c r="C6" s="294" t="s">
        <v>79</v>
      </c>
      <c r="D6" s="294" t="s">
        <v>292</v>
      </c>
      <c r="E6" s="295" t="s">
        <v>288</v>
      </c>
      <c r="F6" s="357"/>
      <c r="G6" s="259">
        <v>1429613</v>
      </c>
      <c r="H6" s="282" t="s">
        <v>586</v>
      </c>
      <c r="I6" s="283"/>
      <c r="J6" s="284"/>
      <c r="K6" s="284"/>
      <c r="L6" s="88">
        <f>'Moors League'!O9</f>
        <v>3</v>
      </c>
      <c r="M6" s="89">
        <f>'Moors League'!P9</f>
        <v>4181</v>
      </c>
      <c r="N6" s="89">
        <f>'Moors League'!Q9</f>
        <v>2</v>
      </c>
      <c r="O6" s="104"/>
      <c r="P6" s="202"/>
      <c r="Q6" s="106" t="str">
        <f>_xlfn.IFNA((VLOOKUP(O6,'DQ Lookup'!$A$2:$B$99,2,FALSE)),"")</f>
        <v/>
      </c>
      <c r="R6">
        <f t="shared" ref="R6:R11" si="0">G6</f>
        <v>1429613</v>
      </c>
      <c r="S6" t="e">
        <f>_xlfn.IFNA((VLOOKUP(G6,#REF!,6,FALSE)),"")</f>
        <v>#REF!</v>
      </c>
      <c r="T6" t="e">
        <f>_xlfn.IFNA((VLOOKUP(G6,#REF!,4,FALSE)),"")</f>
        <v>#REF!</v>
      </c>
      <c r="U6" t="e">
        <f>_xlfn.IFNA((VLOOKUP(G6,#REF!,12,FALSE)),"")</f>
        <v>#REF!</v>
      </c>
      <c r="V6" t="e">
        <f>_xlfn.IFNA((VLOOKUP(G6,#REF!,13,FALSE)),"")</f>
        <v>#REF!</v>
      </c>
      <c r="W6" t="str">
        <f t="shared" ref="W6:X11" si="1">D6</f>
        <v>50m</v>
      </c>
      <c r="X6" t="str">
        <f t="shared" si="1"/>
        <v>Backstroke</v>
      </c>
      <c r="Y6" t="str">
        <f>W6&amp;X6</f>
        <v>50mBackstroke</v>
      </c>
      <c r="Z6">
        <f t="shared" ref="Z6:Z11" si="2">A6</f>
        <v>1</v>
      </c>
      <c r="AA6" t="e">
        <f>V6</f>
        <v>#REF!</v>
      </c>
      <c r="AB6" t="e">
        <f>S6</f>
        <v>#REF!</v>
      </c>
      <c r="AC6" t="e">
        <f>T6</f>
        <v>#REF!</v>
      </c>
      <c r="AD6" t="str">
        <f>RIGHT(LEFT($N$1,5),4)</f>
        <v/>
      </c>
      <c r="AE6" t="e">
        <f>U6</f>
        <v>#REF!</v>
      </c>
      <c r="AF6" t="str">
        <f>TEXT(M6,"000000")</f>
        <v>004181</v>
      </c>
      <c r="AG6" t="str">
        <f>_xlfn.IFNA((VLOOKUP(Y6,'Swim England Lookup'!$C$2:$E$5,3,FALSE)),"")</f>
        <v>13</v>
      </c>
      <c r="AH6" t="s">
        <v>324</v>
      </c>
      <c r="AI6" t="e">
        <f>AA6&amp;","&amp;AB6&amp;","&amp;AC6&amp;","&amp;AD6&amp;","&amp;AE6&amp;","&amp;AF6&amp;","&amp;AG6&amp;","&amp;AH6</f>
        <v>#REF!</v>
      </c>
    </row>
    <row r="7" spans="1:36" ht="19.5" customHeight="1" x14ac:dyDescent="0.25">
      <c r="A7" s="293">
        <v>2</v>
      </c>
      <c r="B7" s="294" t="s">
        <v>284</v>
      </c>
      <c r="C7" s="294" t="s">
        <v>79</v>
      </c>
      <c r="D7" s="294" t="s">
        <v>292</v>
      </c>
      <c r="E7" s="295" t="s">
        <v>288</v>
      </c>
      <c r="F7" s="357"/>
      <c r="G7" s="259">
        <f>_xlfn.IFNA((VLOOKUP(H7,[2]OMS!$O$10:$P$302,2,FALSE)),"")</f>
        <v>1476737</v>
      </c>
      <c r="H7" s="282" t="s">
        <v>587</v>
      </c>
      <c r="I7" s="283"/>
      <c r="J7" s="284"/>
      <c r="K7" s="284"/>
      <c r="L7" s="88">
        <f>'Moors League'!O10</f>
        <v>3</v>
      </c>
      <c r="M7" s="89">
        <f>'Moors League'!P10</f>
        <v>3754</v>
      </c>
      <c r="N7" s="89">
        <f>'Moors League'!Q10</f>
        <v>2</v>
      </c>
      <c r="O7" s="104"/>
      <c r="P7" s="202"/>
      <c r="Q7" s="106" t="str">
        <f>_xlfn.IFNA((VLOOKUP(O7,'DQ Lookup'!$A$2:$B$99,2,FALSE)),"")</f>
        <v/>
      </c>
      <c r="R7">
        <f t="shared" si="0"/>
        <v>1476737</v>
      </c>
      <c r="S7" t="e">
        <f>_xlfn.IFNA((VLOOKUP(G7,#REF!,6,FALSE)),"")</f>
        <v>#REF!</v>
      </c>
      <c r="T7" t="e">
        <f>_xlfn.IFNA((VLOOKUP(G7,#REF!,4,FALSE)),"")</f>
        <v>#REF!</v>
      </c>
      <c r="U7" t="e">
        <f>_xlfn.IFNA((VLOOKUP(G7,#REF!,12,FALSE)),"")</f>
        <v>#REF!</v>
      </c>
      <c r="V7" t="e">
        <f>_xlfn.IFNA((VLOOKUP(G7,#REF!,13,FALSE)),"")</f>
        <v>#REF!</v>
      </c>
      <c r="W7" t="str">
        <f t="shared" si="1"/>
        <v>50m</v>
      </c>
      <c r="X7" t="str">
        <f t="shared" si="1"/>
        <v>Backstroke</v>
      </c>
      <c r="Y7" t="str">
        <f t="shared" ref="Y7:Y37" si="3">W7&amp;X7</f>
        <v>50mBackstroke</v>
      </c>
      <c r="Z7">
        <f t="shared" si="2"/>
        <v>2</v>
      </c>
      <c r="AA7" t="e">
        <f t="shared" ref="AA7:AA37" si="4">V7</f>
        <v>#REF!</v>
      </c>
      <c r="AB7" t="e">
        <f t="shared" ref="AB7:AC22" si="5">S7</f>
        <v>#REF!</v>
      </c>
      <c r="AC7" t="e">
        <f t="shared" si="5"/>
        <v>#REF!</v>
      </c>
      <c r="AD7" t="str">
        <f t="shared" ref="AD7:AD37" si="6">RIGHT(LEFT($N$1,5),4)</f>
        <v/>
      </c>
      <c r="AE7" t="e">
        <f t="shared" ref="AE7:AE37" si="7">U7</f>
        <v>#REF!</v>
      </c>
      <c r="AF7" t="str">
        <f t="shared" ref="AF7:AF11" si="8">TEXT(M7,"000000")</f>
        <v>003754</v>
      </c>
      <c r="AG7" t="str">
        <f>_xlfn.IFNA((VLOOKUP(Y7,'Swim England Lookup'!$C$2:$E$5,3,FALSE)),"")</f>
        <v>13</v>
      </c>
      <c r="AH7" t="s">
        <v>324</v>
      </c>
      <c r="AI7" t="e">
        <f t="shared" ref="AI7:AI37" si="9">AA7&amp;","&amp;AB7&amp;","&amp;AC7&amp;","&amp;AD7&amp;","&amp;AE7&amp;","&amp;AF7&amp;","&amp;AG7&amp;","&amp;AH7</f>
        <v>#REF!</v>
      </c>
    </row>
    <row r="8" spans="1:36" ht="19.5" customHeight="1" x14ac:dyDescent="0.25">
      <c r="A8" s="293">
        <v>3</v>
      </c>
      <c r="B8" s="294" t="s">
        <v>283</v>
      </c>
      <c r="C8" s="296" t="s">
        <v>282</v>
      </c>
      <c r="D8" s="294" t="s">
        <v>292</v>
      </c>
      <c r="E8" s="295" t="s">
        <v>289</v>
      </c>
      <c r="F8" s="357"/>
      <c r="G8" s="259">
        <f>_xlfn.IFNA((VLOOKUP(H8,[2]OMS!$O$10:$P$302,2,FALSE)),"")</f>
        <v>1628705</v>
      </c>
      <c r="H8" s="282" t="s">
        <v>588</v>
      </c>
      <c r="I8" s="283"/>
      <c r="J8" s="284"/>
      <c r="K8" s="284"/>
      <c r="L8" s="88">
        <f>'Moors League'!O11</f>
        <v>3</v>
      </c>
      <c r="M8" s="89">
        <f>'Moors League'!P11</f>
        <v>4440</v>
      </c>
      <c r="N8" s="89">
        <f>'Moors League'!Q11</f>
        <v>2</v>
      </c>
      <c r="O8" s="104"/>
      <c r="P8" s="202"/>
      <c r="Q8" s="106" t="str">
        <f>_xlfn.IFNA((VLOOKUP(O8,'DQ Lookup'!$A$2:$B$99,2,FALSE)),"")</f>
        <v/>
      </c>
      <c r="R8">
        <f t="shared" si="0"/>
        <v>1628705</v>
      </c>
      <c r="S8" t="e">
        <f>_xlfn.IFNA((VLOOKUP(G8,#REF!,6,FALSE)),"")</f>
        <v>#REF!</v>
      </c>
      <c r="T8" t="e">
        <f>_xlfn.IFNA((VLOOKUP(G8,#REF!,4,FALSE)),"")</f>
        <v>#REF!</v>
      </c>
      <c r="U8" t="e">
        <f>_xlfn.IFNA((VLOOKUP(G8,#REF!,12,FALSE)),"")</f>
        <v>#REF!</v>
      </c>
      <c r="V8" t="e">
        <f>_xlfn.IFNA((VLOOKUP(G8,#REF!,13,FALSE)),"")</f>
        <v>#REF!</v>
      </c>
      <c r="W8" t="str">
        <f t="shared" si="1"/>
        <v>50m</v>
      </c>
      <c r="X8" t="str">
        <f t="shared" si="1"/>
        <v>Butterfly</v>
      </c>
      <c r="Y8" t="str">
        <f t="shared" si="3"/>
        <v>50mButterfly</v>
      </c>
      <c r="Z8">
        <f t="shared" si="2"/>
        <v>3</v>
      </c>
      <c r="AA8" t="e">
        <f t="shared" si="4"/>
        <v>#REF!</v>
      </c>
      <c r="AB8" t="e">
        <f t="shared" si="5"/>
        <v>#REF!</v>
      </c>
      <c r="AC8" t="e">
        <f t="shared" si="5"/>
        <v>#REF!</v>
      </c>
      <c r="AD8" t="str">
        <f t="shared" si="6"/>
        <v/>
      </c>
      <c r="AE8" t="e">
        <f t="shared" si="7"/>
        <v>#REF!</v>
      </c>
      <c r="AF8" t="str">
        <f t="shared" si="8"/>
        <v>004440</v>
      </c>
      <c r="AG8" t="str">
        <f>_xlfn.IFNA((VLOOKUP(Y8,'Swim England Lookup'!$C$2:$E$5,3,FALSE)),"")</f>
        <v>10</v>
      </c>
      <c r="AH8" t="s">
        <v>324</v>
      </c>
      <c r="AI8" t="e">
        <f t="shared" si="9"/>
        <v>#REF!</v>
      </c>
    </row>
    <row r="9" spans="1:36" ht="19.5" customHeight="1" x14ac:dyDescent="0.25">
      <c r="A9" s="293">
        <v>4</v>
      </c>
      <c r="B9" s="294" t="s">
        <v>284</v>
      </c>
      <c r="C9" s="294" t="s">
        <v>282</v>
      </c>
      <c r="D9" s="294" t="s">
        <v>292</v>
      </c>
      <c r="E9" s="295" t="s">
        <v>289</v>
      </c>
      <c r="F9" s="357"/>
      <c r="G9" s="259">
        <f>_xlfn.IFNA((VLOOKUP(H9,[2]OMS!$O$10:$P$302,2,FALSE)),"")</f>
        <v>1648156</v>
      </c>
      <c r="H9" s="282" t="s">
        <v>589</v>
      </c>
      <c r="I9" s="283"/>
      <c r="J9" s="284"/>
      <c r="K9" s="284"/>
      <c r="L9" s="88">
        <f>'Moors League'!O12</f>
        <v>3</v>
      </c>
      <c r="M9" s="89">
        <f>'Moors League'!P12</f>
        <v>3547</v>
      </c>
      <c r="N9" s="89">
        <f>'Moors League'!Q12</f>
        <v>2</v>
      </c>
      <c r="O9" s="104"/>
      <c r="P9" s="202"/>
      <c r="Q9" s="106" t="str">
        <f>_xlfn.IFNA((VLOOKUP(O9,'DQ Lookup'!$A$2:$B$99,2,FALSE)),"")</f>
        <v/>
      </c>
      <c r="R9">
        <f t="shared" si="0"/>
        <v>1648156</v>
      </c>
      <c r="S9" t="e">
        <f>_xlfn.IFNA((VLOOKUP(G9,#REF!,6,FALSE)),"")</f>
        <v>#REF!</v>
      </c>
      <c r="T9" t="e">
        <f>_xlfn.IFNA((VLOOKUP(G9,#REF!,4,FALSE)),"")</f>
        <v>#REF!</v>
      </c>
      <c r="U9" t="e">
        <f>_xlfn.IFNA((VLOOKUP(G9,#REF!,12,FALSE)),"")</f>
        <v>#REF!</v>
      </c>
      <c r="V9" t="e">
        <f>_xlfn.IFNA((VLOOKUP(G9,#REF!,13,FALSE)),"")</f>
        <v>#REF!</v>
      </c>
      <c r="W9" t="str">
        <f t="shared" si="1"/>
        <v>50m</v>
      </c>
      <c r="X9" t="str">
        <f t="shared" si="1"/>
        <v>Butterfly</v>
      </c>
      <c r="Y9" t="str">
        <f t="shared" si="3"/>
        <v>50mButterfly</v>
      </c>
      <c r="Z9">
        <f t="shared" si="2"/>
        <v>4</v>
      </c>
      <c r="AA9" t="e">
        <f t="shared" si="4"/>
        <v>#REF!</v>
      </c>
      <c r="AB9" t="e">
        <f t="shared" si="5"/>
        <v>#REF!</v>
      </c>
      <c r="AC9" t="e">
        <f t="shared" si="5"/>
        <v>#REF!</v>
      </c>
      <c r="AD9" t="str">
        <f t="shared" si="6"/>
        <v/>
      </c>
      <c r="AE9" t="e">
        <f t="shared" si="7"/>
        <v>#REF!</v>
      </c>
      <c r="AF9" t="str">
        <f t="shared" si="8"/>
        <v>003547</v>
      </c>
      <c r="AG9" t="str">
        <f>_xlfn.IFNA((VLOOKUP(Y9,'Swim England Lookup'!$C$2:$E$5,3,FALSE)),"")</f>
        <v>10</v>
      </c>
      <c r="AH9" t="s">
        <v>324</v>
      </c>
      <c r="AI9" t="e">
        <f t="shared" si="9"/>
        <v>#REF!</v>
      </c>
    </row>
    <row r="10" spans="1:36" ht="19.5" customHeight="1" x14ac:dyDescent="0.25">
      <c r="A10" s="293">
        <v>5</v>
      </c>
      <c r="B10" s="294" t="s">
        <v>283</v>
      </c>
      <c r="C10" s="294" t="s">
        <v>285</v>
      </c>
      <c r="D10" s="294" t="s">
        <v>292</v>
      </c>
      <c r="E10" s="295" t="s">
        <v>290</v>
      </c>
      <c r="F10" s="357"/>
      <c r="G10" s="259">
        <f>_xlfn.IFNA((VLOOKUP(H10,[2]OMS!$O$10:$P$302,2,FALSE)),"")</f>
        <v>1682353</v>
      </c>
      <c r="H10" s="282" t="s">
        <v>590</v>
      </c>
      <c r="I10" s="283"/>
      <c r="J10" s="284"/>
      <c r="K10" s="284"/>
      <c r="L10" s="88">
        <f>'Moors League'!O13</f>
        <v>3</v>
      </c>
      <c r="M10" s="89">
        <f>'Moors League'!P13</f>
        <v>4440</v>
      </c>
      <c r="N10" s="89">
        <f>'Moors League'!Q13</f>
        <v>2</v>
      </c>
      <c r="O10" s="104"/>
      <c r="P10" s="202"/>
      <c r="Q10" s="106" t="str">
        <f>_xlfn.IFNA((VLOOKUP(O10,'DQ Lookup'!$A$2:$B$99,2,FALSE)),"")</f>
        <v/>
      </c>
      <c r="R10">
        <f t="shared" si="0"/>
        <v>1682353</v>
      </c>
      <c r="S10" t="e">
        <f>_xlfn.IFNA((VLOOKUP(G10,#REF!,6,FALSE)),"")</f>
        <v>#REF!</v>
      </c>
      <c r="T10" t="e">
        <f>_xlfn.IFNA((VLOOKUP(G10,#REF!,4,FALSE)),"")</f>
        <v>#REF!</v>
      </c>
      <c r="U10" t="e">
        <f>_xlfn.IFNA((VLOOKUP(G10,#REF!,12,FALSE)),"")</f>
        <v>#REF!</v>
      </c>
      <c r="V10" t="e">
        <f>_xlfn.IFNA((VLOOKUP(G10,#REF!,13,FALSE)),"")</f>
        <v>#REF!</v>
      </c>
      <c r="W10" t="str">
        <f t="shared" si="1"/>
        <v>50m</v>
      </c>
      <c r="X10" t="str">
        <f t="shared" si="1"/>
        <v>Breaststroke</v>
      </c>
      <c r="Y10" t="str">
        <f t="shared" si="3"/>
        <v>50mBreaststroke</v>
      </c>
      <c r="Z10">
        <f t="shared" si="2"/>
        <v>5</v>
      </c>
      <c r="AA10" t="e">
        <f t="shared" si="4"/>
        <v>#REF!</v>
      </c>
      <c r="AB10" t="e">
        <f t="shared" si="5"/>
        <v>#REF!</v>
      </c>
      <c r="AC10" t="e">
        <f t="shared" si="5"/>
        <v>#REF!</v>
      </c>
      <c r="AD10" t="str">
        <f t="shared" si="6"/>
        <v/>
      </c>
      <c r="AE10" t="e">
        <f t="shared" si="7"/>
        <v>#REF!</v>
      </c>
      <c r="AF10" t="str">
        <f t="shared" si="8"/>
        <v>004440</v>
      </c>
      <c r="AG10" t="str">
        <f>_xlfn.IFNA((VLOOKUP(Y10,'Swim England Lookup'!$C$2:$E$5,3,FALSE)),"")</f>
        <v>07</v>
      </c>
      <c r="AH10" t="s">
        <v>324</v>
      </c>
      <c r="AI10" t="e">
        <f t="shared" si="9"/>
        <v>#REF!</v>
      </c>
    </row>
    <row r="11" spans="1:36" ht="19.5" customHeight="1" x14ac:dyDescent="0.25">
      <c r="A11" s="293">
        <v>6</v>
      </c>
      <c r="B11" s="294" t="s">
        <v>284</v>
      </c>
      <c r="C11" s="294" t="s">
        <v>285</v>
      </c>
      <c r="D11" s="294" t="s">
        <v>292</v>
      </c>
      <c r="E11" s="295" t="s">
        <v>290</v>
      </c>
      <c r="F11" s="357"/>
      <c r="G11" s="259">
        <f>_xlfn.IFNA((VLOOKUP(H11,[2]OMS!$O$10:$P$302,2,FALSE)),"")</f>
        <v>1649026</v>
      </c>
      <c r="H11" s="282" t="s">
        <v>591</v>
      </c>
      <c r="I11" s="283"/>
      <c r="J11" s="284"/>
      <c r="K11" s="284"/>
      <c r="L11" s="88">
        <f>'Moors League'!O14</f>
        <v>3</v>
      </c>
      <c r="M11" s="89">
        <f>'Moors League'!P14</f>
        <v>3859</v>
      </c>
      <c r="N11" s="89">
        <f>'Moors League'!Q14</f>
        <v>2</v>
      </c>
      <c r="O11" s="104"/>
      <c r="P11" s="202"/>
      <c r="Q11" s="106" t="str">
        <f>_xlfn.IFNA((VLOOKUP(O11,'DQ Lookup'!$A$2:$B$99,2,FALSE)),"")</f>
        <v/>
      </c>
      <c r="R11">
        <f t="shared" si="0"/>
        <v>1649026</v>
      </c>
      <c r="S11" t="e">
        <f>_xlfn.IFNA((VLOOKUP(G11,#REF!,6,FALSE)),"")</f>
        <v>#REF!</v>
      </c>
      <c r="T11" t="e">
        <f>_xlfn.IFNA((VLOOKUP(G11,#REF!,4,FALSE)),"")</f>
        <v>#REF!</v>
      </c>
      <c r="U11" t="e">
        <f>_xlfn.IFNA((VLOOKUP(G11,#REF!,12,FALSE)),"")</f>
        <v>#REF!</v>
      </c>
      <c r="V11" t="e">
        <f>_xlfn.IFNA((VLOOKUP(G11,#REF!,13,FALSE)),"")</f>
        <v>#REF!</v>
      </c>
      <c r="W11" t="str">
        <f t="shared" si="1"/>
        <v>50m</v>
      </c>
      <c r="X11" t="str">
        <f t="shared" si="1"/>
        <v>Breaststroke</v>
      </c>
      <c r="Y11" t="str">
        <f t="shared" si="3"/>
        <v>50mBreaststroke</v>
      </c>
      <c r="Z11">
        <f t="shared" si="2"/>
        <v>6</v>
      </c>
      <c r="AA11" t="e">
        <f t="shared" si="4"/>
        <v>#REF!</v>
      </c>
      <c r="AB11" t="e">
        <f t="shared" si="5"/>
        <v>#REF!</v>
      </c>
      <c r="AC11" t="e">
        <f t="shared" si="5"/>
        <v>#REF!</v>
      </c>
      <c r="AD11" t="str">
        <f t="shared" si="6"/>
        <v/>
      </c>
      <c r="AE11" t="e">
        <f t="shared" si="7"/>
        <v>#REF!</v>
      </c>
      <c r="AF11" t="str">
        <f t="shared" si="8"/>
        <v>003859</v>
      </c>
      <c r="AG11" t="str">
        <f>_xlfn.IFNA((VLOOKUP(Y11,'Swim England Lookup'!$C$2:$E$5,3,FALSE)),"")</f>
        <v>07</v>
      </c>
      <c r="AH11" t="s">
        <v>324</v>
      </c>
      <c r="AI11" t="e">
        <f t="shared" si="9"/>
        <v>#REF!</v>
      </c>
    </row>
    <row r="12" spans="1:36" ht="19.5" customHeight="1" x14ac:dyDescent="0.25">
      <c r="A12" s="293">
        <v>7</v>
      </c>
      <c r="B12" s="294" t="s">
        <v>283</v>
      </c>
      <c r="C12" s="294" t="s">
        <v>287</v>
      </c>
      <c r="D12" s="294" t="s">
        <v>292</v>
      </c>
      <c r="E12" s="295" t="s">
        <v>291</v>
      </c>
      <c r="F12" s="357"/>
      <c r="G12" s="259">
        <f>_xlfn.IFNA((VLOOKUP(H12,[2]OMS!$O$10:$P$302,2,FALSE)),"")</f>
        <v>1780177</v>
      </c>
      <c r="H12" s="282" t="s">
        <v>592</v>
      </c>
      <c r="I12" s="283"/>
      <c r="J12" s="284"/>
      <c r="K12" s="284"/>
      <c r="L12" s="88">
        <f>'Moors League'!O15</f>
        <v>2</v>
      </c>
      <c r="M12" s="89">
        <f>'Moors League'!P15</f>
        <v>3893</v>
      </c>
      <c r="N12" s="89">
        <f>'Moors League'!Q15</f>
        <v>3</v>
      </c>
      <c r="O12" s="104"/>
      <c r="P12" s="202"/>
      <c r="Q12" s="106" t="str">
        <f>_xlfn.IFNA((VLOOKUP(O12,'DQ Lookup'!$A$2:$B$99,2,FALSE)),"")</f>
        <v/>
      </c>
      <c r="R12">
        <f>G14</f>
        <v>1627910</v>
      </c>
      <c r="S12" t="e">
        <f>_xlfn.IFNA((VLOOKUP(G14,#REF!,6,FALSE)),"")</f>
        <v>#REF!</v>
      </c>
      <c r="T12" t="e">
        <f>_xlfn.IFNA((VLOOKUP(G14,#REF!,4,FALSE)),"")</f>
        <v>#REF!</v>
      </c>
      <c r="U12" t="e">
        <f>_xlfn.IFNA((VLOOKUP(G14,#REF!,12,FALSE)),"")</f>
        <v>#REF!</v>
      </c>
      <c r="V12" t="e">
        <f>_xlfn.IFNA((VLOOKUP(G14,#REF!,13,FALSE)),"")</f>
        <v>#REF!</v>
      </c>
      <c r="W12" t="str">
        <f>D14</f>
        <v>50m</v>
      </c>
      <c r="X12" t="str">
        <f>E14</f>
        <v>Backstroke</v>
      </c>
      <c r="Y12" t="str">
        <f t="shared" si="3"/>
        <v>50mBackstroke</v>
      </c>
      <c r="Z12">
        <f>A14</f>
        <v>9</v>
      </c>
      <c r="AA12" t="e">
        <f t="shared" si="4"/>
        <v>#REF!</v>
      </c>
      <c r="AB12" t="e">
        <f t="shared" si="5"/>
        <v>#REF!</v>
      </c>
      <c r="AC12" t="e">
        <f t="shared" si="5"/>
        <v>#REF!</v>
      </c>
      <c r="AD12" t="str">
        <f t="shared" si="6"/>
        <v/>
      </c>
      <c r="AE12" t="e">
        <f t="shared" si="7"/>
        <v>#REF!</v>
      </c>
      <c r="AF12" t="str">
        <f>TEXT(M14,"000000")</f>
        <v>003935</v>
      </c>
      <c r="AG12" t="str">
        <f>_xlfn.IFNA((VLOOKUP(Y12,'Swim England Lookup'!$C$2:$E$5,3,FALSE)),"")</f>
        <v>13</v>
      </c>
      <c r="AH12" t="s">
        <v>324</v>
      </c>
      <c r="AI12" t="e">
        <f t="shared" si="9"/>
        <v>#REF!</v>
      </c>
    </row>
    <row r="13" spans="1:36" ht="19.5" customHeight="1" x14ac:dyDescent="0.25">
      <c r="A13" s="293">
        <v>8</v>
      </c>
      <c r="B13" s="294" t="s">
        <v>284</v>
      </c>
      <c r="C13" s="294" t="s">
        <v>287</v>
      </c>
      <c r="D13" s="294" t="s">
        <v>292</v>
      </c>
      <c r="E13" s="295" t="s">
        <v>291</v>
      </c>
      <c r="F13" s="357"/>
      <c r="G13" s="259">
        <f>_xlfn.IFNA((VLOOKUP(H13,[2]OMS!$O$10:$P$302,2,FALSE)),"")</f>
        <v>1702267</v>
      </c>
      <c r="H13" s="282" t="s">
        <v>593</v>
      </c>
      <c r="I13" s="283"/>
      <c r="J13" s="284"/>
      <c r="K13" s="284"/>
      <c r="L13" s="88">
        <f>'Moors League'!O16</f>
        <v>2</v>
      </c>
      <c r="M13" s="89">
        <f>'Moors League'!P16</f>
        <v>3948</v>
      </c>
      <c r="N13" s="89">
        <f>'Moors League'!Q16</f>
        <v>3</v>
      </c>
      <c r="O13" s="104"/>
      <c r="P13" s="202"/>
      <c r="Q13" s="106" t="str">
        <f>_xlfn.IFNA((VLOOKUP(O13,'DQ Lookup'!$A$2:$B$99,2,FALSE)),"")</f>
        <v/>
      </c>
      <c r="R13">
        <f>G15</f>
        <v>1721818</v>
      </c>
      <c r="S13" t="e">
        <f>_xlfn.IFNA((VLOOKUP(G15,#REF!,6,FALSE)),"")</f>
        <v>#REF!</v>
      </c>
      <c r="T13" t="e">
        <f>_xlfn.IFNA((VLOOKUP(G15,#REF!,4,FALSE)),"")</f>
        <v>#REF!</v>
      </c>
      <c r="U13" t="e">
        <f>_xlfn.IFNA((VLOOKUP(G15,#REF!,12,FALSE)),"")</f>
        <v>#REF!</v>
      </c>
      <c r="V13" t="e">
        <f>_xlfn.IFNA((VLOOKUP(G15,#REF!,13,FALSE)),"")</f>
        <v>#REF!</v>
      </c>
      <c r="W13" t="str">
        <f>D15</f>
        <v>50m</v>
      </c>
      <c r="X13" t="str">
        <f>E15</f>
        <v>Backstroke</v>
      </c>
      <c r="Y13" t="str">
        <f t="shared" si="3"/>
        <v>50mBackstroke</v>
      </c>
      <c r="Z13">
        <f>A15</f>
        <v>10</v>
      </c>
      <c r="AA13" t="e">
        <f t="shared" si="4"/>
        <v>#REF!</v>
      </c>
      <c r="AB13" t="e">
        <f t="shared" si="5"/>
        <v>#REF!</v>
      </c>
      <c r="AC13" t="e">
        <f t="shared" si="5"/>
        <v>#REF!</v>
      </c>
      <c r="AD13" t="str">
        <f t="shared" si="6"/>
        <v/>
      </c>
      <c r="AE13" t="e">
        <f t="shared" si="7"/>
        <v>#REF!</v>
      </c>
      <c r="AF13" t="str">
        <f>TEXT(M15,"000000")</f>
        <v>003456</v>
      </c>
      <c r="AG13" t="str">
        <f>_xlfn.IFNA((VLOOKUP(Y13,'Swim England Lookup'!$C$2:$E$5,3,FALSE)),"")</f>
        <v>13</v>
      </c>
      <c r="AH13" t="s">
        <v>324</v>
      </c>
      <c r="AI13" t="e">
        <f t="shared" si="9"/>
        <v>#REF!</v>
      </c>
    </row>
    <row r="14" spans="1:36" ht="19.5" customHeight="1" x14ac:dyDescent="0.25">
      <c r="A14" s="293">
        <v>9</v>
      </c>
      <c r="B14" s="294" t="s">
        <v>283</v>
      </c>
      <c r="C14" s="294" t="s">
        <v>286</v>
      </c>
      <c r="D14" s="294" t="s">
        <v>292</v>
      </c>
      <c r="E14" s="295" t="s">
        <v>288</v>
      </c>
      <c r="F14" s="357"/>
      <c r="G14" s="259">
        <f>_xlfn.IFNA((VLOOKUP(H14,[2]OMS!$O$10:$P$302,2,FALSE)),"")</f>
        <v>1627910</v>
      </c>
      <c r="H14" s="282" t="s">
        <v>595</v>
      </c>
      <c r="I14" s="283"/>
      <c r="J14" s="284"/>
      <c r="K14" s="284"/>
      <c r="L14" s="88">
        <f>'Moors League'!O17</f>
        <v>3</v>
      </c>
      <c r="M14" s="89">
        <f>'Moors League'!P17</f>
        <v>3935</v>
      </c>
      <c r="N14" s="89">
        <f>'Moors League'!Q17</f>
        <v>2</v>
      </c>
      <c r="O14" s="104"/>
      <c r="P14" s="202"/>
      <c r="Q14" s="106" t="str">
        <f>_xlfn.IFNA((VLOOKUP(O14,'DQ Lookup'!$A$2:$B$99,2,FALSE)),"")</f>
        <v/>
      </c>
      <c r="R14">
        <f>G24</f>
        <v>1682353</v>
      </c>
      <c r="S14" t="e">
        <f>_xlfn.IFNA((VLOOKUP(G24,#REF!,6,FALSE)),"")</f>
        <v>#REF!</v>
      </c>
      <c r="T14" t="e">
        <f>_xlfn.IFNA((VLOOKUP(G24,#REF!,4,FALSE)),"")</f>
        <v>#REF!</v>
      </c>
      <c r="U14" t="e">
        <f>_xlfn.IFNA((VLOOKUP(G24,#REF!,12,FALSE)),"")</f>
        <v>#REF!</v>
      </c>
      <c r="V14" t="e">
        <f>_xlfn.IFNA((VLOOKUP(G24,#REF!,13,FALSE)),"")</f>
        <v>#REF!</v>
      </c>
      <c r="W14" t="str">
        <f>D24</f>
        <v>50m</v>
      </c>
      <c r="X14" t="str">
        <f>E24</f>
        <v>Breaststroke</v>
      </c>
      <c r="Y14" t="str">
        <f t="shared" si="3"/>
        <v>50mBreaststroke</v>
      </c>
      <c r="Z14">
        <f>A24</f>
        <v>15</v>
      </c>
      <c r="AA14" t="e">
        <f t="shared" si="4"/>
        <v>#REF!</v>
      </c>
      <c r="AB14" t="e">
        <f t="shared" si="5"/>
        <v>#REF!</v>
      </c>
      <c r="AC14" t="e">
        <f t="shared" si="5"/>
        <v>#REF!</v>
      </c>
      <c r="AD14" t="str">
        <f t="shared" si="6"/>
        <v/>
      </c>
      <c r="AE14" t="e">
        <f t="shared" si="7"/>
        <v>#REF!</v>
      </c>
      <c r="AF14" t="str">
        <f>TEXT(M24,"000000")</f>
        <v>004641</v>
      </c>
      <c r="AG14" t="str">
        <f>_xlfn.IFNA((VLOOKUP(Y14,'Swim England Lookup'!$C$2:$E$5,3,FALSE)),"")</f>
        <v>07</v>
      </c>
      <c r="AH14" t="s">
        <v>324</v>
      </c>
      <c r="AI14" t="e">
        <f t="shared" si="9"/>
        <v>#REF!</v>
      </c>
    </row>
    <row r="15" spans="1:36" ht="19.5" customHeight="1" x14ac:dyDescent="0.25">
      <c r="A15" s="293">
        <v>10</v>
      </c>
      <c r="B15" s="294" t="s">
        <v>284</v>
      </c>
      <c r="C15" s="294" t="s">
        <v>286</v>
      </c>
      <c r="D15" s="294" t="s">
        <v>292</v>
      </c>
      <c r="E15" s="295" t="s">
        <v>288</v>
      </c>
      <c r="F15" s="358"/>
      <c r="G15" s="259">
        <f>_xlfn.IFNA((VLOOKUP(H15,[2]OMS!$O$10:$P$302,2,FALSE)),"")</f>
        <v>1721818</v>
      </c>
      <c r="H15" s="282" t="s">
        <v>594</v>
      </c>
      <c r="I15" s="285"/>
      <c r="J15" s="286"/>
      <c r="K15" s="286"/>
      <c r="L15" s="88">
        <f>'Moors League'!O18</f>
        <v>3</v>
      </c>
      <c r="M15" s="89">
        <f>'Moors League'!P18</f>
        <v>3456</v>
      </c>
      <c r="N15" s="89">
        <f>'Moors League'!Q18</f>
        <v>2</v>
      </c>
      <c r="O15" s="104"/>
      <c r="P15" s="202"/>
      <c r="Q15" s="106" t="str">
        <f>_xlfn.IFNA((VLOOKUP(O15,'DQ Lookup'!$A$2:$B$99,2,FALSE)),"")</f>
        <v/>
      </c>
      <c r="R15">
        <f>G25</f>
        <v>1596110</v>
      </c>
      <c r="S15" t="e">
        <f>_xlfn.IFNA((VLOOKUP(G25,#REF!,6,FALSE)),"")</f>
        <v>#REF!</v>
      </c>
      <c r="T15" t="e">
        <f>_xlfn.IFNA((VLOOKUP(G25,#REF!,4,FALSE)),"")</f>
        <v>#REF!</v>
      </c>
      <c r="U15" t="e">
        <f>_xlfn.IFNA((VLOOKUP(G25,#REF!,12,FALSE)),"")</f>
        <v>#REF!</v>
      </c>
      <c r="V15" t="e">
        <f>_xlfn.IFNA((VLOOKUP(G25,#REF!,13,FALSE)),"")</f>
        <v>#REF!</v>
      </c>
      <c r="W15" t="str">
        <f>D25</f>
        <v>50m</v>
      </c>
      <c r="X15" t="str">
        <f>E25</f>
        <v>Breaststroke</v>
      </c>
      <c r="Y15" t="str">
        <f t="shared" si="3"/>
        <v>50mBreaststroke</v>
      </c>
      <c r="Z15">
        <f>A25</f>
        <v>16</v>
      </c>
      <c r="AA15" t="e">
        <f t="shared" si="4"/>
        <v>#REF!</v>
      </c>
      <c r="AB15" t="e">
        <f t="shared" si="5"/>
        <v>#REF!</v>
      </c>
      <c r="AC15" t="e">
        <f t="shared" si="5"/>
        <v>#REF!</v>
      </c>
      <c r="AD15" t="str">
        <f t="shared" si="6"/>
        <v/>
      </c>
      <c r="AE15" t="e">
        <f t="shared" si="7"/>
        <v>#REF!</v>
      </c>
      <c r="AF15" t="str">
        <f>TEXT(M25,"000000")</f>
        <v>003594</v>
      </c>
      <c r="AG15" t="str">
        <f>_xlfn.IFNA((VLOOKUP(Y15,'Swim England Lookup'!$C$2:$E$5,3,FALSE)),"")</f>
        <v>07</v>
      </c>
      <c r="AH15" t="s">
        <v>324</v>
      </c>
      <c r="AI15" t="e">
        <f t="shared" si="9"/>
        <v>#REF!</v>
      </c>
    </row>
    <row r="16" spans="1:36" ht="19.5" customHeight="1" x14ac:dyDescent="0.25">
      <c r="A16" s="293">
        <v>11</v>
      </c>
      <c r="B16" s="294" t="s">
        <v>283</v>
      </c>
      <c r="C16" s="294" t="s">
        <v>79</v>
      </c>
      <c r="D16" s="294" t="s">
        <v>293</v>
      </c>
      <c r="E16" s="295" t="s">
        <v>97</v>
      </c>
      <c r="F16" s="198" t="s">
        <v>296</v>
      </c>
      <c r="G16" s="259">
        <f>_xlfn.IFNA((VLOOKUP(H16,[2]OMS!$O$10:$P$302,2,FALSE)),"")</f>
        <v>1429613</v>
      </c>
      <c r="H16" s="282" t="s">
        <v>597</v>
      </c>
      <c r="I16" s="260" t="s">
        <v>298</v>
      </c>
      <c r="J16" s="259">
        <f>_xlfn.IFNA((VLOOKUP(K16,[2]OMS!$O$10:$P$302,2,FALSE)),"")</f>
        <v>1682353</v>
      </c>
      <c r="K16" s="282" t="s">
        <v>590</v>
      </c>
      <c r="L16" s="348"/>
      <c r="M16" s="349"/>
      <c r="N16" s="349"/>
      <c r="O16" s="104"/>
      <c r="P16" s="202"/>
      <c r="Q16" s="106" t="str">
        <f>_xlfn.IFNA((VLOOKUP(O16,'DQ Lookup'!$A$2:$B$99,2,FALSE)),"")</f>
        <v/>
      </c>
      <c r="R16">
        <f t="shared" ref="R16:R21" si="10">G28</f>
        <v>1627910</v>
      </c>
      <c r="S16" t="e">
        <f>_xlfn.IFNA((VLOOKUP(G28,#REF!,6,FALSE)),"")</f>
        <v>#REF!</v>
      </c>
      <c r="T16" t="e">
        <f>_xlfn.IFNA((VLOOKUP(G28,#REF!,4,FALSE)),"")</f>
        <v>#REF!</v>
      </c>
      <c r="U16" t="e">
        <f>_xlfn.IFNA((VLOOKUP(G28,#REF!,12,FALSE)),"")</f>
        <v>#REF!</v>
      </c>
      <c r="V16" t="e">
        <f>_xlfn.IFNA((VLOOKUP(G28,#REF!,13,FALSE)),"")</f>
        <v>#REF!</v>
      </c>
      <c r="W16" t="str">
        <f t="shared" ref="W16:X21" si="11">D28</f>
        <v>50m</v>
      </c>
      <c r="X16" t="str">
        <f t="shared" si="11"/>
        <v>Butterfly</v>
      </c>
      <c r="Y16" t="str">
        <f t="shared" si="3"/>
        <v>50mButterfly</v>
      </c>
      <c r="Z16">
        <f t="shared" ref="Z16:Z21" si="12">A28</f>
        <v>19</v>
      </c>
      <c r="AA16" t="e">
        <f t="shared" si="4"/>
        <v>#REF!</v>
      </c>
      <c r="AB16" t="e">
        <f t="shared" si="5"/>
        <v>#REF!</v>
      </c>
      <c r="AC16" t="e">
        <f t="shared" si="5"/>
        <v>#REF!</v>
      </c>
      <c r="AD16" t="str">
        <f t="shared" si="6"/>
        <v/>
      </c>
      <c r="AE16" t="e">
        <f t="shared" si="7"/>
        <v>#REF!</v>
      </c>
      <c r="AF16" t="str">
        <f t="shared" ref="AF16:AF21" si="13">TEXT(M28,"000000")</f>
        <v>003943</v>
      </c>
      <c r="AG16" t="str">
        <f>_xlfn.IFNA((VLOOKUP(Y16,'Swim England Lookup'!$C$2:$E$5,3,FALSE)),"")</f>
        <v>10</v>
      </c>
      <c r="AH16" t="s">
        <v>324</v>
      </c>
      <c r="AI16" t="e">
        <f t="shared" si="9"/>
        <v>#REF!</v>
      </c>
    </row>
    <row r="17" spans="1:35" ht="19.5" customHeight="1" x14ac:dyDescent="0.25">
      <c r="A17" s="365"/>
      <c r="B17" s="366"/>
      <c r="C17" s="366"/>
      <c r="D17" s="366"/>
      <c r="E17" s="367"/>
      <c r="F17" s="198" t="s">
        <v>297</v>
      </c>
      <c r="G17" s="259">
        <f>_xlfn.IFNA((VLOOKUP(H17,[2]OMS!$O$10:$P$302,2,FALSE)),"")</f>
        <v>1519662</v>
      </c>
      <c r="H17" s="282" t="s">
        <v>596</v>
      </c>
      <c r="I17" s="260" t="s">
        <v>299</v>
      </c>
      <c r="J17" s="259">
        <f>_xlfn.IFNA((VLOOKUP(K17,[2]OMS!$O$10:$P$302,2,FALSE)),"")</f>
        <v>1627910</v>
      </c>
      <c r="K17" s="282" t="s">
        <v>595</v>
      </c>
      <c r="L17" s="88">
        <f>'Moors League'!O19</f>
        <v>3</v>
      </c>
      <c r="M17" s="115">
        <f>'Moors League'!P19</f>
        <v>24147</v>
      </c>
      <c r="N17" s="115">
        <f>'Moors League'!Q19</f>
        <v>2</v>
      </c>
      <c r="O17" s="104"/>
      <c r="P17" s="202"/>
      <c r="Q17" s="106" t="str">
        <f>_xlfn.IFNA((VLOOKUP(O17,'DQ Lookup'!$A$2:$B$99,2,FALSE)),"")</f>
        <v/>
      </c>
      <c r="R17">
        <f t="shared" si="10"/>
        <v>1648248</v>
      </c>
      <c r="S17" t="e">
        <f>_xlfn.IFNA((VLOOKUP(G29,#REF!,6,FALSE)),"")</f>
        <v>#REF!</v>
      </c>
      <c r="T17" t="e">
        <f>_xlfn.IFNA((VLOOKUP(G29,#REF!,4,FALSE)),"")</f>
        <v>#REF!</v>
      </c>
      <c r="U17" t="e">
        <f>_xlfn.IFNA((VLOOKUP(G29,#REF!,12,FALSE)),"")</f>
        <v>#REF!</v>
      </c>
      <c r="V17" t="e">
        <f>_xlfn.IFNA((VLOOKUP(G29,#REF!,13,FALSE)),"")</f>
        <v>#REF!</v>
      </c>
      <c r="W17" t="str">
        <f t="shared" si="11"/>
        <v>50m</v>
      </c>
      <c r="X17" t="str">
        <f t="shared" si="11"/>
        <v>Butterfly</v>
      </c>
      <c r="Y17" t="str">
        <f t="shared" si="3"/>
        <v>50mButterfly</v>
      </c>
      <c r="Z17">
        <f t="shared" si="12"/>
        <v>20</v>
      </c>
      <c r="AA17" t="e">
        <f t="shared" si="4"/>
        <v>#REF!</v>
      </c>
      <c r="AB17" t="e">
        <f t="shared" si="5"/>
        <v>#REF!</v>
      </c>
      <c r="AC17" t="e">
        <f t="shared" si="5"/>
        <v>#REF!</v>
      </c>
      <c r="AD17" t="str">
        <f t="shared" si="6"/>
        <v/>
      </c>
      <c r="AE17" t="e">
        <f t="shared" si="7"/>
        <v>#REF!</v>
      </c>
      <c r="AF17" t="str">
        <f t="shared" si="13"/>
        <v>003917</v>
      </c>
      <c r="AG17" t="str">
        <f>_xlfn.IFNA((VLOOKUP(Y17,'Swim England Lookup'!$C$2:$E$5,3,FALSE)),"")</f>
        <v>10</v>
      </c>
      <c r="AH17" t="s">
        <v>324</v>
      </c>
      <c r="AI17" t="e">
        <f t="shared" si="9"/>
        <v>#REF!</v>
      </c>
    </row>
    <row r="18" spans="1:35" ht="19.5" customHeight="1" x14ac:dyDescent="0.25">
      <c r="A18" s="293">
        <v>12</v>
      </c>
      <c r="B18" s="294" t="s">
        <v>284</v>
      </c>
      <c r="C18" s="294" t="s">
        <v>79</v>
      </c>
      <c r="D18" s="294" t="s">
        <v>293</v>
      </c>
      <c r="E18" s="295" t="s">
        <v>97</v>
      </c>
      <c r="F18" s="199" t="s">
        <v>296</v>
      </c>
      <c r="G18" s="259">
        <f>_xlfn.IFNA((VLOOKUP(H18,[2]OMS!$O$10:$P$302,2,FALSE)),"")</f>
        <v>1476737</v>
      </c>
      <c r="H18" s="282" t="s">
        <v>587</v>
      </c>
      <c r="I18" s="260" t="s">
        <v>298</v>
      </c>
      <c r="J18" s="259">
        <f>_xlfn.IFNA((VLOOKUP(K18,[2]OMS!$O$10:$P$302,2,FALSE)),"")</f>
        <v>1627912</v>
      </c>
      <c r="K18" s="282" t="s">
        <v>598</v>
      </c>
      <c r="L18" s="348"/>
      <c r="M18" s="349"/>
      <c r="N18" s="349"/>
      <c r="O18" s="104"/>
      <c r="P18" s="202"/>
      <c r="Q18" s="106" t="str">
        <f>_xlfn.IFNA((VLOOKUP(O18,'DQ Lookup'!$A$2:$B$99,2,FALSE)),"")</f>
        <v/>
      </c>
      <c r="R18">
        <f t="shared" si="10"/>
        <v>1652860</v>
      </c>
      <c r="S18" t="e">
        <f>_xlfn.IFNA((VLOOKUP(G30,#REF!,6,FALSE)),"")</f>
        <v>#REF!</v>
      </c>
      <c r="T18" t="e">
        <f>_xlfn.IFNA((VLOOKUP(G30,#REF!,4,FALSE)),"")</f>
        <v>#REF!</v>
      </c>
      <c r="U18" t="e">
        <f>_xlfn.IFNA((VLOOKUP(G30,#REF!,12,FALSE)),"")</f>
        <v>#REF!</v>
      </c>
      <c r="V18" t="e">
        <f>_xlfn.IFNA((VLOOKUP(G30,#REF!,13,FALSE)),"")</f>
        <v>#REF!</v>
      </c>
      <c r="W18" t="str">
        <f t="shared" si="11"/>
        <v>50m</v>
      </c>
      <c r="X18" t="str">
        <f t="shared" si="11"/>
        <v>Freestyle</v>
      </c>
      <c r="Y18" t="str">
        <f t="shared" si="3"/>
        <v>50mFreestyle</v>
      </c>
      <c r="Z18">
        <f t="shared" si="12"/>
        <v>21</v>
      </c>
      <c r="AA18" t="e">
        <f t="shared" si="4"/>
        <v>#REF!</v>
      </c>
      <c r="AB18" t="e">
        <f t="shared" si="5"/>
        <v>#REF!</v>
      </c>
      <c r="AC18" t="e">
        <f t="shared" si="5"/>
        <v>#REF!</v>
      </c>
      <c r="AD18" t="str">
        <f t="shared" si="6"/>
        <v/>
      </c>
      <c r="AE18" t="e">
        <f t="shared" si="7"/>
        <v>#REF!</v>
      </c>
      <c r="AF18" t="str">
        <f t="shared" si="13"/>
        <v>004141</v>
      </c>
      <c r="AG18" t="str">
        <f>_xlfn.IFNA((VLOOKUP(Y18,'Swim England Lookup'!$C$2:$E$5,3,FALSE)),"")</f>
        <v>01</v>
      </c>
      <c r="AH18" t="s">
        <v>324</v>
      </c>
      <c r="AI18" t="e">
        <f t="shared" si="9"/>
        <v>#REF!</v>
      </c>
    </row>
    <row r="19" spans="1:35" ht="19.5" customHeight="1" x14ac:dyDescent="0.25">
      <c r="A19" s="365"/>
      <c r="B19" s="366"/>
      <c r="C19" s="366"/>
      <c r="D19" s="366"/>
      <c r="E19" s="367"/>
      <c r="F19" s="198" t="s">
        <v>297</v>
      </c>
      <c r="G19" s="259">
        <f>_xlfn.IFNA((VLOOKUP(H19,[2]OMS!$O$10:$P$302,2,FALSE)),"")</f>
        <v>1649026</v>
      </c>
      <c r="H19" s="282" t="s">
        <v>591</v>
      </c>
      <c r="I19" s="260" t="s">
        <v>299</v>
      </c>
      <c r="J19" s="259">
        <f>_xlfn.IFNA((VLOOKUP(K19,[2]OMS!$O$10:$P$302,2,FALSE)),"")</f>
        <v>1648248</v>
      </c>
      <c r="K19" s="282" t="s">
        <v>599</v>
      </c>
      <c r="L19" s="91">
        <f>'Moors League'!O20</f>
        <v>3</v>
      </c>
      <c r="M19" s="89">
        <f>'Moors League'!P20</f>
        <v>22866</v>
      </c>
      <c r="N19" s="89">
        <f>'Moors League'!Q20</f>
        <v>2</v>
      </c>
      <c r="O19" s="104"/>
      <c r="P19" s="202"/>
      <c r="Q19" s="106" t="str">
        <f>_xlfn.IFNA((VLOOKUP(O19,'DQ Lookup'!$A$2:$B$99,2,FALSE)),"")</f>
        <v/>
      </c>
      <c r="R19">
        <f t="shared" si="10"/>
        <v>1721241</v>
      </c>
      <c r="S19" t="e">
        <f>_xlfn.IFNA((VLOOKUP(G31,#REF!,6,FALSE)),"")</f>
        <v>#REF!</v>
      </c>
      <c r="T19" t="e">
        <f>_xlfn.IFNA((VLOOKUP(G31,#REF!,4,FALSE)),"")</f>
        <v>#REF!</v>
      </c>
      <c r="U19" t="e">
        <f>_xlfn.IFNA((VLOOKUP(G31,#REF!,12,FALSE)),"")</f>
        <v>#REF!</v>
      </c>
      <c r="V19" t="e">
        <f>_xlfn.IFNA((VLOOKUP(G31,#REF!,13,FALSE)),"")</f>
        <v>#REF!</v>
      </c>
      <c r="W19" t="str">
        <f t="shared" si="11"/>
        <v>50m</v>
      </c>
      <c r="X19" t="str">
        <f t="shared" si="11"/>
        <v>Freestyle</v>
      </c>
      <c r="Y19" t="str">
        <f t="shared" si="3"/>
        <v>50mFreestyle</v>
      </c>
      <c r="Z19">
        <f t="shared" si="12"/>
        <v>22</v>
      </c>
      <c r="AA19" t="e">
        <f t="shared" si="4"/>
        <v>#REF!</v>
      </c>
      <c r="AB19" t="e">
        <f t="shared" si="5"/>
        <v>#REF!</v>
      </c>
      <c r="AC19" t="e">
        <f t="shared" si="5"/>
        <v>#REF!</v>
      </c>
      <c r="AD19" t="str">
        <f t="shared" si="6"/>
        <v/>
      </c>
      <c r="AE19" t="e">
        <f t="shared" si="7"/>
        <v>#REF!</v>
      </c>
      <c r="AF19" t="str">
        <f t="shared" si="13"/>
        <v>003469</v>
      </c>
      <c r="AG19" t="str">
        <f>_xlfn.IFNA((VLOOKUP(Y19,'Swim England Lookup'!$C$2:$E$5,3,FALSE)),"")</f>
        <v>01</v>
      </c>
      <c r="AH19" t="s">
        <v>324</v>
      </c>
      <c r="AI19" t="e">
        <f t="shared" si="9"/>
        <v>#REF!</v>
      </c>
    </row>
    <row r="20" spans="1:35" ht="19.5" customHeight="1" x14ac:dyDescent="0.25">
      <c r="A20" s="293">
        <v>13</v>
      </c>
      <c r="B20" s="294" t="s">
        <v>283</v>
      </c>
      <c r="C20" s="294" t="s">
        <v>282</v>
      </c>
      <c r="D20" s="294" t="s">
        <v>293</v>
      </c>
      <c r="E20" s="295" t="s">
        <v>99</v>
      </c>
      <c r="F20" s="200">
        <v>1</v>
      </c>
      <c r="G20" s="259">
        <f>_xlfn.IFNA((VLOOKUP(H20,[2]OMS!$O$10:$P$302,2,FALSE)),"")</f>
        <v>1628705</v>
      </c>
      <c r="H20" s="282" t="s">
        <v>588</v>
      </c>
      <c r="I20" s="261">
        <v>2</v>
      </c>
      <c r="J20" s="259">
        <f>_xlfn.IFNA((VLOOKUP(K20,[2]OMS!$O$10:$P$302,2,FALSE)),"")</f>
        <v>1824135</v>
      </c>
      <c r="K20" s="282" t="s">
        <v>600</v>
      </c>
      <c r="L20" s="348"/>
      <c r="M20" s="349"/>
      <c r="N20" s="349"/>
      <c r="O20" s="104"/>
      <c r="P20" s="202"/>
      <c r="Q20" s="106" t="str">
        <f>_xlfn.IFNA((VLOOKUP(O20,'DQ Lookup'!$A$2:$B$99,2,FALSE)),"")</f>
        <v/>
      </c>
      <c r="R20">
        <f t="shared" si="10"/>
        <v>1519662</v>
      </c>
      <c r="S20" t="e">
        <f>_xlfn.IFNA((VLOOKUP(G32,#REF!,6,FALSE)),"")</f>
        <v>#REF!</v>
      </c>
      <c r="T20" t="e">
        <f>_xlfn.IFNA((VLOOKUP(G32,#REF!,4,FALSE)),"")</f>
        <v>#REF!</v>
      </c>
      <c r="U20" t="e">
        <f>_xlfn.IFNA((VLOOKUP(G32,#REF!,12,FALSE)),"")</f>
        <v>#REF!</v>
      </c>
      <c r="V20" t="e">
        <f>_xlfn.IFNA((VLOOKUP(G32,#REF!,13,FALSE)),"")</f>
        <v>#REF!</v>
      </c>
      <c r="W20" t="str">
        <f t="shared" si="11"/>
        <v>50m</v>
      </c>
      <c r="X20" t="str">
        <f t="shared" si="11"/>
        <v>Breaststroke</v>
      </c>
      <c r="Y20" t="str">
        <f t="shared" si="3"/>
        <v>50mBreaststroke</v>
      </c>
      <c r="Z20">
        <f t="shared" si="12"/>
        <v>23</v>
      </c>
      <c r="AA20" t="e">
        <f t="shared" si="4"/>
        <v>#REF!</v>
      </c>
      <c r="AB20" t="e">
        <f t="shared" si="5"/>
        <v>#REF!</v>
      </c>
      <c r="AC20" t="e">
        <f t="shared" si="5"/>
        <v>#REF!</v>
      </c>
      <c r="AD20" t="str">
        <f t="shared" si="6"/>
        <v/>
      </c>
      <c r="AE20" t="e">
        <f t="shared" si="7"/>
        <v>#REF!</v>
      </c>
      <c r="AF20" t="str">
        <f t="shared" si="13"/>
        <v>004533</v>
      </c>
      <c r="AG20" t="str">
        <f>_xlfn.IFNA((VLOOKUP(Y20,'Swim England Lookup'!$C$2:$E$5,3,FALSE)),"")</f>
        <v>07</v>
      </c>
      <c r="AH20" t="s">
        <v>324</v>
      </c>
      <c r="AI20" t="e">
        <f t="shared" si="9"/>
        <v>#REF!</v>
      </c>
    </row>
    <row r="21" spans="1:35" ht="19.5" customHeight="1" x14ac:dyDescent="0.25">
      <c r="A21" s="365"/>
      <c r="B21" s="366"/>
      <c r="C21" s="366"/>
      <c r="D21" s="366"/>
      <c r="E21" s="367"/>
      <c r="F21" s="200">
        <v>3</v>
      </c>
      <c r="G21" s="259">
        <f>_xlfn.IFNA((VLOOKUP(H21,[2]OMS!$O$10:$P$302,2,FALSE)),"")</f>
        <v>1813246</v>
      </c>
      <c r="H21" s="282" t="s">
        <v>601</v>
      </c>
      <c r="I21" s="261">
        <v>4</v>
      </c>
      <c r="J21" s="259">
        <f>_xlfn.IFNA((VLOOKUP(K21,[2]OMS!$O$10:$P$302,2,FALSE)),"")</f>
        <v>1652860</v>
      </c>
      <c r="K21" s="282" t="s">
        <v>602</v>
      </c>
      <c r="L21" s="91">
        <f>'Moors League'!O21</f>
        <v>3</v>
      </c>
      <c r="M21" s="89">
        <f>'Moors League'!P21</f>
        <v>24163</v>
      </c>
      <c r="N21" s="89">
        <f>'Moors League'!Q21</f>
        <v>2</v>
      </c>
      <c r="O21" s="104"/>
      <c r="P21" s="202"/>
      <c r="Q21" s="106" t="str">
        <f>_xlfn.IFNA((VLOOKUP(O21,'DQ Lookup'!$A$2:$B$99,2,FALSE)),"")</f>
        <v/>
      </c>
      <c r="R21">
        <f t="shared" si="10"/>
        <v>1476737</v>
      </c>
      <c r="S21" t="e">
        <f>_xlfn.IFNA((VLOOKUP(G33,#REF!,6,FALSE)),"")</f>
        <v>#REF!</v>
      </c>
      <c r="T21" t="e">
        <f>_xlfn.IFNA((VLOOKUP(G33,#REF!,4,FALSE)),"")</f>
        <v>#REF!</v>
      </c>
      <c r="U21" t="e">
        <f>_xlfn.IFNA((VLOOKUP(G33,#REF!,12,FALSE)),"")</f>
        <v>#REF!</v>
      </c>
      <c r="V21" t="e">
        <f>_xlfn.IFNA((VLOOKUP(G33,#REF!,13,FALSE)),"")</f>
        <v>#REF!</v>
      </c>
      <c r="W21" t="str">
        <f t="shared" si="11"/>
        <v>50m</v>
      </c>
      <c r="X21" t="str">
        <f t="shared" si="11"/>
        <v>Breaststroke</v>
      </c>
      <c r="Y21" t="str">
        <f t="shared" si="3"/>
        <v>50mBreaststroke</v>
      </c>
      <c r="Z21">
        <f t="shared" si="12"/>
        <v>24</v>
      </c>
      <c r="AA21" t="e">
        <f t="shared" si="4"/>
        <v>#REF!</v>
      </c>
      <c r="AB21" t="e">
        <f t="shared" si="5"/>
        <v>#REF!</v>
      </c>
      <c r="AC21" t="e">
        <f t="shared" si="5"/>
        <v>#REF!</v>
      </c>
      <c r="AD21" t="str">
        <f t="shared" si="6"/>
        <v/>
      </c>
      <c r="AE21" t="e">
        <f t="shared" si="7"/>
        <v>#REF!</v>
      </c>
      <c r="AF21" t="str">
        <f t="shared" si="13"/>
        <v>004520</v>
      </c>
      <c r="AG21" t="str">
        <f>_xlfn.IFNA((VLOOKUP(Y21,'Swim England Lookup'!$C$2:$E$5,3,FALSE)),"")</f>
        <v>07</v>
      </c>
      <c r="AH21" t="s">
        <v>324</v>
      </c>
      <c r="AI21" t="e">
        <f t="shared" si="9"/>
        <v>#REF!</v>
      </c>
    </row>
    <row r="22" spans="1:35" ht="19.5" customHeight="1" x14ac:dyDescent="0.25">
      <c r="A22" s="293">
        <v>14</v>
      </c>
      <c r="B22" s="294" t="s">
        <v>284</v>
      </c>
      <c r="C22" s="294" t="s">
        <v>282</v>
      </c>
      <c r="D22" s="294" t="s">
        <v>293</v>
      </c>
      <c r="E22" s="295" t="s">
        <v>99</v>
      </c>
      <c r="F22" s="199">
        <v>1</v>
      </c>
      <c r="G22" s="259">
        <f>_xlfn.IFNA((VLOOKUP(H22,[2]OMS!$O$10:$P$302,2,FALSE)),"")</f>
        <v>1648156</v>
      </c>
      <c r="H22" s="282" t="s">
        <v>589</v>
      </c>
      <c r="I22" s="262">
        <v>2</v>
      </c>
      <c r="J22" s="259">
        <f>_xlfn.IFNA((VLOOKUP(K22,[2]OMS!$O$10:$P$302,2,FALSE)),"")</f>
        <v>1507979</v>
      </c>
      <c r="K22" s="282" t="s">
        <v>603</v>
      </c>
      <c r="L22" s="348"/>
      <c r="M22" s="349"/>
      <c r="N22" s="349"/>
      <c r="O22" s="104"/>
      <c r="P22" s="202"/>
      <c r="Q22" s="106" t="str">
        <f>_xlfn.IFNA((VLOOKUP(O22,'DQ Lookup'!$A$2:$B$99,2,FALSE)),"")</f>
        <v/>
      </c>
      <c r="R22">
        <f t="shared" ref="R22:R27" si="14">G46</f>
        <v>1627910</v>
      </c>
      <c r="S22" t="e">
        <f>_xlfn.IFNA((VLOOKUP(G46,#REF!,6,FALSE)),"")</f>
        <v>#REF!</v>
      </c>
      <c r="T22" t="e">
        <f>_xlfn.IFNA((VLOOKUP(G46,#REF!,4,FALSE)),"")</f>
        <v>#REF!</v>
      </c>
      <c r="U22" t="e">
        <f>_xlfn.IFNA((VLOOKUP(G46,#REF!,12,FALSE)),"")</f>
        <v>#REF!</v>
      </c>
      <c r="V22" t="e">
        <f>_xlfn.IFNA((VLOOKUP(G46,#REF!,13,FALSE)),"")</f>
        <v>#REF!</v>
      </c>
      <c r="W22" t="str">
        <f t="shared" ref="W22:X27" si="15">D46</f>
        <v>50m</v>
      </c>
      <c r="X22" t="str">
        <f t="shared" si="15"/>
        <v>Butterfly</v>
      </c>
      <c r="Y22" t="str">
        <f t="shared" si="3"/>
        <v>50mButterfly</v>
      </c>
      <c r="Z22">
        <f t="shared" ref="Z22:Z27" si="16">A46</f>
        <v>31</v>
      </c>
      <c r="AA22" t="e">
        <f t="shared" si="4"/>
        <v>#REF!</v>
      </c>
      <c r="AB22" t="e">
        <f t="shared" si="5"/>
        <v>#REF!</v>
      </c>
      <c r="AC22" t="e">
        <f t="shared" si="5"/>
        <v>#REF!</v>
      </c>
      <c r="AD22" t="str">
        <f t="shared" si="6"/>
        <v/>
      </c>
      <c r="AE22" t="e">
        <f t="shared" si="7"/>
        <v>#REF!</v>
      </c>
      <c r="AF22" t="str">
        <f t="shared" ref="AF22:AF27" si="17">TEXT(M46,"000000")</f>
        <v>004143</v>
      </c>
      <c r="AG22" t="str">
        <f>_xlfn.IFNA((VLOOKUP(Y22,'Swim England Lookup'!$C$2:$E$5,3,FALSE)),"")</f>
        <v>10</v>
      </c>
      <c r="AH22" t="s">
        <v>324</v>
      </c>
      <c r="AI22" t="e">
        <f t="shared" si="9"/>
        <v>#REF!</v>
      </c>
    </row>
    <row r="23" spans="1:35" ht="19.5" customHeight="1" x14ac:dyDescent="0.25">
      <c r="A23" s="365"/>
      <c r="B23" s="366"/>
      <c r="C23" s="366"/>
      <c r="D23" s="366"/>
      <c r="E23" s="367"/>
      <c r="F23" s="201">
        <v>3</v>
      </c>
      <c r="G23" s="259">
        <f>_xlfn.IFNA((VLOOKUP(H23,[2]OMS!$O$10:$P$302,2,FALSE)),"")</f>
        <v>1721817</v>
      </c>
      <c r="H23" s="282" t="s">
        <v>604</v>
      </c>
      <c r="I23" s="263">
        <v>4</v>
      </c>
      <c r="J23" s="259">
        <f>_xlfn.IFNA((VLOOKUP(K23,[2]OMS!$O$10:$P$302,2,FALSE)),"")</f>
        <v>1721241</v>
      </c>
      <c r="K23" s="282" t="s">
        <v>605</v>
      </c>
      <c r="L23" s="91">
        <f>'Moors League'!O22</f>
        <v>2</v>
      </c>
      <c r="M23" s="89">
        <f>'Moors League'!P22</f>
        <v>22116</v>
      </c>
      <c r="N23" s="89">
        <f>'Moors League'!Q22</f>
        <v>3</v>
      </c>
      <c r="O23" s="104"/>
      <c r="P23" s="202"/>
      <c r="Q23" s="106" t="str">
        <f>_xlfn.IFNA((VLOOKUP(O23,'DQ Lookup'!$A$2:$B$99,2,FALSE)),"")</f>
        <v/>
      </c>
      <c r="R23">
        <f t="shared" si="14"/>
        <v>1596110</v>
      </c>
      <c r="S23" t="e">
        <f>_xlfn.IFNA((VLOOKUP(G47,#REF!,6,FALSE)),"")</f>
        <v>#REF!</v>
      </c>
      <c r="T23" t="e">
        <f>_xlfn.IFNA((VLOOKUP(G47,#REF!,4,FALSE)),"")</f>
        <v>#REF!</v>
      </c>
      <c r="U23" t="e">
        <f>_xlfn.IFNA((VLOOKUP(G47,#REF!,12,FALSE)),"")</f>
        <v>#REF!</v>
      </c>
      <c r="V23" t="e">
        <f>_xlfn.IFNA((VLOOKUP(G47,#REF!,13,FALSE)),"")</f>
        <v>#REF!</v>
      </c>
      <c r="W23" t="str">
        <f t="shared" si="15"/>
        <v>50m</v>
      </c>
      <c r="X23" t="str">
        <f t="shared" si="15"/>
        <v>Butterfly</v>
      </c>
      <c r="Y23" t="str">
        <f t="shared" si="3"/>
        <v>50mButterfly</v>
      </c>
      <c r="Z23">
        <f t="shared" si="16"/>
        <v>32</v>
      </c>
      <c r="AA23" t="e">
        <f t="shared" si="4"/>
        <v>#REF!</v>
      </c>
      <c r="AB23" t="e">
        <f t="shared" ref="AB23:AC37" si="18">S23</f>
        <v>#REF!</v>
      </c>
      <c r="AC23" t="e">
        <f t="shared" si="18"/>
        <v>#REF!</v>
      </c>
      <c r="AD23" t="str">
        <f t="shared" si="6"/>
        <v/>
      </c>
      <c r="AE23" t="e">
        <f t="shared" si="7"/>
        <v>#REF!</v>
      </c>
      <c r="AF23" t="str">
        <f t="shared" si="17"/>
        <v>003325</v>
      </c>
      <c r="AG23" t="str">
        <f>_xlfn.IFNA((VLOOKUP(Y23,'Swim England Lookup'!$C$2:$E$5,3,FALSE)),"")</f>
        <v>10</v>
      </c>
      <c r="AH23" t="s">
        <v>324</v>
      </c>
      <c r="AI23" t="e">
        <f t="shared" si="9"/>
        <v>#REF!</v>
      </c>
    </row>
    <row r="24" spans="1:35" ht="19.5" customHeight="1" x14ac:dyDescent="0.25">
      <c r="A24" s="293">
        <v>15</v>
      </c>
      <c r="B24" s="294" t="s">
        <v>283</v>
      </c>
      <c r="C24" s="294" t="s">
        <v>286</v>
      </c>
      <c r="D24" s="294" t="s">
        <v>292</v>
      </c>
      <c r="E24" s="295" t="s">
        <v>290</v>
      </c>
      <c r="F24" s="357"/>
      <c r="G24" s="259">
        <f>_xlfn.IFNA((VLOOKUP(H24,[2]OMS!$O$10:$P$302,2,FALSE)),"")</f>
        <v>1682353</v>
      </c>
      <c r="H24" s="282" t="s">
        <v>590</v>
      </c>
      <c r="I24" s="283"/>
      <c r="J24" s="284"/>
      <c r="K24" s="284"/>
      <c r="L24" s="88">
        <f>'Moors League'!O23</f>
        <v>4</v>
      </c>
      <c r="M24" s="89">
        <f>'Moors League'!P23</f>
        <v>4641</v>
      </c>
      <c r="N24" s="89">
        <f>'Moors League'!Q23</f>
        <v>1</v>
      </c>
      <c r="O24" s="104"/>
      <c r="P24" s="202"/>
      <c r="Q24" s="106" t="str">
        <f>_xlfn.IFNA((VLOOKUP(O24,'DQ Lookup'!$A$2:$B$99,2,FALSE)),"")</f>
        <v/>
      </c>
      <c r="R24">
        <f t="shared" si="14"/>
        <v>1628705</v>
      </c>
      <c r="S24" t="e">
        <f>_xlfn.IFNA((VLOOKUP(G48,#REF!,6,FALSE)),"")</f>
        <v>#REF!</v>
      </c>
      <c r="T24" t="e">
        <f>_xlfn.IFNA((VLOOKUP(G48,#REF!,4,FALSE)),"")</f>
        <v>#REF!</v>
      </c>
      <c r="U24" t="e">
        <f>_xlfn.IFNA((VLOOKUP(G48,#REF!,12,FALSE)),"")</f>
        <v>#REF!</v>
      </c>
      <c r="V24" t="e">
        <f>_xlfn.IFNA((VLOOKUP(G48,#REF!,13,FALSE)),"")</f>
        <v>#REF!</v>
      </c>
      <c r="W24" t="str">
        <f t="shared" si="15"/>
        <v>50m</v>
      </c>
      <c r="X24" t="str">
        <f t="shared" si="15"/>
        <v>Backstroke</v>
      </c>
      <c r="Y24" t="str">
        <f t="shared" si="3"/>
        <v>50mBackstroke</v>
      </c>
      <c r="Z24">
        <f t="shared" si="16"/>
        <v>33</v>
      </c>
      <c r="AA24" t="e">
        <f t="shared" si="4"/>
        <v>#REF!</v>
      </c>
      <c r="AB24" t="e">
        <f t="shared" si="18"/>
        <v>#REF!</v>
      </c>
      <c r="AC24" t="e">
        <f t="shared" si="18"/>
        <v>#REF!</v>
      </c>
      <c r="AD24" t="str">
        <f t="shared" si="6"/>
        <v/>
      </c>
      <c r="AE24" t="e">
        <f t="shared" si="7"/>
        <v>#REF!</v>
      </c>
      <c r="AF24" t="str">
        <f t="shared" si="17"/>
        <v>004795</v>
      </c>
      <c r="AG24" t="str">
        <f>_xlfn.IFNA((VLOOKUP(Y24,'Swim England Lookup'!$C$2:$E$5,3,FALSE)),"")</f>
        <v>13</v>
      </c>
      <c r="AH24" t="s">
        <v>324</v>
      </c>
      <c r="AI24" t="e">
        <f t="shared" si="9"/>
        <v>#REF!</v>
      </c>
    </row>
    <row r="25" spans="1:35" ht="19.5" customHeight="1" x14ac:dyDescent="0.25">
      <c r="A25" s="293">
        <v>16</v>
      </c>
      <c r="B25" s="294" t="s">
        <v>284</v>
      </c>
      <c r="C25" s="294" t="s">
        <v>286</v>
      </c>
      <c r="D25" s="294" t="s">
        <v>292</v>
      </c>
      <c r="E25" s="295" t="s">
        <v>290</v>
      </c>
      <c r="F25" s="357"/>
      <c r="G25" s="259">
        <f>_xlfn.IFNA((VLOOKUP(H25,[2]OMS!$O$10:$P$302,2,FALSE)),"")</f>
        <v>1596110</v>
      </c>
      <c r="H25" s="282" t="s">
        <v>606</v>
      </c>
      <c r="I25" s="283"/>
      <c r="J25" s="284"/>
      <c r="K25" s="284"/>
      <c r="L25" s="88">
        <f>'Moors League'!O24</f>
        <v>1</v>
      </c>
      <c r="M25" s="89">
        <f>'Moors League'!P24</f>
        <v>3594</v>
      </c>
      <c r="N25" s="89">
        <f>'Moors League'!Q24</f>
        <v>4</v>
      </c>
      <c r="O25" s="104"/>
      <c r="P25" s="202"/>
      <c r="Q25" s="106" t="str">
        <f>_xlfn.IFNA((VLOOKUP(O25,'DQ Lookup'!$A$2:$B$99,2,FALSE)),"")</f>
        <v/>
      </c>
      <c r="R25">
        <f t="shared" si="14"/>
        <v>1648156</v>
      </c>
      <c r="S25" t="e">
        <f>_xlfn.IFNA((VLOOKUP(G49,#REF!,6,FALSE)),"")</f>
        <v>#REF!</v>
      </c>
      <c r="T25" t="e">
        <f>_xlfn.IFNA((VLOOKUP(G49,#REF!,4,FALSE)),"")</f>
        <v>#REF!</v>
      </c>
      <c r="U25" t="e">
        <f>_xlfn.IFNA((VLOOKUP(G49,#REF!,12,FALSE)),"")</f>
        <v>#REF!</v>
      </c>
      <c r="V25" t="e">
        <f>_xlfn.IFNA((VLOOKUP(G49,#REF!,13,FALSE)),"")</f>
        <v>#REF!</v>
      </c>
      <c r="W25" t="str">
        <f t="shared" si="15"/>
        <v>50m</v>
      </c>
      <c r="X25" t="str">
        <f t="shared" si="15"/>
        <v>Backstroke</v>
      </c>
      <c r="Y25" t="str">
        <f t="shared" si="3"/>
        <v>50mBackstroke</v>
      </c>
      <c r="Z25">
        <f t="shared" si="16"/>
        <v>34</v>
      </c>
      <c r="AA25" t="e">
        <f t="shared" si="4"/>
        <v>#REF!</v>
      </c>
      <c r="AB25" t="e">
        <f t="shared" si="18"/>
        <v>#REF!</v>
      </c>
      <c r="AC25" t="e">
        <f t="shared" si="18"/>
        <v>#REF!</v>
      </c>
      <c r="AD25" t="str">
        <f t="shared" si="6"/>
        <v/>
      </c>
      <c r="AE25" t="e">
        <f t="shared" si="7"/>
        <v>#REF!</v>
      </c>
      <c r="AF25" t="str">
        <f t="shared" si="17"/>
        <v>003920</v>
      </c>
      <c r="AG25" t="str">
        <f>_xlfn.IFNA((VLOOKUP(Y25,'Swim England Lookup'!$C$2:$E$5,3,FALSE)),"")</f>
        <v>13</v>
      </c>
      <c r="AH25" t="s">
        <v>324</v>
      </c>
      <c r="AI25" t="e">
        <f t="shared" si="9"/>
        <v>#REF!</v>
      </c>
    </row>
    <row r="26" spans="1:35" ht="19.5" customHeight="1" x14ac:dyDescent="0.25">
      <c r="A26" s="293">
        <v>17</v>
      </c>
      <c r="B26" s="294" t="s">
        <v>283</v>
      </c>
      <c r="C26" s="294" t="s">
        <v>287</v>
      </c>
      <c r="D26" s="294" t="s">
        <v>292</v>
      </c>
      <c r="E26" s="295" t="s">
        <v>288</v>
      </c>
      <c r="F26" s="357"/>
      <c r="G26" s="259">
        <f>_xlfn.IFNA((VLOOKUP(H26,[2]OMS!$O$10:$P$302,2,FALSE)),"")</f>
        <v>1746132</v>
      </c>
      <c r="H26" s="282" t="s">
        <v>607</v>
      </c>
      <c r="I26" s="283"/>
      <c r="J26" s="284"/>
      <c r="K26" s="284"/>
      <c r="L26" s="88">
        <f>'Moors League'!O25</f>
        <v>4</v>
      </c>
      <c r="M26" s="89">
        <f>'Moors League'!P25</f>
        <v>5716</v>
      </c>
      <c r="N26" s="89">
        <f>'Moors League'!Q25</f>
        <v>1</v>
      </c>
      <c r="O26" s="104"/>
      <c r="P26" s="202"/>
      <c r="Q26" s="106" t="str">
        <f>_xlfn.IFNA((VLOOKUP(O26,'DQ Lookup'!$A$2:$B$99,2,FALSE)),"")</f>
        <v/>
      </c>
      <c r="R26">
        <f t="shared" si="14"/>
        <v>1519662</v>
      </c>
      <c r="S26" t="e">
        <f>_xlfn.IFNA((VLOOKUP(G50,#REF!,6,FALSE)),"")</f>
        <v>#REF!</v>
      </c>
      <c r="T26" t="e">
        <f>_xlfn.IFNA((VLOOKUP(G50,#REF!,4,FALSE)),"")</f>
        <v>#REF!</v>
      </c>
      <c r="U26" t="e">
        <f>_xlfn.IFNA((VLOOKUP(G50,#REF!,12,FALSE)),"")</f>
        <v>#REF!</v>
      </c>
      <c r="V26" t="e">
        <f>_xlfn.IFNA((VLOOKUP(G50,#REF!,13,FALSE)),"")</f>
        <v>#REF!</v>
      </c>
      <c r="W26" t="str">
        <f t="shared" si="15"/>
        <v>50m</v>
      </c>
      <c r="X26" t="str">
        <f t="shared" si="15"/>
        <v>Freestyle</v>
      </c>
      <c r="Y26" t="str">
        <f t="shared" si="3"/>
        <v>50mFreestyle</v>
      </c>
      <c r="Z26">
        <f t="shared" si="16"/>
        <v>35</v>
      </c>
      <c r="AA26" t="e">
        <f t="shared" si="4"/>
        <v>#REF!</v>
      </c>
      <c r="AB26" t="e">
        <f t="shared" si="18"/>
        <v>#REF!</v>
      </c>
      <c r="AC26" t="e">
        <f t="shared" si="18"/>
        <v>#REF!</v>
      </c>
      <c r="AD26" t="str">
        <f t="shared" si="6"/>
        <v/>
      </c>
      <c r="AE26" t="e">
        <f t="shared" si="7"/>
        <v>#REF!</v>
      </c>
      <c r="AF26" t="str">
        <f t="shared" si="17"/>
        <v>003396</v>
      </c>
      <c r="AG26" t="str">
        <f>_xlfn.IFNA((VLOOKUP(Y26,'Swim England Lookup'!$C$2:$E$5,3,FALSE)),"")</f>
        <v>01</v>
      </c>
      <c r="AH26" t="s">
        <v>324</v>
      </c>
      <c r="AI26" t="e">
        <f t="shared" si="9"/>
        <v>#REF!</v>
      </c>
    </row>
    <row r="27" spans="1:35" ht="19.5" customHeight="1" x14ac:dyDescent="0.25">
      <c r="A27" s="293">
        <v>18</v>
      </c>
      <c r="B27" s="294" t="s">
        <v>284</v>
      </c>
      <c r="C27" s="294" t="s">
        <v>287</v>
      </c>
      <c r="D27" s="294" t="s">
        <v>292</v>
      </c>
      <c r="E27" s="295" t="s">
        <v>288</v>
      </c>
      <c r="F27" s="357"/>
      <c r="G27" s="259">
        <f>_xlfn.IFNA((VLOOKUP(H27,[2]OMS!$O$10:$P$302,2,FALSE)),"")</f>
        <v>1734793</v>
      </c>
      <c r="H27" s="282" t="s">
        <v>608</v>
      </c>
      <c r="I27" s="283"/>
      <c r="J27" s="284"/>
      <c r="K27" s="284"/>
      <c r="L27" s="88">
        <f>'Moors League'!O26</f>
        <v>3</v>
      </c>
      <c r="M27" s="89">
        <f>'Moors League'!P26</f>
        <v>4983</v>
      </c>
      <c r="N27" s="89">
        <f>'Moors League'!Q26</f>
        <v>2</v>
      </c>
      <c r="O27" s="104"/>
      <c r="P27" s="202"/>
      <c r="Q27" s="106" t="str">
        <f>_xlfn.IFNA((VLOOKUP(O27,'DQ Lookup'!$A$2:$B$99,2,FALSE)),"")</f>
        <v/>
      </c>
      <c r="R27">
        <f t="shared" si="14"/>
        <v>1627912</v>
      </c>
      <c r="S27" t="e">
        <f>_xlfn.IFNA((VLOOKUP(G51,#REF!,6,FALSE)),"")</f>
        <v>#REF!</v>
      </c>
      <c r="T27" t="e">
        <f>_xlfn.IFNA((VLOOKUP(G51,#REF!,4,FALSE)),"")</f>
        <v>#REF!</v>
      </c>
      <c r="U27" t="e">
        <f>_xlfn.IFNA((VLOOKUP(G51,#REF!,12,FALSE)),"")</f>
        <v>#REF!</v>
      </c>
      <c r="V27" t="e">
        <f>_xlfn.IFNA((VLOOKUP(G51,#REF!,13,FALSE)),"")</f>
        <v>#REF!</v>
      </c>
      <c r="W27" t="str">
        <f t="shared" si="15"/>
        <v>50m</v>
      </c>
      <c r="X27" t="str">
        <f t="shared" si="15"/>
        <v>Freestyle</v>
      </c>
      <c r="Y27" t="str">
        <f t="shared" si="3"/>
        <v>50mFreestyle</v>
      </c>
      <c r="Z27">
        <f t="shared" si="16"/>
        <v>36</v>
      </c>
      <c r="AA27" t="e">
        <f t="shared" si="4"/>
        <v>#REF!</v>
      </c>
      <c r="AB27" t="e">
        <f t="shared" si="18"/>
        <v>#REF!</v>
      </c>
      <c r="AC27" t="e">
        <f t="shared" si="18"/>
        <v>#REF!</v>
      </c>
      <c r="AD27" t="str">
        <f t="shared" si="6"/>
        <v/>
      </c>
      <c r="AE27" t="e">
        <f t="shared" si="7"/>
        <v>#REF!</v>
      </c>
      <c r="AF27" t="str">
        <f t="shared" si="17"/>
        <v>003314</v>
      </c>
      <c r="AG27" t="str">
        <f>_xlfn.IFNA((VLOOKUP(Y27,'Swim England Lookup'!$C$2:$E$5,3,FALSE)),"")</f>
        <v>01</v>
      </c>
      <c r="AH27" t="s">
        <v>324</v>
      </c>
      <c r="AI27" t="e">
        <f t="shared" si="9"/>
        <v>#REF!</v>
      </c>
    </row>
    <row r="28" spans="1:35" ht="19.5" customHeight="1" x14ac:dyDescent="0.25">
      <c r="A28" s="293">
        <v>19</v>
      </c>
      <c r="B28" s="294" t="s">
        <v>283</v>
      </c>
      <c r="C28" s="294" t="s">
        <v>285</v>
      </c>
      <c r="D28" s="294" t="s">
        <v>292</v>
      </c>
      <c r="E28" s="295" t="s">
        <v>289</v>
      </c>
      <c r="F28" s="357"/>
      <c r="G28" s="259">
        <f>_xlfn.IFNA((VLOOKUP(H28,[2]OMS!$O$10:$P$302,2,FALSE)),"")</f>
        <v>1627910</v>
      </c>
      <c r="H28" s="282" t="s">
        <v>595</v>
      </c>
      <c r="I28" s="283"/>
      <c r="J28" s="284"/>
      <c r="K28" s="284"/>
      <c r="L28" s="88">
        <f>'Moors League'!O27</f>
        <v>3</v>
      </c>
      <c r="M28" s="89">
        <f>'Moors League'!P27</f>
        <v>3943</v>
      </c>
      <c r="N28" s="89">
        <f>'Moors League'!Q27</f>
        <v>2</v>
      </c>
      <c r="O28" s="104"/>
      <c r="P28" s="202"/>
      <c r="Q28" s="106" t="str">
        <f>_xlfn.IFNA((VLOOKUP(O28,'DQ Lookup'!$A$2:$B$99,2,FALSE)),"")</f>
        <v/>
      </c>
      <c r="R28">
        <f>G54</f>
        <v>1682353</v>
      </c>
      <c r="S28" t="e">
        <f>_xlfn.IFNA((VLOOKUP(G54,#REF!,6,FALSE)),"")</f>
        <v>#REF!</v>
      </c>
      <c r="T28" t="e">
        <f>_xlfn.IFNA((VLOOKUP(G54,#REF!,4,FALSE)),"")</f>
        <v>#REF!</v>
      </c>
      <c r="U28" t="e">
        <f>_xlfn.IFNA((VLOOKUP(G54,#REF!,12,FALSE)),"")</f>
        <v>#REF!</v>
      </c>
      <c r="V28" t="e">
        <f>_xlfn.IFNA((VLOOKUP(G54,#REF!,13,FALSE)),"")</f>
        <v>#REF!</v>
      </c>
      <c r="W28" t="str">
        <f>D54</f>
        <v>50m</v>
      </c>
      <c r="X28" t="str">
        <f>E54</f>
        <v>Butterfly</v>
      </c>
      <c r="Y28" t="str">
        <f t="shared" si="3"/>
        <v>50mButterfly</v>
      </c>
      <c r="Z28">
        <f>A54</f>
        <v>39</v>
      </c>
      <c r="AA28" t="e">
        <f t="shared" si="4"/>
        <v>#REF!</v>
      </c>
      <c r="AB28" t="e">
        <f t="shared" si="18"/>
        <v>#REF!</v>
      </c>
      <c r="AC28" t="e">
        <f t="shared" si="18"/>
        <v>#REF!</v>
      </c>
      <c r="AD28" t="str">
        <f t="shared" si="6"/>
        <v/>
      </c>
      <c r="AE28" t="e">
        <f t="shared" si="7"/>
        <v>#REF!</v>
      </c>
      <c r="AF28" t="str">
        <f>TEXT(M54,"000000")</f>
        <v>004685</v>
      </c>
      <c r="AG28" t="str">
        <f>_xlfn.IFNA((VLOOKUP(Y28,'Swim England Lookup'!$C$2:$E$5,3,FALSE)),"")</f>
        <v>10</v>
      </c>
      <c r="AH28" t="s">
        <v>324</v>
      </c>
      <c r="AI28" t="e">
        <f t="shared" si="9"/>
        <v>#REF!</v>
      </c>
    </row>
    <row r="29" spans="1:35" ht="19.5" customHeight="1" x14ac:dyDescent="0.25">
      <c r="A29" s="293">
        <v>20</v>
      </c>
      <c r="B29" s="294" t="s">
        <v>284</v>
      </c>
      <c r="C29" s="294" t="s">
        <v>285</v>
      </c>
      <c r="D29" s="294" t="s">
        <v>292</v>
      </c>
      <c r="E29" s="295" t="s">
        <v>289</v>
      </c>
      <c r="F29" s="357"/>
      <c r="G29" s="259">
        <f>_xlfn.IFNA((VLOOKUP(H29,[2]OMS!$O$10:$P$302,2,FALSE)),"")</f>
        <v>1648248</v>
      </c>
      <c r="H29" s="282" t="s">
        <v>599</v>
      </c>
      <c r="I29" s="283"/>
      <c r="J29" s="284"/>
      <c r="K29" s="284"/>
      <c r="L29" s="88">
        <f>'Moors League'!O28</f>
        <v>2</v>
      </c>
      <c r="M29" s="89">
        <f>'Moors League'!P28</f>
        <v>3917</v>
      </c>
      <c r="N29" s="89">
        <f>'Moors League'!Q28</f>
        <v>3</v>
      </c>
      <c r="O29" s="104"/>
      <c r="P29" s="202"/>
      <c r="Q29" s="106" t="str">
        <f>_xlfn.IFNA((VLOOKUP(O29,'DQ Lookup'!$A$2:$B$99,2,FALSE)),"")</f>
        <v/>
      </c>
      <c r="R29">
        <f>G55</f>
        <v>1649026</v>
      </c>
      <c r="S29" t="e">
        <f>_xlfn.IFNA((VLOOKUP(G55,#REF!,6,FALSE)),"")</f>
        <v>#REF!</v>
      </c>
      <c r="T29" t="e">
        <f>_xlfn.IFNA((VLOOKUP(G55,#REF!,4,FALSE)),"")</f>
        <v>#REF!</v>
      </c>
      <c r="U29" t="e">
        <f>_xlfn.IFNA((VLOOKUP(G55,#REF!,12,FALSE)),"")</f>
        <v>#REF!</v>
      </c>
      <c r="V29" t="e">
        <f>_xlfn.IFNA((VLOOKUP(G55,#REF!,13,FALSE)),"")</f>
        <v>#REF!</v>
      </c>
      <c r="W29" t="str">
        <f>D55</f>
        <v>50m</v>
      </c>
      <c r="X29" t="str">
        <f>E55</f>
        <v>Butterfly</v>
      </c>
      <c r="Y29" t="str">
        <f t="shared" si="3"/>
        <v>50mButterfly</v>
      </c>
      <c r="Z29">
        <f>A55</f>
        <v>40</v>
      </c>
      <c r="AA29" t="e">
        <f t="shared" si="4"/>
        <v>#REF!</v>
      </c>
      <c r="AB29" t="e">
        <f t="shared" si="18"/>
        <v>#REF!</v>
      </c>
      <c r="AC29" t="e">
        <f t="shared" si="18"/>
        <v>#REF!</v>
      </c>
      <c r="AD29" t="str">
        <f t="shared" si="6"/>
        <v/>
      </c>
      <c r="AE29" t="e">
        <f t="shared" si="7"/>
        <v>#REF!</v>
      </c>
      <c r="AF29" t="str">
        <f>TEXT(M55,"000000")</f>
        <v>003485</v>
      </c>
      <c r="AG29" t="str">
        <f>_xlfn.IFNA((VLOOKUP(Y29,'Swim England Lookup'!$C$2:$E$5,3,FALSE)),"")</f>
        <v>10</v>
      </c>
      <c r="AH29" t="s">
        <v>324</v>
      </c>
      <c r="AI29" t="e">
        <f t="shared" si="9"/>
        <v>#REF!</v>
      </c>
    </row>
    <row r="30" spans="1:35" ht="19.5" customHeight="1" x14ac:dyDescent="0.25">
      <c r="A30" s="293">
        <v>21</v>
      </c>
      <c r="B30" s="294" t="s">
        <v>283</v>
      </c>
      <c r="C30" s="294" t="s">
        <v>282</v>
      </c>
      <c r="D30" s="294" t="s">
        <v>292</v>
      </c>
      <c r="E30" s="295" t="s">
        <v>291</v>
      </c>
      <c r="F30" s="357"/>
      <c r="G30" s="259">
        <f>_xlfn.IFNA((VLOOKUP(H30,[2]OMS!$O$10:$P$302,2,FALSE)),"")</f>
        <v>1652860</v>
      </c>
      <c r="H30" s="282" t="s">
        <v>602</v>
      </c>
      <c r="I30" s="283"/>
      <c r="J30" s="284"/>
      <c r="K30" s="284"/>
      <c r="L30" s="88">
        <f>'Moors League'!O29</f>
        <v>4</v>
      </c>
      <c r="M30" s="89">
        <f>'Moors League'!P29</f>
        <v>4141</v>
      </c>
      <c r="N30" s="89">
        <f>'Moors League'!Q29</f>
        <v>1</v>
      </c>
      <c r="O30" s="104"/>
      <c r="P30" s="202"/>
      <c r="Q30" s="106" t="str">
        <f>_xlfn.IFNA((VLOOKUP(O30,'DQ Lookup'!$A$2:$B$99,2,FALSE)),"")</f>
        <v/>
      </c>
      <c r="R30">
        <f>G64</f>
        <v>1681987</v>
      </c>
      <c r="S30" t="e">
        <f>_xlfn.IFNA((VLOOKUP(G64,#REF!,6,FALSE)),"")</f>
        <v>#REF!</v>
      </c>
      <c r="T30" t="e">
        <f>_xlfn.IFNA((VLOOKUP(G64,#REF!,4,FALSE)),"")</f>
        <v>#REF!</v>
      </c>
      <c r="U30" t="e">
        <f>_xlfn.IFNA((VLOOKUP(G64,#REF!,12,FALSE)),"")</f>
        <v>#REF!</v>
      </c>
      <c r="V30" t="e">
        <f>_xlfn.IFNA((VLOOKUP(G64,#REF!,13,FALSE)),"")</f>
        <v>#REF!</v>
      </c>
      <c r="W30" t="str">
        <f>D64</f>
        <v>50m</v>
      </c>
      <c r="X30" t="str">
        <f>E64</f>
        <v>Freestyle</v>
      </c>
      <c r="Y30" t="str">
        <f t="shared" si="3"/>
        <v>50mFreestyle</v>
      </c>
      <c r="Z30">
        <f>A64</f>
        <v>45</v>
      </c>
      <c r="AA30" t="e">
        <f t="shared" si="4"/>
        <v>#REF!</v>
      </c>
      <c r="AB30" t="e">
        <f t="shared" si="18"/>
        <v>#REF!</v>
      </c>
      <c r="AC30" t="e">
        <f t="shared" si="18"/>
        <v>#REF!</v>
      </c>
      <c r="AD30" t="str">
        <f t="shared" si="6"/>
        <v/>
      </c>
      <c r="AE30" t="e">
        <f t="shared" si="7"/>
        <v>#REF!</v>
      </c>
      <c r="AF30" t="str">
        <f>TEXT(M64,"000000")</f>
        <v>003609</v>
      </c>
      <c r="AG30" t="str">
        <f>_xlfn.IFNA((VLOOKUP(Y30,'Swim England Lookup'!$C$2:$E$5,3,FALSE)),"")</f>
        <v>01</v>
      </c>
      <c r="AH30" t="s">
        <v>324</v>
      </c>
      <c r="AI30" t="e">
        <f t="shared" si="9"/>
        <v>#REF!</v>
      </c>
    </row>
    <row r="31" spans="1:35" ht="19.5" customHeight="1" x14ac:dyDescent="0.25">
      <c r="A31" s="293">
        <v>22</v>
      </c>
      <c r="B31" s="294" t="s">
        <v>284</v>
      </c>
      <c r="C31" s="294" t="s">
        <v>282</v>
      </c>
      <c r="D31" s="294" t="s">
        <v>292</v>
      </c>
      <c r="E31" s="295" t="s">
        <v>291</v>
      </c>
      <c r="F31" s="357"/>
      <c r="G31" s="259">
        <f>_xlfn.IFNA((VLOOKUP(H31,[2]OMS!$O$10:$P$302,2,FALSE)),"")</f>
        <v>1721241</v>
      </c>
      <c r="H31" s="282" t="s">
        <v>605</v>
      </c>
      <c r="I31" s="283"/>
      <c r="J31" s="284"/>
      <c r="K31" s="284"/>
      <c r="L31" s="88">
        <f>'Moors League'!O30</f>
        <v>3</v>
      </c>
      <c r="M31" s="89">
        <f>'Moors League'!P30</f>
        <v>3469</v>
      </c>
      <c r="N31" s="89">
        <f>'Moors League'!Q30</f>
        <v>2</v>
      </c>
      <c r="O31" s="104"/>
      <c r="P31" s="202"/>
      <c r="Q31" s="106" t="str">
        <f>_xlfn.IFNA((VLOOKUP(O31,'DQ Lookup'!$A$2:$B$99,2,FALSE)),"")</f>
        <v/>
      </c>
      <c r="R31">
        <f>G65</f>
        <v>1648248</v>
      </c>
      <c r="S31" t="e">
        <f>_xlfn.IFNA((VLOOKUP(G65,#REF!,6,FALSE)),"")</f>
        <v>#REF!</v>
      </c>
      <c r="T31" t="e">
        <f>_xlfn.IFNA((VLOOKUP(G65,#REF!,4,FALSE)),"")</f>
        <v>#REF!</v>
      </c>
      <c r="U31" t="e">
        <f>_xlfn.IFNA((VLOOKUP(G65,#REF!,12,FALSE)),"")</f>
        <v>#REF!</v>
      </c>
      <c r="V31" t="e">
        <f>_xlfn.IFNA((VLOOKUP(G65,#REF!,13,FALSE)),"")</f>
        <v>#REF!</v>
      </c>
      <c r="W31" t="str">
        <f>D65</f>
        <v>50m</v>
      </c>
      <c r="X31" t="str">
        <f>E65</f>
        <v>Freestyle</v>
      </c>
      <c r="Y31" t="str">
        <f t="shared" si="3"/>
        <v>50mFreestyle</v>
      </c>
      <c r="Z31">
        <f>A65</f>
        <v>46</v>
      </c>
      <c r="AA31" t="e">
        <f t="shared" si="4"/>
        <v>#REF!</v>
      </c>
      <c r="AB31" t="e">
        <f t="shared" si="18"/>
        <v>#REF!</v>
      </c>
      <c r="AC31" t="e">
        <f t="shared" si="18"/>
        <v>#REF!</v>
      </c>
      <c r="AD31" t="str">
        <f t="shared" si="6"/>
        <v/>
      </c>
      <c r="AE31" t="e">
        <f t="shared" si="7"/>
        <v>#REF!</v>
      </c>
      <c r="AF31" t="str">
        <f>TEXT(M65,"000000")</f>
        <v>003258</v>
      </c>
      <c r="AG31" t="str">
        <f>_xlfn.IFNA((VLOOKUP(Y31,'Swim England Lookup'!$C$2:$E$5,3,FALSE)),"")</f>
        <v>01</v>
      </c>
      <c r="AH31" t="s">
        <v>324</v>
      </c>
      <c r="AI31" t="e">
        <f t="shared" si="9"/>
        <v>#REF!</v>
      </c>
    </row>
    <row r="32" spans="1:35" ht="19.5" customHeight="1" x14ac:dyDescent="0.25">
      <c r="A32" s="293">
        <v>23</v>
      </c>
      <c r="B32" s="294" t="s">
        <v>283</v>
      </c>
      <c r="C32" s="294" t="s">
        <v>79</v>
      </c>
      <c r="D32" s="294" t="s">
        <v>292</v>
      </c>
      <c r="E32" s="295" t="s">
        <v>290</v>
      </c>
      <c r="F32" s="357"/>
      <c r="G32" s="259">
        <f>_xlfn.IFNA((VLOOKUP(H32,[2]OMS!$O$10:$P$302,2,FALSE)),"")</f>
        <v>1519662</v>
      </c>
      <c r="H32" s="282" t="s">
        <v>596</v>
      </c>
      <c r="I32" s="283"/>
      <c r="J32" s="284"/>
      <c r="K32" s="284"/>
      <c r="L32" s="88">
        <f>'Moors League'!O31</f>
        <v>3</v>
      </c>
      <c r="M32" s="89">
        <f>'Moors League'!P31</f>
        <v>4533</v>
      </c>
      <c r="N32" s="89">
        <f>'Moors League'!Q31</f>
        <v>2</v>
      </c>
      <c r="O32" s="104"/>
      <c r="P32" s="202"/>
      <c r="Q32" s="106" t="str">
        <f>_xlfn.IFNA((VLOOKUP(O32,'DQ Lookup'!$A$2:$B$99,2,FALSE)),"")</f>
        <v/>
      </c>
      <c r="R32">
        <f t="shared" ref="R32:R37" si="19">G68</f>
        <v>1627910</v>
      </c>
      <c r="S32" t="e">
        <f>_xlfn.IFNA((VLOOKUP(G68,#REF!,6,FALSE)),"")</f>
        <v>#REF!</v>
      </c>
      <c r="T32" t="e">
        <f>_xlfn.IFNA((VLOOKUP(G68,#REF!,4,FALSE)),"")</f>
        <v>#REF!</v>
      </c>
      <c r="U32" t="e">
        <f>_xlfn.IFNA((VLOOKUP(G68,#REF!,12,FALSE)),"")</f>
        <v>#REF!</v>
      </c>
      <c r="V32" t="e">
        <f>_xlfn.IFNA((VLOOKUP(G68,#REF!,13,FALSE)),"")</f>
        <v>#REF!</v>
      </c>
      <c r="W32" t="str">
        <f t="shared" ref="W32:X37" si="20">D68</f>
        <v>50m</v>
      </c>
      <c r="X32" t="str">
        <f t="shared" si="20"/>
        <v>Backstroke</v>
      </c>
      <c r="Y32" t="str">
        <f t="shared" si="3"/>
        <v>50mBackstroke</v>
      </c>
      <c r="Z32">
        <f t="shared" ref="Z32:Z37" si="21">A68</f>
        <v>49</v>
      </c>
      <c r="AA32" t="e">
        <f t="shared" si="4"/>
        <v>#REF!</v>
      </c>
      <c r="AB32" t="e">
        <f t="shared" si="18"/>
        <v>#REF!</v>
      </c>
      <c r="AC32" t="e">
        <f t="shared" si="18"/>
        <v>#REF!</v>
      </c>
      <c r="AD32" t="str">
        <f t="shared" si="6"/>
        <v/>
      </c>
      <c r="AE32" t="e">
        <f t="shared" si="7"/>
        <v>#REF!</v>
      </c>
      <c r="AF32" t="str">
        <f t="shared" ref="AF32:AF37" si="22">TEXT(M68,"000000")</f>
        <v>004098</v>
      </c>
      <c r="AG32" t="str">
        <f>_xlfn.IFNA((VLOOKUP(Y32,'Swim England Lookup'!$C$2:$E$5,3,FALSE)),"")</f>
        <v>13</v>
      </c>
      <c r="AH32" t="s">
        <v>324</v>
      </c>
      <c r="AI32" t="e">
        <f t="shared" si="9"/>
        <v>#REF!</v>
      </c>
    </row>
    <row r="33" spans="1:36" ht="19.5" customHeight="1" x14ac:dyDescent="0.25">
      <c r="A33" s="293">
        <v>24</v>
      </c>
      <c r="B33" s="294" t="s">
        <v>284</v>
      </c>
      <c r="C33" s="294" t="s">
        <v>79</v>
      </c>
      <c r="D33" s="294" t="s">
        <v>292</v>
      </c>
      <c r="E33" s="295" t="s">
        <v>290</v>
      </c>
      <c r="F33" s="358"/>
      <c r="G33" s="259">
        <f>_xlfn.IFNA((VLOOKUP(H33,[2]OMS!$O$10:$P$302,2,FALSE)),"")</f>
        <v>1476737</v>
      </c>
      <c r="H33" s="282" t="s">
        <v>587</v>
      </c>
      <c r="I33" s="285"/>
      <c r="J33" s="286"/>
      <c r="K33" s="286"/>
      <c r="L33" s="88">
        <f>'Moors League'!O32</f>
        <v>4</v>
      </c>
      <c r="M33" s="89">
        <f>'Moors League'!P32</f>
        <v>4520</v>
      </c>
      <c r="N33" s="89">
        <f>'Moors League'!Q32</f>
        <v>1</v>
      </c>
      <c r="O33" s="104"/>
      <c r="P33" s="202"/>
      <c r="Q33" s="106" t="str">
        <f>_xlfn.IFNA((VLOOKUP(O33,'DQ Lookup'!$A$2:$B$99,2,FALSE)),"")</f>
        <v/>
      </c>
      <c r="R33">
        <f t="shared" si="19"/>
        <v>1721818</v>
      </c>
      <c r="S33" t="e">
        <f>_xlfn.IFNA((VLOOKUP(G69,#REF!,6,FALSE)),"")</f>
        <v>#REF!</v>
      </c>
      <c r="T33" t="e">
        <f>_xlfn.IFNA((VLOOKUP(G69,#REF!,4,FALSE)),"")</f>
        <v>#REF!</v>
      </c>
      <c r="U33" t="e">
        <f>_xlfn.IFNA((VLOOKUP(G69,#REF!,12,FALSE)),"")</f>
        <v>#REF!</v>
      </c>
      <c r="V33" t="e">
        <f>_xlfn.IFNA((VLOOKUP(G69,#REF!,13,FALSE)),"")</f>
        <v>#REF!</v>
      </c>
      <c r="W33" t="str">
        <f t="shared" si="20"/>
        <v>50m</v>
      </c>
      <c r="X33" t="str">
        <f t="shared" si="20"/>
        <v>Backstroke</v>
      </c>
      <c r="Y33" t="str">
        <f t="shared" si="3"/>
        <v>50mBackstroke</v>
      </c>
      <c r="Z33">
        <f t="shared" si="21"/>
        <v>50</v>
      </c>
      <c r="AA33" t="e">
        <f t="shared" si="4"/>
        <v>#REF!</v>
      </c>
      <c r="AB33" t="e">
        <f t="shared" si="18"/>
        <v>#REF!</v>
      </c>
      <c r="AC33" t="e">
        <f t="shared" si="18"/>
        <v>#REF!</v>
      </c>
      <c r="AD33" t="str">
        <f t="shared" si="6"/>
        <v/>
      </c>
      <c r="AE33" t="e">
        <f t="shared" si="7"/>
        <v>#REF!</v>
      </c>
      <c r="AF33" t="str">
        <f t="shared" si="22"/>
        <v>003568</v>
      </c>
      <c r="AG33" t="str">
        <f>_xlfn.IFNA((VLOOKUP(Y33,'Swim England Lookup'!$C$2:$E$5,3,FALSE)),"")</f>
        <v>13</v>
      </c>
      <c r="AH33" t="s">
        <v>324</v>
      </c>
      <c r="AI33" t="e">
        <f t="shared" si="9"/>
        <v>#REF!</v>
      </c>
    </row>
    <row r="34" spans="1:36" ht="19.5" customHeight="1" x14ac:dyDescent="0.25">
      <c r="A34" s="293">
        <v>25</v>
      </c>
      <c r="B34" s="294" t="s">
        <v>283</v>
      </c>
      <c r="C34" s="294" t="s">
        <v>286</v>
      </c>
      <c r="D34" s="294" t="s">
        <v>293</v>
      </c>
      <c r="E34" s="295" t="s">
        <v>97</v>
      </c>
      <c r="F34" s="198" t="s">
        <v>296</v>
      </c>
      <c r="G34" s="259">
        <f>_xlfn.IFNA((VLOOKUP(H34,[2]OMS!$O$10:$P$302,2,FALSE)),"")</f>
        <v>1628705</v>
      </c>
      <c r="H34" s="282" t="s">
        <v>588</v>
      </c>
      <c r="I34" s="260" t="s">
        <v>298</v>
      </c>
      <c r="J34" s="259">
        <v>1682353</v>
      </c>
      <c r="K34" s="282" t="s">
        <v>590</v>
      </c>
      <c r="L34" s="348"/>
      <c r="M34" s="349"/>
      <c r="N34" s="349"/>
      <c r="O34" s="104"/>
      <c r="P34" s="202"/>
      <c r="Q34" s="106" t="str">
        <f>_xlfn.IFNA((VLOOKUP(O34,'DQ Lookup'!$A$2:$B$99,2,FALSE)),"")</f>
        <v/>
      </c>
      <c r="R34">
        <f t="shared" si="19"/>
        <v>1813246</v>
      </c>
      <c r="S34" t="e">
        <f>_xlfn.IFNA((VLOOKUP(G70,#REF!,6,FALSE)),"")</f>
        <v>#REF!</v>
      </c>
      <c r="T34" t="e">
        <f>_xlfn.IFNA((VLOOKUP(G70,#REF!,4,FALSE)),"")</f>
        <v>#REF!</v>
      </c>
      <c r="U34" t="e">
        <f>_xlfn.IFNA((VLOOKUP(G70,#REF!,12,FALSE)),"")</f>
        <v>#REF!</v>
      </c>
      <c r="V34" t="e">
        <f>_xlfn.IFNA((VLOOKUP(G70,#REF!,13,FALSE)),"")</f>
        <v>#REF!</v>
      </c>
      <c r="W34" t="str">
        <f t="shared" si="20"/>
        <v>50m</v>
      </c>
      <c r="X34" t="str">
        <f t="shared" si="20"/>
        <v>Breaststroke</v>
      </c>
      <c r="Y34" t="str">
        <f t="shared" si="3"/>
        <v>50mBreaststroke</v>
      </c>
      <c r="Z34">
        <f t="shared" si="21"/>
        <v>51</v>
      </c>
      <c r="AA34" t="e">
        <f t="shared" si="4"/>
        <v>#REF!</v>
      </c>
      <c r="AB34" t="e">
        <f t="shared" si="18"/>
        <v>#REF!</v>
      </c>
      <c r="AC34" t="e">
        <f t="shared" si="18"/>
        <v>#REF!</v>
      </c>
      <c r="AD34" t="str">
        <f t="shared" si="6"/>
        <v/>
      </c>
      <c r="AE34" t="e">
        <f t="shared" si="7"/>
        <v>#REF!</v>
      </c>
      <c r="AF34" t="str">
        <f t="shared" si="22"/>
        <v>005558</v>
      </c>
      <c r="AG34" t="str">
        <f>_xlfn.IFNA((VLOOKUP(Y34,'Swim England Lookup'!$C$2:$E$5,3,FALSE)),"")</f>
        <v>07</v>
      </c>
      <c r="AH34" t="s">
        <v>324</v>
      </c>
      <c r="AI34" t="e">
        <f t="shared" si="9"/>
        <v>#REF!</v>
      </c>
    </row>
    <row r="35" spans="1:36" ht="19.5" customHeight="1" x14ac:dyDescent="0.25">
      <c r="A35" s="365"/>
      <c r="B35" s="366"/>
      <c r="C35" s="366"/>
      <c r="D35" s="366"/>
      <c r="E35" s="367"/>
      <c r="F35" s="198" t="s">
        <v>297</v>
      </c>
      <c r="G35" s="259">
        <f>_xlfn.IFNA((VLOOKUP(H35,[2]OMS!$O$10:$P$302,2,FALSE)),"")</f>
        <v>1627910</v>
      </c>
      <c r="H35" s="282" t="s">
        <v>595</v>
      </c>
      <c r="I35" s="260" t="s">
        <v>299</v>
      </c>
      <c r="J35" s="259">
        <v>1681987</v>
      </c>
      <c r="K35" s="282" t="s">
        <v>609</v>
      </c>
      <c r="L35" s="91">
        <f>'Moors League'!O33</f>
        <v>3</v>
      </c>
      <c r="M35" s="89">
        <f>'Moors League'!P33</f>
        <v>24887</v>
      </c>
      <c r="N35" s="89">
        <f>'Moors League'!Q33</f>
        <v>2</v>
      </c>
      <c r="O35" s="104"/>
      <c r="P35" s="202"/>
      <c r="Q35" s="106" t="str">
        <f>_xlfn.IFNA((VLOOKUP(O35,'DQ Lookup'!$A$2:$B$99,2,FALSE)),"")</f>
        <v/>
      </c>
      <c r="R35">
        <f t="shared" si="19"/>
        <v>1507979</v>
      </c>
      <c r="S35" t="e">
        <f>_xlfn.IFNA((VLOOKUP(G71,#REF!,6,FALSE)),"")</f>
        <v>#REF!</v>
      </c>
      <c r="T35" t="e">
        <f>_xlfn.IFNA((VLOOKUP(G71,#REF!,4,FALSE)),"")</f>
        <v>#REF!</v>
      </c>
      <c r="U35" t="e">
        <f>_xlfn.IFNA((VLOOKUP(G71,#REF!,12,FALSE)),"")</f>
        <v>#REF!</v>
      </c>
      <c r="V35" t="e">
        <f>_xlfn.IFNA((VLOOKUP(G71,#REF!,13,FALSE)),"")</f>
        <v>#REF!</v>
      </c>
      <c r="W35" t="str">
        <f t="shared" si="20"/>
        <v>50m</v>
      </c>
      <c r="X35" t="str">
        <f t="shared" si="20"/>
        <v>Breaststroke</v>
      </c>
      <c r="Y35" t="str">
        <f t="shared" si="3"/>
        <v>50mBreaststroke</v>
      </c>
      <c r="Z35">
        <f t="shared" si="21"/>
        <v>52</v>
      </c>
      <c r="AA35" t="e">
        <f t="shared" si="4"/>
        <v>#REF!</v>
      </c>
      <c r="AB35" t="e">
        <f t="shared" si="18"/>
        <v>#REF!</v>
      </c>
      <c r="AC35" t="e">
        <f t="shared" si="18"/>
        <v>#REF!</v>
      </c>
      <c r="AD35" t="str">
        <f t="shared" si="6"/>
        <v/>
      </c>
      <c r="AE35" t="e">
        <f t="shared" si="7"/>
        <v>#REF!</v>
      </c>
      <c r="AF35" t="str">
        <f t="shared" si="22"/>
        <v>004570</v>
      </c>
      <c r="AG35" t="str">
        <f>_xlfn.IFNA((VLOOKUP(Y35,'Swim England Lookup'!$C$2:$E$5,3,FALSE)),"")</f>
        <v>07</v>
      </c>
      <c r="AH35" t="s">
        <v>324</v>
      </c>
      <c r="AI35" t="e">
        <f t="shared" si="9"/>
        <v>#REF!</v>
      </c>
    </row>
    <row r="36" spans="1:36" ht="19.5" customHeight="1" x14ac:dyDescent="0.25">
      <c r="A36" s="293">
        <v>26</v>
      </c>
      <c r="B36" s="294" t="s">
        <v>284</v>
      </c>
      <c r="C36" s="294" t="s">
        <v>286</v>
      </c>
      <c r="D36" s="294" t="s">
        <v>293</v>
      </c>
      <c r="E36" s="295" t="s">
        <v>97</v>
      </c>
      <c r="F36" s="199" t="s">
        <v>296</v>
      </c>
      <c r="G36" s="259">
        <f>_xlfn.IFNA((VLOOKUP(H36,[2]OMS!$O$10:$P$302,2,FALSE)),"")</f>
        <v>1721818</v>
      </c>
      <c r="H36" s="282" t="s">
        <v>594</v>
      </c>
      <c r="I36" s="260" t="s">
        <v>298</v>
      </c>
      <c r="J36" s="259">
        <v>1596110</v>
      </c>
      <c r="K36" s="282" t="s">
        <v>606</v>
      </c>
      <c r="L36" s="348"/>
      <c r="M36" s="349"/>
      <c r="N36" s="349"/>
      <c r="O36" s="104"/>
      <c r="P36" s="202"/>
      <c r="Q36" s="106" t="str">
        <f>_xlfn.IFNA((VLOOKUP(O36,'DQ Lookup'!$A$2:$B$99,2,FALSE)),"")</f>
        <v/>
      </c>
      <c r="R36">
        <f t="shared" si="19"/>
        <v>1429613</v>
      </c>
      <c r="S36" t="e">
        <f>_xlfn.IFNA((VLOOKUP(G72,#REF!,6,FALSE)),"")</f>
        <v>#REF!</v>
      </c>
      <c r="T36" t="e">
        <f>_xlfn.IFNA((VLOOKUP(G72,#REF!,4,FALSE)),"")</f>
        <v>#REF!</v>
      </c>
      <c r="U36" t="e">
        <f>_xlfn.IFNA((VLOOKUP(G72,#REF!,12,FALSE)),"")</f>
        <v>#REF!</v>
      </c>
      <c r="V36" t="e">
        <f>_xlfn.IFNA((VLOOKUP(G72,#REF!,13,FALSE)),"")</f>
        <v>#REF!</v>
      </c>
      <c r="W36" t="str">
        <f t="shared" si="20"/>
        <v>50m</v>
      </c>
      <c r="X36" t="str">
        <f t="shared" si="20"/>
        <v>Freestyle</v>
      </c>
      <c r="Y36" t="str">
        <f t="shared" si="3"/>
        <v>50mFreestyle</v>
      </c>
      <c r="Z36">
        <f t="shared" si="21"/>
        <v>53</v>
      </c>
      <c r="AA36" t="e">
        <f t="shared" si="4"/>
        <v>#REF!</v>
      </c>
      <c r="AB36" t="e">
        <f t="shared" si="18"/>
        <v>#REF!</v>
      </c>
      <c r="AC36" t="e">
        <f t="shared" si="18"/>
        <v>#REF!</v>
      </c>
      <c r="AD36" t="str">
        <f t="shared" si="6"/>
        <v/>
      </c>
      <c r="AE36" t="e">
        <f t="shared" si="7"/>
        <v>#REF!</v>
      </c>
      <c r="AF36" t="str">
        <f t="shared" si="22"/>
        <v>003530</v>
      </c>
      <c r="AG36" t="str">
        <f>_xlfn.IFNA((VLOOKUP(Y36,'Swim England Lookup'!$C$2:$E$5,3,FALSE)),"")</f>
        <v>01</v>
      </c>
      <c r="AH36" t="s">
        <v>324</v>
      </c>
      <c r="AI36" t="e">
        <f t="shared" si="9"/>
        <v>#REF!</v>
      </c>
    </row>
    <row r="37" spans="1:36" ht="19.5" customHeight="1" x14ac:dyDescent="0.25">
      <c r="A37" s="365"/>
      <c r="B37" s="366"/>
      <c r="C37" s="366"/>
      <c r="D37" s="366"/>
      <c r="E37" s="367"/>
      <c r="F37" s="198" t="s">
        <v>297</v>
      </c>
      <c r="G37" s="259">
        <f>_xlfn.IFNA((VLOOKUP(H37,[2]OMS!$O$10:$P$302,2,FALSE)),"")</f>
        <v>1649026</v>
      </c>
      <c r="H37" s="282" t="s">
        <v>591</v>
      </c>
      <c r="I37" s="260" t="s">
        <v>299</v>
      </c>
      <c r="J37" s="259">
        <v>1648248</v>
      </c>
      <c r="K37" s="282" t="s">
        <v>599</v>
      </c>
      <c r="L37" s="91">
        <f>'Moors League'!O34</f>
        <v>1</v>
      </c>
      <c r="M37" s="89">
        <f>'Moors League'!P34</f>
        <v>21945</v>
      </c>
      <c r="N37" s="89">
        <f>'Moors League'!Q34</f>
        <v>4</v>
      </c>
      <c r="O37" s="104"/>
      <c r="P37" s="202"/>
      <c r="Q37" s="106" t="str">
        <f>_xlfn.IFNA((VLOOKUP(O37,'DQ Lookup'!$A$2:$B$99,2,FALSE)),"")</f>
        <v/>
      </c>
      <c r="R37">
        <f t="shared" si="19"/>
        <v>1627912</v>
      </c>
      <c r="S37" t="e">
        <f>_xlfn.IFNA((VLOOKUP(G73,#REF!,6,FALSE)),"")</f>
        <v>#REF!</v>
      </c>
      <c r="T37" t="e">
        <f>_xlfn.IFNA((VLOOKUP(G73,#REF!,4,FALSE)),"")</f>
        <v>#REF!</v>
      </c>
      <c r="U37" t="e">
        <f>_xlfn.IFNA((VLOOKUP(G73,#REF!,12,FALSE)),"")</f>
        <v>#REF!</v>
      </c>
      <c r="V37" t="e">
        <f>_xlfn.IFNA((VLOOKUP(G73,#REF!,13,FALSE)),"")</f>
        <v>#REF!</v>
      </c>
      <c r="W37" t="str">
        <f t="shared" si="20"/>
        <v>50m</v>
      </c>
      <c r="X37" t="str">
        <f t="shared" si="20"/>
        <v>Freestyle</v>
      </c>
      <c r="Y37" t="str">
        <f t="shared" si="3"/>
        <v>50mFreestyle</v>
      </c>
      <c r="Z37">
        <f t="shared" si="21"/>
        <v>54</v>
      </c>
      <c r="AA37" t="e">
        <f t="shared" si="4"/>
        <v>#REF!</v>
      </c>
      <c r="AB37" t="e">
        <f t="shared" si="18"/>
        <v>#REF!</v>
      </c>
      <c r="AC37" t="e">
        <f t="shared" si="18"/>
        <v>#REF!</v>
      </c>
      <c r="AD37" t="str">
        <f t="shared" si="6"/>
        <v/>
      </c>
      <c r="AE37" t="e">
        <f t="shared" si="7"/>
        <v>#REF!</v>
      </c>
      <c r="AF37" t="str">
        <f t="shared" si="22"/>
        <v>003293</v>
      </c>
      <c r="AG37" t="str">
        <f>_xlfn.IFNA((VLOOKUP(Y37,'Swim England Lookup'!$C$2:$E$5,3,FALSE)),"")</f>
        <v>01</v>
      </c>
      <c r="AH37" t="s">
        <v>324</v>
      </c>
      <c r="AI37" t="e">
        <f t="shared" si="9"/>
        <v>#REF!</v>
      </c>
    </row>
    <row r="38" spans="1:36" ht="19.5" customHeight="1" x14ac:dyDescent="0.25">
      <c r="A38" s="293">
        <v>27</v>
      </c>
      <c r="B38" s="294" t="s">
        <v>283</v>
      </c>
      <c r="C38" s="294" t="s">
        <v>287</v>
      </c>
      <c r="D38" s="294" t="s">
        <v>294</v>
      </c>
      <c r="E38" s="295" t="s">
        <v>99</v>
      </c>
      <c r="F38" s="200">
        <v>1</v>
      </c>
      <c r="G38" s="259">
        <f>_xlfn.IFNA((VLOOKUP(H38,[2]OMS!$O$10:$P$302,2,FALSE)),"")</f>
        <v>1780177</v>
      </c>
      <c r="H38" s="282" t="s">
        <v>592</v>
      </c>
      <c r="I38" s="261">
        <v>2</v>
      </c>
      <c r="J38" s="259">
        <f>_xlfn.IFNA((VLOOKUP(K38,[2]OMS!$O$10:$P$302,2,FALSE)),"")</f>
        <v>1823812</v>
      </c>
      <c r="K38" s="282" t="s">
        <v>629</v>
      </c>
      <c r="L38" s="348"/>
      <c r="M38" s="349"/>
      <c r="N38" s="349"/>
      <c r="O38" s="104"/>
      <c r="P38" s="202"/>
      <c r="Q38" s="106" t="str">
        <f>_xlfn.IFNA((VLOOKUP(O38,'DQ Lookup'!$A$2:$B$99,2,FALSE)),"")</f>
        <v/>
      </c>
    </row>
    <row r="39" spans="1:36" ht="19.5" customHeight="1" x14ac:dyDescent="0.25">
      <c r="A39" s="365"/>
      <c r="B39" s="366"/>
      <c r="C39" s="366"/>
      <c r="D39" s="366"/>
      <c r="E39" s="367"/>
      <c r="F39" s="200">
        <v>3</v>
      </c>
      <c r="G39" s="259">
        <f>_xlfn.IFNA((VLOOKUP(H39,[2]OMS!$O$10:$P$302,2,FALSE)),"")</f>
        <v>1746132</v>
      </c>
      <c r="H39" s="282" t="s">
        <v>607</v>
      </c>
      <c r="I39" s="261">
        <v>4</v>
      </c>
      <c r="J39" s="259">
        <f>_xlfn.IFNA((VLOOKUP(K39,[2]OMS!$O$10:$P$302,2,FALSE)),"")</f>
        <v>1746130</v>
      </c>
      <c r="K39" s="282" t="s">
        <v>610</v>
      </c>
      <c r="L39" s="91">
        <f>'Moors League'!O35</f>
        <v>4</v>
      </c>
      <c r="M39" s="89">
        <f>'Moors League'!P35</f>
        <v>12490</v>
      </c>
      <c r="N39" s="89">
        <f>'Moors League'!Q35</f>
        <v>1</v>
      </c>
      <c r="O39" s="104"/>
      <c r="P39" s="202"/>
      <c r="Q39" s="106" t="str">
        <f>_xlfn.IFNA((VLOOKUP(O39,'DQ Lookup'!$A$2:$B$99,2,FALSE)),"")</f>
        <v/>
      </c>
    </row>
    <row r="40" spans="1:36" ht="19.5" customHeight="1" x14ac:dyDescent="0.25">
      <c r="A40" s="293">
        <v>28</v>
      </c>
      <c r="B40" s="294" t="s">
        <v>284</v>
      </c>
      <c r="C40" s="294" t="s">
        <v>287</v>
      </c>
      <c r="D40" s="294" t="s">
        <v>294</v>
      </c>
      <c r="E40" s="295" t="s">
        <v>99</v>
      </c>
      <c r="F40" s="199">
        <v>1</v>
      </c>
      <c r="G40" s="259">
        <f>_xlfn.IFNA((VLOOKUP(H40,[2]OMS!$O$10:$P$302,2,FALSE)),"")</f>
        <v>1721817</v>
      </c>
      <c r="H40" s="282" t="s">
        <v>604</v>
      </c>
      <c r="I40" s="262">
        <v>2</v>
      </c>
      <c r="J40" s="259">
        <v>1734793</v>
      </c>
      <c r="K40" s="282" t="s">
        <v>608</v>
      </c>
      <c r="L40" s="348"/>
      <c r="M40" s="349"/>
      <c r="N40" s="349"/>
      <c r="O40" s="104"/>
      <c r="P40" s="202"/>
      <c r="Q40" s="106" t="str">
        <f>_xlfn.IFNA((VLOOKUP(O40,'DQ Lookup'!$A$2:$B$99,2,FALSE)),"")</f>
        <v/>
      </c>
    </row>
    <row r="41" spans="1:36" ht="19.5" customHeight="1" x14ac:dyDescent="0.25">
      <c r="A41" s="365"/>
      <c r="B41" s="366"/>
      <c r="C41" s="366"/>
      <c r="D41" s="366"/>
      <c r="E41" s="367"/>
      <c r="F41" s="201">
        <v>3</v>
      </c>
      <c r="G41" s="259">
        <f>_xlfn.IFNA((VLOOKUP(H41,[2]OMS!$O$10:$P$302,2,FALSE)),"")</f>
        <v>1746129</v>
      </c>
      <c r="H41" s="282" t="s">
        <v>611</v>
      </c>
      <c r="I41" s="263">
        <v>4</v>
      </c>
      <c r="J41" s="259">
        <v>1702267</v>
      </c>
      <c r="K41" s="282" t="s">
        <v>593</v>
      </c>
      <c r="L41" s="91">
        <f>'Moors League'!O36</f>
        <v>1</v>
      </c>
      <c r="M41" s="89">
        <f>'Moors League'!P36</f>
        <v>11537</v>
      </c>
      <c r="N41" s="89">
        <f>'Moors League'!Q36</f>
        <v>4</v>
      </c>
      <c r="O41" s="104"/>
      <c r="P41" s="202"/>
      <c r="Q41" s="106" t="str">
        <f>_xlfn.IFNA((VLOOKUP(O41,'DQ Lookup'!$A$2:$B$99,2,FALSE)),"")</f>
        <v/>
      </c>
    </row>
    <row r="42" spans="1:36" ht="19.5" customHeight="1" x14ac:dyDescent="0.25">
      <c r="A42" s="293">
        <v>29</v>
      </c>
      <c r="B42" s="294" t="s">
        <v>283</v>
      </c>
      <c r="C42" s="294" t="s">
        <v>285</v>
      </c>
      <c r="D42" s="294" t="s">
        <v>293</v>
      </c>
      <c r="E42" s="295" t="s">
        <v>97</v>
      </c>
      <c r="F42" s="198" t="s">
        <v>296</v>
      </c>
      <c r="G42" s="259">
        <f>_xlfn.IFNA((VLOOKUP(H42,[2]OMS!$O$10:$P$302,2,FALSE)),"")</f>
        <v>1682353</v>
      </c>
      <c r="H42" s="282" t="s">
        <v>590</v>
      </c>
      <c r="I42" s="260" t="s">
        <v>298</v>
      </c>
      <c r="J42" s="259">
        <v>1519662</v>
      </c>
      <c r="K42" s="282" t="s">
        <v>596</v>
      </c>
      <c r="L42" s="348"/>
      <c r="M42" s="349"/>
      <c r="N42" s="349"/>
      <c r="O42" s="104"/>
      <c r="P42" s="202"/>
      <c r="Q42" s="106" t="str">
        <f>_xlfn.IFNA((VLOOKUP(O42,'DQ Lookup'!$A$2:$B$99,2,FALSE)),"")</f>
        <v/>
      </c>
    </row>
    <row r="43" spans="1:36" ht="19.5" customHeight="1" x14ac:dyDescent="0.25">
      <c r="A43" s="365"/>
      <c r="B43" s="366"/>
      <c r="C43" s="366"/>
      <c r="D43" s="366"/>
      <c r="E43" s="367"/>
      <c r="F43" s="198" t="s">
        <v>297</v>
      </c>
      <c r="G43" s="259">
        <f>_xlfn.IFNA((VLOOKUP(H43,[2]OMS!$O$10:$P$302,2,FALSE)),"")</f>
        <v>1627910</v>
      </c>
      <c r="H43" s="282" t="s">
        <v>595</v>
      </c>
      <c r="I43" s="260" t="s">
        <v>299</v>
      </c>
      <c r="J43" s="259">
        <v>1681987</v>
      </c>
      <c r="K43" s="282" t="s">
        <v>609</v>
      </c>
      <c r="L43" s="91" t="str">
        <f>'Moors League'!O37</f>
        <v>DSQ</v>
      </c>
      <c r="M43" s="89" t="str">
        <f>'Moors League'!P37</f>
        <v>DSQ</v>
      </c>
      <c r="N43" s="89">
        <f>'Moors League'!Q37</f>
        <v>0</v>
      </c>
      <c r="O43" s="104">
        <v>10.11</v>
      </c>
      <c r="P43" s="202" t="s">
        <v>633</v>
      </c>
      <c r="Q43" s="106" t="str">
        <f>_xlfn.IFNA((VLOOKUP(O43,'DQ Lookup'!$A$2:$B$99,2,FALSE)),"")</f>
        <v>Relay exchange did not commence from the starting platform</v>
      </c>
      <c r="AJ43" s="16" t="s">
        <v>639</v>
      </c>
    </row>
    <row r="44" spans="1:36" ht="19.5" customHeight="1" x14ac:dyDescent="0.25">
      <c r="A44" s="293">
        <v>30</v>
      </c>
      <c r="B44" s="294" t="s">
        <v>284</v>
      </c>
      <c r="C44" s="294" t="s">
        <v>285</v>
      </c>
      <c r="D44" s="294" t="s">
        <v>293</v>
      </c>
      <c r="E44" s="295" t="s">
        <v>97</v>
      </c>
      <c r="F44" s="199" t="s">
        <v>296</v>
      </c>
      <c r="G44" s="259">
        <f>_xlfn.IFNA((VLOOKUP(H44,[2]OMS!$O$10:$P$302,2,FALSE)),"")</f>
        <v>1476737</v>
      </c>
      <c r="H44" s="282" t="s">
        <v>587</v>
      </c>
      <c r="I44" s="260" t="s">
        <v>298</v>
      </c>
      <c r="J44" s="259">
        <v>1627912</v>
      </c>
      <c r="K44" s="282" t="s">
        <v>598</v>
      </c>
      <c r="L44" s="348"/>
      <c r="M44" s="349"/>
      <c r="N44" s="349"/>
      <c r="O44" s="104"/>
      <c r="P44" s="202"/>
      <c r="Q44" s="106" t="str">
        <f>_xlfn.IFNA((VLOOKUP(O44,'DQ Lookup'!$A$2:$B$99,2,FALSE)),"")</f>
        <v/>
      </c>
    </row>
    <row r="45" spans="1:36" ht="19.5" customHeight="1" x14ac:dyDescent="0.25">
      <c r="A45" s="365"/>
      <c r="B45" s="366"/>
      <c r="C45" s="366"/>
      <c r="D45" s="366"/>
      <c r="E45" s="367"/>
      <c r="F45" s="198" t="s">
        <v>297</v>
      </c>
      <c r="G45" s="259">
        <f>_xlfn.IFNA((VLOOKUP(H45,[2]OMS!$O$10:$P$302,2,FALSE)),"")</f>
        <v>1648248</v>
      </c>
      <c r="H45" s="282" t="s">
        <v>599</v>
      </c>
      <c r="I45" s="260" t="s">
        <v>299</v>
      </c>
      <c r="J45" s="259">
        <v>1649026</v>
      </c>
      <c r="K45" s="282" t="s">
        <v>591</v>
      </c>
      <c r="L45" s="91">
        <f>'Moors League'!O38</f>
        <v>4</v>
      </c>
      <c r="M45" s="89">
        <f>'Moors League'!P38</f>
        <v>23271</v>
      </c>
      <c r="N45" s="89">
        <f>'Moors League'!Q38</f>
        <v>1</v>
      </c>
      <c r="O45" s="104"/>
      <c r="P45" s="202"/>
      <c r="Q45" s="106"/>
    </row>
    <row r="46" spans="1:36" s="45" customFormat="1" ht="19.5" customHeight="1" x14ac:dyDescent="0.25">
      <c r="A46" s="293">
        <v>31</v>
      </c>
      <c r="B46" s="294" t="s">
        <v>283</v>
      </c>
      <c r="C46" s="294" t="s">
        <v>79</v>
      </c>
      <c r="D46" s="294" t="s">
        <v>292</v>
      </c>
      <c r="E46" s="295" t="s">
        <v>289</v>
      </c>
      <c r="F46" s="357"/>
      <c r="G46" s="259">
        <f>_xlfn.IFNA((VLOOKUP(H46,[2]OMS!$O$10:$P$302,2,FALSE)),"")</f>
        <v>1627910</v>
      </c>
      <c r="H46" s="282" t="s">
        <v>595</v>
      </c>
      <c r="I46" s="283"/>
      <c r="J46" s="284"/>
      <c r="K46" s="284"/>
      <c r="L46" s="88">
        <f>'Moors League'!O39</f>
        <v>3</v>
      </c>
      <c r="M46" s="89">
        <f>'Moors League'!P39</f>
        <v>4143</v>
      </c>
      <c r="N46" s="89">
        <f>'Moors League'!Q39</f>
        <v>2</v>
      </c>
      <c r="O46" s="104"/>
      <c r="P46" s="105"/>
      <c r="Q46" s="106"/>
      <c r="AJ46" s="411"/>
    </row>
    <row r="47" spans="1:36" s="45" customFormat="1" ht="19.5" customHeight="1" x14ac:dyDescent="0.25">
      <c r="A47" s="293">
        <v>32</v>
      </c>
      <c r="B47" s="294" t="s">
        <v>284</v>
      </c>
      <c r="C47" s="294" t="s">
        <v>79</v>
      </c>
      <c r="D47" s="294" t="s">
        <v>292</v>
      </c>
      <c r="E47" s="295" t="s">
        <v>289</v>
      </c>
      <c r="F47" s="357"/>
      <c r="G47" s="259">
        <f>_xlfn.IFNA((VLOOKUP(H47,[2]OMS!$O$10:$P$302,2,FALSE)),"")</f>
        <v>1596110</v>
      </c>
      <c r="H47" s="282" t="s">
        <v>606</v>
      </c>
      <c r="I47" s="283"/>
      <c r="J47" s="284"/>
      <c r="K47" s="284"/>
      <c r="L47" s="88">
        <f>'Moors League'!O40</f>
        <v>3</v>
      </c>
      <c r="M47" s="89">
        <f>'Moors League'!P40</f>
        <v>3325</v>
      </c>
      <c r="N47" s="89">
        <f>'Moors League'!Q40</f>
        <v>2</v>
      </c>
      <c r="O47" s="104"/>
      <c r="P47" s="105"/>
      <c r="Q47" s="106"/>
      <c r="AJ47" s="411"/>
    </row>
    <row r="48" spans="1:36" s="45" customFormat="1" ht="19.5" customHeight="1" x14ac:dyDescent="0.25">
      <c r="A48" s="293">
        <v>33</v>
      </c>
      <c r="B48" s="294" t="s">
        <v>283</v>
      </c>
      <c r="C48" s="294" t="s">
        <v>282</v>
      </c>
      <c r="D48" s="294" t="s">
        <v>292</v>
      </c>
      <c r="E48" s="295" t="s">
        <v>288</v>
      </c>
      <c r="F48" s="357"/>
      <c r="G48" s="259">
        <f>_xlfn.IFNA((VLOOKUP(H48,[2]OMS!$O$10:$P$302,2,FALSE)),"")</f>
        <v>1628705</v>
      </c>
      <c r="H48" s="282" t="s">
        <v>588</v>
      </c>
      <c r="I48" s="283"/>
      <c r="J48" s="284"/>
      <c r="K48" s="284"/>
      <c r="L48" s="88">
        <f>'Moors League'!O41</f>
        <v>2</v>
      </c>
      <c r="M48" s="89">
        <f>'Moors League'!P41</f>
        <v>4795</v>
      </c>
      <c r="N48" s="89">
        <f>'Moors League'!Q41</f>
        <v>3</v>
      </c>
      <c r="O48" s="104"/>
      <c r="P48" s="105"/>
      <c r="Q48" s="106"/>
      <c r="AJ48" s="411"/>
    </row>
    <row r="49" spans="1:36" s="45" customFormat="1" ht="19.5" customHeight="1" x14ac:dyDescent="0.25">
      <c r="A49" s="293">
        <v>34</v>
      </c>
      <c r="B49" s="294" t="s">
        <v>284</v>
      </c>
      <c r="C49" s="294" t="s">
        <v>282</v>
      </c>
      <c r="D49" s="294" t="s">
        <v>292</v>
      </c>
      <c r="E49" s="295" t="s">
        <v>288</v>
      </c>
      <c r="F49" s="357"/>
      <c r="G49" s="259">
        <f>_xlfn.IFNA((VLOOKUP(H49,[2]OMS!$O$10:$P$302,2,FALSE)),"")</f>
        <v>1648156</v>
      </c>
      <c r="H49" s="282" t="s">
        <v>589</v>
      </c>
      <c r="I49" s="283"/>
      <c r="J49" s="284"/>
      <c r="K49" s="284"/>
      <c r="L49" s="88">
        <f>'Moors League'!O42</f>
        <v>2</v>
      </c>
      <c r="M49" s="89">
        <f>'Moors League'!P42</f>
        <v>3920</v>
      </c>
      <c r="N49" s="89">
        <f>'Moors League'!Q42</f>
        <v>3</v>
      </c>
      <c r="O49" s="104"/>
      <c r="P49" s="105"/>
      <c r="Q49" s="106"/>
      <c r="AJ49" s="411"/>
    </row>
    <row r="50" spans="1:36" s="45" customFormat="1" ht="19.5" customHeight="1" x14ac:dyDescent="0.25">
      <c r="A50" s="293">
        <v>35</v>
      </c>
      <c r="B50" s="294" t="s">
        <v>283</v>
      </c>
      <c r="C50" s="294" t="s">
        <v>285</v>
      </c>
      <c r="D50" s="294" t="s">
        <v>292</v>
      </c>
      <c r="E50" s="295" t="s">
        <v>291</v>
      </c>
      <c r="F50" s="357"/>
      <c r="G50" s="259">
        <f>_xlfn.IFNA((VLOOKUP(H50,[2]OMS!$O$10:$P$302,2,FALSE)),"")</f>
        <v>1519662</v>
      </c>
      <c r="H50" s="282" t="s">
        <v>596</v>
      </c>
      <c r="I50" s="283"/>
      <c r="J50" s="284"/>
      <c r="K50" s="284"/>
      <c r="L50" s="88">
        <f>'Moors League'!O43</f>
        <v>3</v>
      </c>
      <c r="M50" s="89">
        <f>'Moors League'!P43</f>
        <v>3396</v>
      </c>
      <c r="N50" s="89">
        <f>'Moors League'!Q43</f>
        <v>2</v>
      </c>
      <c r="O50" s="104"/>
      <c r="P50" s="105"/>
      <c r="Q50" s="106"/>
      <c r="AJ50" s="411"/>
    </row>
    <row r="51" spans="1:36" s="45" customFormat="1" ht="19.5" customHeight="1" x14ac:dyDescent="0.25">
      <c r="A51" s="293">
        <v>36</v>
      </c>
      <c r="B51" s="294" t="s">
        <v>284</v>
      </c>
      <c r="C51" s="294" t="s">
        <v>285</v>
      </c>
      <c r="D51" s="294" t="s">
        <v>292</v>
      </c>
      <c r="E51" s="295" t="s">
        <v>291</v>
      </c>
      <c r="F51" s="357"/>
      <c r="G51" s="259">
        <f>_xlfn.IFNA((VLOOKUP(H51,[2]OMS!$O$10:$P$302,2,FALSE)),"")</f>
        <v>1627912</v>
      </c>
      <c r="H51" s="282" t="s">
        <v>598</v>
      </c>
      <c r="I51" s="283"/>
      <c r="J51" s="284"/>
      <c r="K51" s="284"/>
      <c r="L51" s="88">
        <f>'Moors League'!O44</f>
        <v>3</v>
      </c>
      <c r="M51" s="89">
        <f>'Moors League'!P44</f>
        <v>3314</v>
      </c>
      <c r="N51" s="89">
        <f>'Moors League'!Q44</f>
        <v>2</v>
      </c>
      <c r="O51" s="104"/>
      <c r="P51" s="105"/>
      <c r="Q51" s="106"/>
      <c r="AJ51" s="411"/>
    </row>
    <row r="52" spans="1:36" s="45" customFormat="1" ht="19.5" customHeight="1" x14ac:dyDescent="0.25">
      <c r="A52" s="293">
        <v>37</v>
      </c>
      <c r="B52" s="294" t="s">
        <v>283</v>
      </c>
      <c r="C52" s="294" t="s">
        <v>287</v>
      </c>
      <c r="D52" s="294" t="s">
        <v>292</v>
      </c>
      <c r="E52" s="295" t="s">
        <v>290</v>
      </c>
      <c r="F52" s="357"/>
      <c r="G52" s="259">
        <f>_xlfn.IFNA((VLOOKUP(H52,[2]OMS!$O$10:$P$302,2,FALSE)),"")</f>
        <v>1746130</v>
      </c>
      <c r="H52" s="282" t="s">
        <v>610</v>
      </c>
      <c r="I52" s="283"/>
      <c r="J52" s="284"/>
      <c r="K52" s="284"/>
      <c r="L52" s="88">
        <f>'Moors League'!O45</f>
        <v>3</v>
      </c>
      <c r="M52" s="89">
        <f>'Moors League'!P45</f>
        <v>5668</v>
      </c>
      <c r="N52" s="89">
        <f>'Moors League'!Q45</f>
        <v>2</v>
      </c>
      <c r="O52" s="104"/>
      <c r="P52" s="105"/>
      <c r="Q52" s="106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 s="411"/>
    </row>
    <row r="53" spans="1:36" s="45" customFormat="1" ht="19.5" customHeight="1" x14ac:dyDescent="0.25">
      <c r="A53" s="293">
        <v>38</v>
      </c>
      <c r="B53" s="294" t="s">
        <v>284</v>
      </c>
      <c r="C53" s="294" t="s">
        <v>287</v>
      </c>
      <c r="D53" s="294" t="s">
        <v>292</v>
      </c>
      <c r="E53" s="295" t="s">
        <v>290</v>
      </c>
      <c r="F53" s="357"/>
      <c r="G53" s="259">
        <f>_xlfn.IFNA((VLOOKUP(H53,[2]OMS!$O$10:$P$302,2,FALSE)),"")</f>
        <v>1721817</v>
      </c>
      <c r="H53" s="282" t="s">
        <v>604</v>
      </c>
      <c r="I53" s="283"/>
      <c r="J53" s="284"/>
      <c r="K53" s="284"/>
      <c r="L53" s="88">
        <f>'Moors League'!O46</f>
        <v>2</v>
      </c>
      <c r="M53" s="89">
        <f>'Moors League'!P46</f>
        <v>5076</v>
      </c>
      <c r="N53" s="89">
        <f>'Moors League'!Q46</f>
        <v>3</v>
      </c>
      <c r="O53" s="104"/>
      <c r="P53" s="105"/>
      <c r="Q53" s="106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 s="411"/>
    </row>
    <row r="54" spans="1:36" s="45" customFormat="1" ht="19.5" customHeight="1" x14ac:dyDescent="0.25">
      <c r="A54" s="293">
        <v>39</v>
      </c>
      <c r="B54" s="294" t="s">
        <v>283</v>
      </c>
      <c r="C54" s="294" t="s">
        <v>286</v>
      </c>
      <c r="D54" s="294" t="s">
        <v>292</v>
      </c>
      <c r="E54" s="295" t="s">
        <v>289</v>
      </c>
      <c r="F54" s="357"/>
      <c r="G54" s="259">
        <f>_xlfn.IFNA((VLOOKUP(H54,[2]OMS!$O$10:$P$302,2,FALSE)),"")</f>
        <v>1682353</v>
      </c>
      <c r="H54" s="282" t="s">
        <v>590</v>
      </c>
      <c r="I54" s="283"/>
      <c r="J54" s="284"/>
      <c r="K54" s="284"/>
      <c r="L54" s="88">
        <f>'Moors League'!O47</f>
        <v>4</v>
      </c>
      <c r="M54" s="89">
        <f>'Moors League'!P47</f>
        <v>4685</v>
      </c>
      <c r="N54" s="89">
        <f>'Moors League'!Q47</f>
        <v>1</v>
      </c>
      <c r="O54" s="104"/>
      <c r="P54" s="105"/>
      <c r="Q54" s="106"/>
      <c r="AJ54" s="411"/>
    </row>
    <row r="55" spans="1:36" s="45" customFormat="1" ht="19.5" customHeight="1" x14ac:dyDescent="0.25">
      <c r="A55" s="293">
        <v>40</v>
      </c>
      <c r="B55" s="294" t="s">
        <v>284</v>
      </c>
      <c r="C55" s="294" t="s">
        <v>286</v>
      </c>
      <c r="D55" s="294" t="s">
        <v>292</v>
      </c>
      <c r="E55" s="295" t="s">
        <v>289</v>
      </c>
      <c r="F55" s="358"/>
      <c r="G55" s="259">
        <f>_xlfn.IFNA((VLOOKUP(H55,[2]OMS!$O$10:$P$302,2,FALSE)),"")</f>
        <v>1649026</v>
      </c>
      <c r="H55" s="282" t="s">
        <v>591</v>
      </c>
      <c r="I55" s="285"/>
      <c r="J55" s="286"/>
      <c r="K55" s="286"/>
      <c r="L55" s="88">
        <f>'Moors League'!O48</f>
        <v>3</v>
      </c>
      <c r="M55" s="89">
        <f>'Moors League'!P48</f>
        <v>3485</v>
      </c>
      <c r="N55" s="89">
        <f>'Moors League'!Q48</f>
        <v>2</v>
      </c>
      <c r="O55" s="104"/>
      <c r="P55" s="105"/>
      <c r="Q55" s="106" t="str">
        <f>_xlfn.IFNA((VLOOKUP(O55,'DQ Lookup'!$A$2:$B$99,2,FALSE)),"")</f>
        <v/>
      </c>
      <c r="AJ55" s="411"/>
    </row>
    <row r="56" spans="1:36" s="45" customFormat="1" ht="19.5" customHeight="1" x14ac:dyDescent="0.25">
      <c r="A56" s="293">
        <v>41</v>
      </c>
      <c r="B56" s="294" t="s">
        <v>283</v>
      </c>
      <c r="C56" s="294" t="s">
        <v>79</v>
      </c>
      <c r="D56" s="294" t="s">
        <v>294</v>
      </c>
      <c r="E56" s="295" t="s">
        <v>99</v>
      </c>
      <c r="F56" s="200">
        <v>1</v>
      </c>
      <c r="G56" s="259">
        <f>_xlfn.IFNA((VLOOKUP(H56,[2]OMS!$O$10:$P$302,2,FALSE)),"")</f>
        <v>1429613</v>
      </c>
      <c r="H56" s="282" t="s">
        <v>597</v>
      </c>
      <c r="I56" s="261">
        <v>2</v>
      </c>
      <c r="J56" s="259">
        <f>_xlfn.IFNA((VLOOKUP(K56,[2]OMS!$O$10:$P$302,2,FALSE)),"")</f>
        <v>1682353</v>
      </c>
      <c r="K56" s="282" t="s">
        <v>590</v>
      </c>
      <c r="L56" s="348"/>
      <c r="M56" s="349"/>
      <c r="N56" s="349"/>
      <c r="O56" s="104"/>
      <c r="P56" s="105"/>
      <c r="Q56" s="106" t="str">
        <f>_xlfn.IFNA((VLOOKUP(O56,'DQ Lookup'!$A$2:$B$99,2,FALSE)),"")</f>
        <v/>
      </c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 s="411"/>
    </row>
    <row r="57" spans="1:36" s="45" customFormat="1" ht="19.5" customHeight="1" x14ac:dyDescent="0.25">
      <c r="A57" s="365"/>
      <c r="B57" s="366"/>
      <c r="C57" s="366"/>
      <c r="D57" s="366"/>
      <c r="E57" s="367"/>
      <c r="F57" s="200">
        <v>3</v>
      </c>
      <c r="G57" s="259">
        <f>_xlfn.IFNA((VLOOKUP(H57,[2]OMS!$O$10:$P$302,2,FALSE)),"")</f>
        <v>1519662</v>
      </c>
      <c r="H57" s="282" t="s">
        <v>596</v>
      </c>
      <c r="I57" s="261">
        <v>4</v>
      </c>
      <c r="J57" s="259">
        <f>_xlfn.IFNA((VLOOKUP(K57,[2]OMS!$O$10:$P$302,2,FALSE)),"")</f>
        <v>1627910</v>
      </c>
      <c r="K57" s="282" t="s">
        <v>595</v>
      </c>
      <c r="L57" s="91">
        <f>'Moors League'!O49</f>
        <v>3</v>
      </c>
      <c r="M57" s="89">
        <f>'Moors League'!P49</f>
        <v>22309</v>
      </c>
      <c r="N57" s="89">
        <f>'Moors League'!Q49</f>
        <v>2</v>
      </c>
      <c r="O57" s="104"/>
      <c r="P57" s="105"/>
      <c r="Q57" s="106" t="str">
        <f>_xlfn.IFNA((VLOOKUP(O57,'DQ Lookup'!$A$2:$B$99,2,FALSE)),"")</f>
        <v/>
      </c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 s="411"/>
    </row>
    <row r="58" spans="1:36" s="45" customFormat="1" ht="19.5" customHeight="1" x14ac:dyDescent="0.25">
      <c r="A58" s="293">
        <v>42</v>
      </c>
      <c r="B58" s="294" t="s">
        <v>284</v>
      </c>
      <c r="C58" s="294" t="s">
        <v>79</v>
      </c>
      <c r="D58" s="294" t="s">
        <v>294</v>
      </c>
      <c r="E58" s="295" t="s">
        <v>99</v>
      </c>
      <c r="F58" s="199">
        <v>1</v>
      </c>
      <c r="G58" s="259">
        <f>_xlfn.IFNA((VLOOKUP(H58,[2]OMS!$O$10:$P$302,2,FALSE)),"")</f>
        <v>1648248</v>
      </c>
      <c r="H58" s="282" t="s">
        <v>599</v>
      </c>
      <c r="I58" s="262">
        <v>2</v>
      </c>
      <c r="J58" s="259">
        <f>_xlfn.IFNA((VLOOKUP(K58,[2]OMS!$O$10:$P$302,2,FALSE)),"")</f>
        <v>1721818</v>
      </c>
      <c r="K58" s="282" t="s">
        <v>594</v>
      </c>
      <c r="L58" s="348"/>
      <c r="M58" s="349"/>
      <c r="N58" s="349"/>
      <c r="O58" s="104"/>
      <c r="P58" s="105"/>
      <c r="Q58" s="106" t="str">
        <f>_xlfn.IFNA((VLOOKUP(O58,'DQ Lookup'!$A$2:$B$99,2,FALSE)),"")</f>
        <v/>
      </c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 s="411"/>
    </row>
    <row r="59" spans="1:36" s="45" customFormat="1" ht="19.5" customHeight="1" x14ac:dyDescent="0.25">
      <c r="A59" s="365"/>
      <c r="B59" s="366"/>
      <c r="C59" s="366"/>
      <c r="D59" s="366"/>
      <c r="E59" s="367"/>
      <c r="F59" s="201">
        <v>3</v>
      </c>
      <c r="G59" s="259">
        <f>_xlfn.IFNA((VLOOKUP(H59,[2]OMS!$O$10:$P$302,2,FALSE)),"")</f>
        <v>1476737</v>
      </c>
      <c r="H59" s="282" t="s">
        <v>587</v>
      </c>
      <c r="I59" s="263">
        <v>4</v>
      </c>
      <c r="J59" s="259">
        <f>_xlfn.IFNA((VLOOKUP(K59,[2]OMS!$O$10:$P$302,2,FALSE)),"")</f>
        <v>1627912</v>
      </c>
      <c r="K59" s="282" t="s">
        <v>598</v>
      </c>
      <c r="L59" s="91">
        <f>'Moors League'!O50</f>
        <v>3</v>
      </c>
      <c r="M59" s="89">
        <f>'Moors League'!P50</f>
        <v>21294</v>
      </c>
      <c r="N59" s="89">
        <f>'Moors League'!Q50</f>
        <v>2</v>
      </c>
      <c r="O59" s="104"/>
      <c r="P59" s="105"/>
      <c r="Q59" s="106" t="str">
        <f>_xlfn.IFNA((VLOOKUP(O59,'DQ Lookup'!$A$2:$B$99,2,FALSE)),"")</f>
        <v/>
      </c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 s="411"/>
    </row>
    <row r="60" spans="1:36" s="45" customFormat="1" ht="19.5" customHeight="1" x14ac:dyDescent="0.25">
      <c r="A60" s="293">
        <v>43</v>
      </c>
      <c r="B60" s="294" t="s">
        <v>283</v>
      </c>
      <c r="C60" s="294" t="s">
        <v>282</v>
      </c>
      <c r="D60" s="294" t="s">
        <v>293</v>
      </c>
      <c r="E60" s="295" t="s">
        <v>97</v>
      </c>
      <c r="F60" s="198" t="s">
        <v>296</v>
      </c>
      <c r="G60" s="259">
        <f>_xlfn.IFNA((VLOOKUP(H60,[2]OMS!$O$10:$P$302,2,FALSE)),"")</f>
        <v>1628705</v>
      </c>
      <c r="H60" s="282" t="s">
        <v>588</v>
      </c>
      <c r="I60" s="260" t="s">
        <v>298</v>
      </c>
      <c r="J60" s="259">
        <f>_xlfn.IFNA((VLOOKUP(K60,[2]OMS!$O$10:$P$302,2,FALSE)),"")</f>
        <v>1813246</v>
      </c>
      <c r="K60" s="282" t="s">
        <v>601</v>
      </c>
      <c r="L60" s="348"/>
      <c r="M60" s="349"/>
      <c r="N60" s="349"/>
      <c r="O60" s="104"/>
      <c r="P60" s="105"/>
      <c r="Q60" s="106" t="str">
        <f>_xlfn.IFNA((VLOOKUP(O60,'DQ Lookup'!$A$2:$B$99,2,FALSE)),"")</f>
        <v/>
      </c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 s="411"/>
    </row>
    <row r="61" spans="1:36" s="45" customFormat="1" ht="19.5" customHeight="1" x14ac:dyDescent="0.25">
      <c r="A61" s="365"/>
      <c r="B61" s="366"/>
      <c r="C61" s="366"/>
      <c r="D61" s="366"/>
      <c r="E61" s="367"/>
      <c r="F61" s="198" t="s">
        <v>297</v>
      </c>
      <c r="G61" s="259">
        <f>_xlfn.IFNA((VLOOKUP(H61,[2]OMS!$O$10:$P$302,2,FALSE)),"")</f>
        <v>1824135</v>
      </c>
      <c r="H61" s="282" t="s">
        <v>600</v>
      </c>
      <c r="I61" s="260" t="s">
        <v>299</v>
      </c>
      <c r="J61" s="259">
        <f>_xlfn.IFNA((VLOOKUP(K61,[2]OMS!$O$10:$P$302,2,FALSE)),"")</f>
        <v>1652860</v>
      </c>
      <c r="K61" s="282" t="s">
        <v>602</v>
      </c>
      <c r="L61" s="91">
        <f>'Moors League'!O51</f>
        <v>3</v>
      </c>
      <c r="M61" s="89">
        <f>'Moors League'!P51</f>
        <v>31579</v>
      </c>
      <c r="N61" s="89">
        <f>'Moors League'!Q51</f>
        <v>2</v>
      </c>
      <c r="O61" s="104"/>
      <c r="P61" s="105"/>
      <c r="Q61" s="106" t="str">
        <f>_xlfn.IFNA((VLOOKUP(O61,'DQ Lookup'!$A$2:$B$99,2,FALSE)),"")</f>
        <v/>
      </c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 s="411"/>
    </row>
    <row r="62" spans="1:36" s="45" customFormat="1" ht="19.5" customHeight="1" x14ac:dyDescent="0.25">
      <c r="A62" s="293">
        <v>44</v>
      </c>
      <c r="B62" s="294" t="s">
        <v>284</v>
      </c>
      <c r="C62" s="294" t="s">
        <v>282</v>
      </c>
      <c r="D62" s="294" t="s">
        <v>293</v>
      </c>
      <c r="E62" s="295" t="s">
        <v>97</v>
      </c>
      <c r="F62" s="199" t="s">
        <v>296</v>
      </c>
      <c r="G62" s="259">
        <f>_xlfn.IFNA((VLOOKUP(H62,[2]OMS!$O$10:$P$302,2,FALSE)),"")</f>
        <v>1648156</v>
      </c>
      <c r="H62" s="282" t="s">
        <v>589</v>
      </c>
      <c r="I62" s="260" t="s">
        <v>298</v>
      </c>
      <c r="J62" s="259">
        <f>_xlfn.IFNA((VLOOKUP(K62,[2]OMS!$O$10:$P$302,2,FALSE)),"")</f>
        <v>1507979</v>
      </c>
      <c r="K62" s="282" t="s">
        <v>603</v>
      </c>
      <c r="L62" s="348"/>
      <c r="M62" s="349"/>
      <c r="N62" s="349"/>
      <c r="O62" s="104"/>
      <c r="P62" s="105"/>
      <c r="Q62" s="106" t="str">
        <f>_xlfn.IFNA((VLOOKUP(O62,'DQ Lookup'!$A$2:$B$99,2,FALSE)),"")</f>
        <v/>
      </c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 s="411"/>
    </row>
    <row r="63" spans="1:36" s="45" customFormat="1" ht="19.5" customHeight="1" x14ac:dyDescent="0.25">
      <c r="A63" s="365"/>
      <c r="B63" s="366"/>
      <c r="C63" s="366"/>
      <c r="D63" s="366"/>
      <c r="E63" s="367"/>
      <c r="F63" s="198" t="s">
        <v>297</v>
      </c>
      <c r="G63" s="259">
        <f>_xlfn.IFNA((VLOOKUP(H63,[2]OMS!$O$10:$P$302,2,FALSE)),"")</f>
        <v>1649026</v>
      </c>
      <c r="H63" s="282" t="s">
        <v>591</v>
      </c>
      <c r="I63" s="260" t="s">
        <v>299</v>
      </c>
      <c r="J63" s="259">
        <f>_xlfn.IFNA((VLOOKUP(K63,[2]OMS!$O$10:$P$302,2,FALSE)),"")</f>
        <v>1721241</v>
      </c>
      <c r="K63" s="282" t="s">
        <v>605</v>
      </c>
      <c r="L63" s="91" t="str">
        <f>'Moors League'!O52</f>
        <v>DSQ</v>
      </c>
      <c r="M63" s="89" t="str">
        <f>'Moors League'!P52</f>
        <v>DSQ</v>
      </c>
      <c r="N63" s="89">
        <f>'Moors League'!Q52</f>
        <v>0</v>
      </c>
      <c r="O63" s="104" t="s">
        <v>176</v>
      </c>
      <c r="P63" s="105" t="s">
        <v>640</v>
      </c>
      <c r="Q63" s="106" t="str">
        <f>_xlfn.IFNA((VLOOKUP(O63,'DQ Lookup'!$A$2:$B$99,2,FALSE)),"")</f>
        <v>Did not start executing the turn immediately after turning onto the breast</v>
      </c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 s="411" t="s">
        <v>641</v>
      </c>
    </row>
    <row r="64" spans="1:36" s="45" customFormat="1" ht="19.5" customHeight="1" x14ac:dyDescent="0.25">
      <c r="A64" s="293">
        <v>45</v>
      </c>
      <c r="B64" s="294" t="s">
        <v>283</v>
      </c>
      <c r="C64" s="294" t="s">
        <v>286</v>
      </c>
      <c r="D64" s="294" t="s">
        <v>292</v>
      </c>
      <c r="E64" s="295" t="s">
        <v>291</v>
      </c>
      <c r="F64" s="357"/>
      <c r="G64" s="259">
        <f>_xlfn.IFNA((VLOOKUP(H64,[2]OMS!$O$10:$P$302,2,FALSE)),"")</f>
        <v>1681987</v>
      </c>
      <c r="H64" s="282" t="s">
        <v>609</v>
      </c>
      <c r="I64" s="283"/>
      <c r="J64" s="284"/>
      <c r="K64" s="284"/>
      <c r="L64" s="88">
        <f>'Moors League'!O53</f>
        <v>3</v>
      </c>
      <c r="M64" s="89">
        <f>'Moors League'!P53</f>
        <v>3609</v>
      </c>
      <c r="N64" s="89">
        <f>'Moors League'!Q53</f>
        <v>2</v>
      </c>
      <c r="O64" s="104"/>
      <c r="P64" s="105"/>
      <c r="Q64" s="106" t="str">
        <f>_xlfn.IFNA((VLOOKUP(O64,'DQ Lookup'!$A$2:$B$99,2,FALSE)),"")</f>
        <v/>
      </c>
      <c r="AJ64" s="411"/>
    </row>
    <row r="65" spans="1:36" s="45" customFormat="1" ht="19.5" customHeight="1" x14ac:dyDescent="0.25">
      <c r="A65" s="293">
        <v>46</v>
      </c>
      <c r="B65" s="294" t="s">
        <v>284</v>
      </c>
      <c r="C65" s="294" t="s">
        <v>286</v>
      </c>
      <c r="D65" s="294" t="s">
        <v>292</v>
      </c>
      <c r="E65" s="295" t="s">
        <v>291</v>
      </c>
      <c r="F65" s="357"/>
      <c r="G65" s="259">
        <f>_xlfn.IFNA((VLOOKUP(H65,[2]OMS!$O$10:$P$302,2,FALSE)),"")</f>
        <v>1648248</v>
      </c>
      <c r="H65" s="282" t="s">
        <v>599</v>
      </c>
      <c r="I65" s="283"/>
      <c r="J65" s="284"/>
      <c r="K65" s="284"/>
      <c r="L65" s="88">
        <f>'Moors League'!O54</f>
        <v>3</v>
      </c>
      <c r="M65" s="89">
        <f>'Moors League'!P54</f>
        <v>3258</v>
      </c>
      <c r="N65" s="89">
        <f>'Moors League'!Q54</f>
        <v>2</v>
      </c>
      <c r="O65" s="104"/>
      <c r="P65" s="105"/>
      <c r="Q65" s="106" t="str">
        <f>_xlfn.IFNA((VLOOKUP(O65,'DQ Lookup'!$A$2:$B$99,2,FALSE)),"")</f>
        <v/>
      </c>
      <c r="AJ65" s="411"/>
    </row>
    <row r="66" spans="1:36" s="45" customFormat="1" ht="19.5" customHeight="1" x14ac:dyDescent="0.25">
      <c r="A66" s="293">
        <v>47</v>
      </c>
      <c r="B66" s="294" t="s">
        <v>283</v>
      </c>
      <c r="C66" s="294" t="s">
        <v>287</v>
      </c>
      <c r="D66" s="294" t="s">
        <v>292</v>
      </c>
      <c r="E66" s="295" t="s">
        <v>289</v>
      </c>
      <c r="F66" s="357"/>
      <c r="G66" s="259">
        <f>_xlfn.IFNA((VLOOKUP(H66,[2]OMS!$O$10:$P$302,2,FALSE)),"")</f>
        <v>1780177</v>
      </c>
      <c r="H66" s="282" t="s">
        <v>592</v>
      </c>
      <c r="I66" s="283"/>
      <c r="J66" s="284"/>
      <c r="K66" s="284"/>
      <c r="L66" s="88" t="str">
        <f>'Moors League'!O55</f>
        <v>DSQ</v>
      </c>
      <c r="M66" s="89" t="str">
        <f>'Moors League'!P55</f>
        <v>DSQ</v>
      </c>
      <c r="N66" s="89">
        <f>'Moors League'!Q55</f>
        <v>0</v>
      </c>
      <c r="O66" s="104">
        <v>7.6</v>
      </c>
      <c r="P66" s="105"/>
      <c r="Q66" s="106" t="str">
        <f>_xlfn.IFNA((VLOOKUP(O66,'DQ Lookup'!$A$2:$B$99,2,FALSE)),"")</f>
        <v>Did not touch at the turn or finish with both hands; separated; simultaneously</v>
      </c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 s="411">
        <v>47.46</v>
      </c>
    </row>
    <row r="67" spans="1:36" s="45" customFormat="1" ht="19.5" customHeight="1" x14ac:dyDescent="0.25">
      <c r="A67" s="293">
        <v>48</v>
      </c>
      <c r="B67" s="294" t="s">
        <v>284</v>
      </c>
      <c r="C67" s="294" t="s">
        <v>287</v>
      </c>
      <c r="D67" s="294" t="s">
        <v>292</v>
      </c>
      <c r="E67" s="295" t="s">
        <v>289</v>
      </c>
      <c r="F67" s="357"/>
      <c r="G67" s="259">
        <f>_xlfn.IFNA((VLOOKUP(H67,[2]OMS!$O$10:$P$302,2,FALSE)),"")</f>
        <v>1746129</v>
      </c>
      <c r="H67" s="282" t="s">
        <v>611</v>
      </c>
      <c r="I67" s="283"/>
      <c r="J67" s="284"/>
      <c r="K67" s="284"/>
      <c r="L67" s="88">
        <f>'Moors League'!O56</f>
        <v>2</v>
      </c>
      <c r="M67" s="89">
        <f>'Moors League'!P56</f>
        <v>5336</v>
      </c>
      <c r="N67" s="89">
        <f>'Moors League'!Q56</f>
        <v>3</v>
      </c>
      <c r="O67" s="104"/>
      <c r="P67" s="105"/>
      <c r="Q67" s="106" t="str">
        <f>_xlfn.IFNA((VLOOKUP(O67,'DQ Lookup'!$A$2:$B$99,2,FALSE)),"")</f>
        <v/>
      </c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 s="411"/>
    </row>
    <row r="68" spans="1:36" s="45" customFormat="1" ht="19.5" customHeight="1" x14ac:dyDescent="0.25">
      <c r="A68" s="293">
        <v>49</v>
      </c>
      <c r="B68" s="294" t="s">
        <v>283</v>
      </c>
      <c r="C68" s="294" t="s">
        <v>285</v>
      </c>
      <c r="D68" s="294" t="s">
        <v>292</v>
      </c>
      <c r="E68" s="295" t="s">
        <v>288</v>
      </c>
      <c r="F68" s="357"/>
      <c r="G68" s="259">
        <f>_xlfn.IFNA((VLOOKUP(H68,[2]OMS!$O$10:$P$302,2,FALSE)),"")</f>
        <v>1627910</v>
      </c>
      <c r="H68" s="282" t="s">
        <v>595</v>
      </c>
      <c r="I68" s="283"/>
      <c r="J68" s="284"/>
      <c r="K68" s="284"/>
      <c r="L68" s="88">
        <f>'Moors League'!O57</f>
        <v>3</v>
      </c>
      <c r="M68" s="89">
        <f>'Moors League'!P57</f>
        <v>4098</v>
      </c>
      <c r="N68" s="89">
        <f>'Moors League'!Q57</f>
        <v>2</v>
      </c>
      <c r="O68" s="104"/>
      <c r="P68" s="105"/>
      <c r="Q68" s="106" t="str">
        <f>_xlfn.IFNA((VLOOKUP(O68,'DQ Lookup'!$A$2:$B$99,2,FALSE)),"")</f>
        <v/>
      </c>
      <c r="AJ68" s="411"/>
    </row>
    <row r="69" spans="1:36" s="45" customFormat="1" ht="19.5" customHeight="1" x14ac:dyDescent="0.25">
      <c r="A69" s="293">
        <v>50</v>
      </c>
      <c r="B69" s="294" t="s">
        <v>284</v>
      </c>
      <c r="C69" s="294" t="s">
        <v>285</v>
      </c>
      <c r="D69" s="294" t="s">
        <v>292</v>
      </c>
      <c r="E69" s="295" t="s">
        <v>288</v>
      </c>
      <c r="F69" s="357"/>
      <c r="G69" s="259">
        <f>_xlfn.IFNA((VLOOKUP(H69,[2]OMS!$O$10:$P$302,2,FALSE)),"")</f>
        <v>1721818</v>
      </c>
      <c r="H69" s="282" t="s">
        <v>594</v>
      </c>
      <c r="I69" s="283"/>
      <c r="J69" s="284"/>
      <c r="K69" s="284"/>
      <c r="L69" s="88">
        <f>'Moors League'!O58</f>
        <v>3</v>
      </c>
      <c r="M69" s="89">
        <f>'Moors League'!P58</f>
        <v>3568</v>
      </c>
      <c r="N69" s="89">
        <f>'Moors League'!Q58</f>
        <v>2</v>
      </c>
      <c r="O69" s="104"/>
      <c r="P69" s="105"/>
      <c r="Q69" s="106" t="str">
        <f>_xlfn.IFNA((VLOOKUP(O69,'DQ Lookup'!$A$2:$B$99,2,FALSE)),"")</f>
        <v/>
      </c>
      <c r="AJ69" s="411"/>
    </row>
    <row r="70" spans="1:36" s="45" customFormat="1" ht="19.5" customHeight="1" x14ac:dyDescent="0.25">
      <c r="A70" s="293">
        <v>51</v>
      </c>
      <c r="B70" s="294" t="s">
        <v>283</v>
      </c>
      <c r="C70" s="294" t="s">
        <v>282</v>
      </c>
      <c r="D70" s="294" t="s">
        <v>292</v>
      </c>
      <c r="E70" s="295" t="s">
        <v>290</v>
      </c>
      <c r="F70" s="357"/>
      <c r="G70" s="259">
        <f>_xlfn.IFNA((VLOOKUP(H70,[2]OMS!$O$10:$P$302,2,FALSE)),"")</f>
        <v>1813246</v>
      </c>
      <c r="H70" s="282" t="s">
        <v>601</v>
      </c>
      <c r="I70" s="283"/>
      <c r="J70" s="284"/>
      <c r="K70" s="284"/>
      <c r="L70" s="88">
        <f>'Moors League'!O59</f>
        <v>4</v>
      </c>
      <c r="M70" s="89">
        <f>'Moors League'!P59</f>
        <v>5558</v>
      </c>
      <c r="N70" s="89">
        <f>'Moors League'!Q59</f>
        <v>1</v>
      </c>
      <c r="O70" s="104"/>
      <c r="P70" s="105"/>
      <c r="Q70" s="106" t="str">
        <f>_xlfn.IFNA((VLOOKUP(O70,'DQ Lookup'!$A$2:$B$99,2,FALSE)),"")</f>
        <v/>
      </c>
      <c r="AJ70" s="411"/>
    </row>
    <row r="71" spans="1:36" s="45" customFormat="1" ht="19.5" customHeight="1" x14ac:dyDescent="0.25">
      <c r="A71" s="293">
        <v>52</v>
      </c>
      <c r="B71" s="294" t="s">
        <v>284</v>
      </c>
      <c r="C71" s="294" t="s">
        <v>282</v>
      </c>
      <c r="D71" s="294" t="s">
        <v>292</v>
      </c>
      <c r="E71" s="295" t="s">
        <v>290</v>
      </c>
      <c r="F71" s="357"/>
      <c r="G71" s="259">
        <f>_xlfn.IFNA((VLOOKUP(H71,[2]OMS!$O$10:$P$302,2,FALSE)),"")</f>
        <v>1507979</v>
      </c>
      <c r="H71" s="282" t="s">
        <v>603</v>
      </c>
      <c r="I71" s="283"/>
      <c r="J71" s="284"/>
      <c r="K71" s="284"/>
      <c r="L71" s="88">
        <f>'Moors League'!O60</f>
        <v>3</v>
      </c>
      <c r="M71" s="89">
        <f>'Moors League'!P60</f>
        <v>4570</v>
      </c>
      <c r="N71" s="89">
        <f>'Moors League'!Q60</f>
        <v>2</v>
      </c>
      <c r="O71" s="104"/>
      <c r="P71" s="105"/>
      <c r="Q71" s="106" t="str">
        <f>_xlfn.IFNA((VLOOKUP(O71,'DQ Lookup'!$A$2:$B$99,2,FALSE)),"")</f>
        <v/>
      </c>
      <c r="AJ71" s="411"/>
    </row>
    <row r="72" spans="1:36" s="45" customFormat="1" ht="19.5" customHeight="1" x14ac:dyDescent="0.25">
      <c r="A72" s="293">
        <v>53</v>
      </c>
      <c r="B72" s="294" t="s">
        <v>283</v>
      </c>
      <c r="C72" s="294" t="s">
        <v>79</v>
      </c>
      <c r="D72" s="294" t="s">
        <v>292</v>
      </c>
      <c r="E72" s="295" t="s">
        <v>291</v>
      </c>
      <c r="F72" s="357"/>
      <c r="G72" s="259">
        <f>_xlfn.IFNA((VLOOKUP(H72,[2]OMS!$O$10:$P$302,2,FALSE)),"")</f>
        <v>1429613</v>
      </c>
      <c r="H72" s="282" t="s">
        <v>597</v>
      </c>
      <c r="I72" s="283"/>
      <c r="J72" s="284"/>
      <c r="K72" s="284"/>
      <c r="L72" s="88">
        <f>'Moors League'!O61</f>
        <v>3</v>
      </c>
      <c r="M72" s="89">
        <f>'Moors League'!P61</f>
        <v>3530</v>
      </c>
      <c r="N72" s="89">
        <f>'Moors League'!Q61</f>
        <v>2</v>
      </c>
      <c r="O72" s="104"/>
      <c r="P72" s="105"/>
      <c r="Q72" s="106" t="str">
        <f>_xlfn.IFNA((VLOOKUP(O72,'DQ Lookup'!$A$2:$B$99,2,FALSE)),"")</f>
        <v/>
      </c>
      <c r="AJ72" s="411"/>
    </row>
    <row r="73" spans="1:36" s="45" customFormat="1" ht="19.5" customHeight="1" x14ac:dyDescent="0.25">
      <c r="A73" s="293">
        <v>54</v>
      </c>
      <c r="B73" s="294" t="s">
        <v>284</v>
      </c>
      <c r="C73" s="294" t="s">
        <v>79</v>
      </c>
      <c r="D73" s="294" t="s">
        <v>292</v>
      </c>
      <c r="E73" s="295" t="s">
        <v>291</v>
      </c>
      <c r="F73" s="358"/>
      <c r="G73" s="259">
        <f>_xlfn.IFNA((VLOOKUP(H73,[2]OMS!$O$10:$P$302,2,FALSE)),"")</f>
        <v>1627912</v>
      </c>
      <c r="H73" s="282" t="s">
        <v>598</v>
      </c>
      <c r="I73" s="285"/>
      <c r="J73" s="286"/>
      <c r="K73" s="286"/>
      <c r="L73" s="88">
        <f>'Moors League'!O62</f>
        <v>3</v>
      </c>
      <c r="M73" s="89">
        <f>'Moors League'!P62</f>
        <v>3293</v>
      </c>
      <c r="N73" s="89">
        <f>'Moors League'!Q62</f>
        <v>2</v>
      </c>
      <c r="O73" s="104"/>
      <c r="P73" s="105"/>
      <c r="Q73" s="106" t="str">
        <f>_xlfn.IFNA((VLOOKUP(O73,'DQ Lookup'!$A$2:$B$99,2,FALSE)),"")</f>
        <v/>
      </c>
      <c r="AJ73" s="411"/>
    </row>
    <row r="74" spans="1:36" s="45" customFormat="1" ht="19.5" customHeight="1" x14ac:dyDescent="0.25">
      <c r="A74" s="293">
        <v>55</v>
      </c>
      <c r="B74" s="294" t="s">
        <v>283</v>
      </c>
      <c r="C74" s="294" t="s">
        <v>286</v>
      </c>
      <c r="D74" s="294" t="s">
        <v>294</v>
      </c>
      <c r="E74" s="295" t="s">
        <v>99</v>
      </c>
      <c r="F74" s="200">
        <v>1</v>
      </c>
      <c r="G74" s="259">
        <f>_xlfn.IFNA((VLOOKUP(H74,[2]OMS!$O$10:$P$302,2,FALSE)),"")</f>
        <v>1682353</v>
      </c>
      <c r="H74" s="282" t="s">
        <v>590</v>
      </c>
      <c r="I74" s="261">
        <v>2</v>
      </c>
      <c r="J74" s="259">
        <f>_xlfn.IFNA((VLOOKUP(K74,[2]OMS!$O$10:$P$302,2,FALSE)),"")</f>
        <v>1681987</v>
      </c>
      <c r="K74" s="282" t="s">
        <v>609</v>
      </c>
      <c r="L74" s="348"/>
      <c r="M74" s="349"/>
      <c r="N74" s="349"/>
      <c r="O74" s="104"/>
      <c r="P74" s="105"/>
      <c r="Q74" s="106" t="str">
        <f>_xlfn.IFNA((VLOOKUP(O74,'DQ Lookup'!$A$2:$B$99,2,FALSE)),"")</f>
        <v/>
      </c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J74" s="411"/>
    </row>
    <row r="75" spans="1:36" s="45" customFormat="1" ht="19.5" customHeight="1" x14ac:dyDescent="0.25">
      <c r="A75" s="365"/>
      <c r="B75" s="366"/>
      <c r="C75" s="366"/>
      <c r="D75" s="366"/>
      <c r="E75" s="367"/>
      <c r="F75" s="200">
        <v>3</v>
      </c>
      <c r="G75" s="259">
        <f>_xlfn.IFNA((VLOOKUP(H75,[2]OMS!$O$10:$P$302,2,FALSE)),"")</f>
        <v>1628705</v>
      </c>
      <c r="H75" s="282" t="s">
        <v>588</v>
      </c>
      <c r="I75" s="261">
        <v>4</v>
      </c>
      <c r="J75" s="259">
        <f>_xlfn.IFNA((VLOOKUP(K75,[2]OMS!$O$10:$P$302,2,FALSE)),"")</f>
        <v>1627910</v>
      </c>
      <c r="K75" s="282" t="s">
        <v>595</v>
      </c>
      <c r="L75" s="91" t="str">
        <f>'Moors League'!O63</f>
        <v>DSQ</v>
      </c>
      <c r="M75" s="89" t="str">
        <f>'Moors League'!P63</f>
        <v>DSQ</v>
      </c>
      <c r="N75" s="89">
        <f>'Moors League'!Q63</f>
        <v>0</v>
      </c>
      <c r="O75" s="104">
        <v>10.11</v>
      </c>
      <c r="P75" s="105" t="s">
        <v>633</v>
      </c>
      <c r="Q75" s="106" t="str">
        <f>_xlfn.IFNA((VLOOKUP(O75,'DQ Lookup'!$A$2:$B$99,2,FALSE)),"")</f>
        <v>Relay exchange did not commence from the starting platform</v>
      </c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J75" s="411" t="s">
        <v>642</v>
      </c>
    </row>
    <row r="76" spans="1:36" s="45" customFormat="1" ht="19.5" customHeight="1" x14ac:dyDescent="0.25">
      <c r="A76" s="293">
        <v>56</v>
      </c>
      <c r="B76" s="294" t="s">
        <v>284</v>
      </c>
      <c r="C76" s="294" t="s">
        <v>286</v>
      </c>
      <c r="D76" s="294" t="s">
        <v>294</v>
      </c>
      <c r="E76" s="295" t="s">
        <v>99</v>
      </c>
      <c r="F76" s="199">
        <v>1</v>
      </c>
      <c r="G76" s="259">
        <f>_xlfn.IFNA((VLOOKUP(H76,[2]OMS!$O$10:$P$302,2,FALSE)),"")</f>
        <v>1596110</v>
      </c>
      <c r="H76" s="282" t="s">
        <v>606</v>
      </c>
      <c r="I76" s="262">
        <v>2</v>
      </c>
      <c r="J76" s="259">
        <f>_xlfn.IFNA((VLOOKUP(K76,[2]OMS!$O$10:$P$302,2,FALSE)),"")</f>
        <v>1649026</v>
      </c>
      <c r="K76" s="282" t="s">
        <v>591</v>
      </c>
      <c r="L76" s="348"/>
      <c r="M76" s="349"/>
      <c r="N76" s="349"/>
      <c r="O76" s="104"/>
      <c r="P76" s="105"/>
      <c r="Q76" s="106" t="str">
        <f>_xlfn.IFNA((VLOOKUP(O76,'DQ Lookup'!$A$2:$B$99,2,FALSE)),"")</f>
        <v/>
      </c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J76" s="411"/>
    </row>
    <row r="77" spans="1:36" s="45" customFormat="1" ht="19.5" customHeight="1" x14ac:dyDescent="0.25">
      <c r="A77" s="365"/>
      <c r="B77" s="366"/>
      <c r="C77" s="366"/>
      <c r="D77" s="366"/>
      <c r="E77" s="367"/>
      <c r="F77" s="201">
        <v>3</v>
      </c>
      <c r="G77" s="259">
        <f>_xlfn.IFNA((VLOOKUP(H77,[2]OMS!$O$10:$P$302,2,FALSE)),"")</f>
        <v>1476737</v>
      </c>
      <c r="H77" s="282" t="s">
        <v>587</v>
      </c>
      <c r="I77" s="263">
        <v>4</v>
      </c>
      <c r="J77" s="259">
        <f>_xlfn.IFNA((VLOOKUP(K77,[2]OMS!$O$10:$P$302,2,FALSE)),"")</f>
        <v>1721818</v>
      </c>
      <c r="K77" s="282" t="s">
        <v>594</v>
      </c>
      <c r="L77" s="91">
        <f>'Moors League'!O64</f>
        <v>3</v>
      </c>
      <c r="M77" s="89">
        <f>'Moors League'!P64</f>
        <v>20519</v>
      </c>
      <c r="N77" s="89">
        <f>'Moors League'!Q64</f>
        <v>2</v>
      </c>
      <c r="O77" s="104"/>
      <c r="P77" s="105"/>
      <c r="Q77" s="106" t="str">
        <f>_xlfn.IFNA((VLOOKUP(O77,'DQ Lookup'!$A$2:$B$99,2,FALSE)),"")</f>
        <v/>
      </c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J77" s="411"/>
    </row>
    <row r="78" spans="1:36" s="45" customFormat="1" ht="19.5" customHeight="1" x14ac:dyDescent="0.25">
      <c r="A78" s="293">
        <v>57</v>
      </c>
      <c r="B78" s="294" t="s">
        <v>283</v>
      </c>
      <c r="C78" s="294" t="s">
        <v>287</v>
      </c>
      <c r="D78" s="294" t="s">
        <v>293</v>
      </c>
      <c r="E78" s="295" t="s">
        <v>97</v>
      </c>
      <c r="F78" s="198" t="s">
        <v>296</v>
      </c>
      <c r="G78" s="259">
        <f>_xlfn.IFNA((VLOOKUP(H78,[2]OMS!$O$10:$P$302,2,FALSE)),"")</f>
        <v>1746132</v>
      </c>
      <c r="H78" s="282" t="s">
        <v>607</v>
      </c>
      <c r="I78" s="260" t="s">
        <v>298</v>
      </c>
      <c r="J78" s="259">
        <f>_xlfn.IFNA((VLOOKUP(K78,[2]OMS!$O$10:$P$302,2,FALSE)),"")</f>
        <v>1823812</v>
      </c>
      <c r="K78" s="282" t="s">
        <v>629</v>
      </c>
      <c r="L78" s="348"/>
      <c r="M78" s="349"/>
      <c r="N78" s="349"/>
      <c r="O78" s="104"/>
      <c r="P78" s="105"/>
      <c r="Q78" s="106" t="str">
        <f>_xlfn.IFNA((VLOOKUP(O78,'DQ Lookup'!$A$2:$B$99,2,FALSE)),"")</f>
        <v/>
      </c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J78" s="411"/>
    </row>
    <row r="79" spans="1:36" s="45" customFormat="1" ht="19.5" customHeight="1" x14ac:dyDescent="0.25">
      <c r="A79" s="365"/>
      <c r="B79" s="366"/>
      <c r="C79" s="366"/>
      <c r="D79" s="366"/>
      <c r="E79" s="367"/>
      <c r="F79" s="198" t="s">
        <v>297</v>
      </c>
      <c r="G79" s="259">
        <f>_xlfn.IFNA((VLOOKUP(H79,[2]OMS!$O$10:$P$302,2,FALSE)),"")</f>
        <v>1780177</v>
      </c>
      <c r="H79" s="282" t="s">
        <v>592</v>
      </c>
      <c r="I79" s="260" t="s">
        <v>299</v>
      </c>
      <c r="J79" s="259">
        <f>_xlfn.IFNA((VLOOKUP(K79,[2]OMS!$O$10:$P$302,2,FALSE)),"")</f>
        <v>1746130</v>
      </c>
      <c r="K79" s="282" t="s">
        <v>610</v>
      </c>
      <c r="L79" s="91">
        <f>'Moors League'!O65</f>
        <v>3</v>
      </c>
      <c r="M79" s="89">
        <f>'Moors League'!P65</f>
        <v>14040</v>
      </c>
      <c r="N79" s="89">
        <f>'Moors League'!Q65</f>
        <v>2</v>
      </c>
      <c r="O79" s="104"/>
      <c r="P79" s="105"/>
      <c r="Q79" s="106" t="str">
        <f>_xlfn.IFNA((VLOOKUP(O79,'DQ Lookup'!$A$2:$B$99,2,FALSE)),"")</f>
        <v/>
      </c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J79" s="411"/>
    </row>
    <row r="80" spans="1:36" s="45" customFormat="1" ht="19.5" customHeight="1" x14ac:dyDescent="0.25">
      <c r="A80" s="293">
        <v>58</v>
      </c>
      <c r="B80" s="294" t="s">
        <v>284</v>
      </c>
      <c r="C80" s="294" t="s">
        <v>287</v>
      </c>
      <c r="D80" s="294" t="s">
        <v>293</v>
      </c>
      <c r="E80" s="295" t="s">
        <v>97</v>
      </c>
      <c r="F80" s="199" t="s">
        <v>296</v>
      </c>
      <c r="G80" s="259">
        <f>_xlfn.IFNA((VLOOKUP(H80,[2]OMS!$O$10:$P$302,2,FALSE)),"")</f>
        <v>1734793</v>
      </c>
      <c r="H80" s="282" t="s">
        <v>608</v>
      </c>
      <c r="I80" s="260" t="s">
        <v>298</v>
      </c>
      <c r="J80" s="259">
        <f>_xlfn.IFNA((VLOOKUP(K80,[2]OMS!$O$10:$P$302,2,FALSE)),"")</f>
        <v>1721817</v>
      </c>
      <c r="K80" s="282" t="s">
        <v>604</v>
      </c>
      <c r="L80" s="348"/>
      <c r="M80" s="349"/>
      <c r="N80" s="349"/>
      <c r="O80" s="104"/>
      <c r="P80" s="105"/>
      <c r="Q80" s="106" t="str">
        <f>_xlfn.IFNA((VLOOKUP(O80,'DQ Lookup'!$A$2:$B$99,2,FALSE)),"")</f>
        <v/>
      </c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J80" s="411"/>
    </row>
    <row r="81" spans="1:36" s="45" customFormat="1" ht="19.5" customHeight="1" x14ac:dyDescent="0.25">
      <c r="A81" s="365"/>
      <c r="B81" s="366"/>
      <c r="C81" s="366"/>
      <c r="D81" s="366"/>
      <c r="E81" s="367"/>
      <c r="F81" s="198" t="s">
        <v>297</v>
      </c>
      <c r="G81" s="259">
        <f>_xlfn.IFNA((VLOOKUP(H81,[2]OMS!$O$10:$P$302,2,FALSE)),"")</f>
        <v>1746129</v>
      </c>
      <c r="H81" s="282" t="s">
        <v>611</v>
      </c>
      <c r="I81" s="260" t="s">
        <v>299</v>
      </c>
      <c r="J81" s="259">
        <f>_xlfn.IFNA((VLOOKUP(K81,[2]OMS!$O$10:$P$302,2,FALSE)),"")</f>
        <v>1702267</v>
      </c>
      <c r="K81" s="282" t="s">
        <v>593</v>
      </c>
      <c r="L81" s="91">
        <f>'Moors League'!O66</f>
        <v>2</v>
      </c>
      <c r="M81" s="89">
        <f>'Moors League'!P66</f>
        <v>12849</v>
      </c>
      <c r="N81" s="89">
        <f>'Moors League'!Q66</f>
        <v>3</v>
      </c>
      <c r="O81" s="104"/>
      <c r="P81" s="105"/>
      <c r="Q81" s="106" t="str">
        <f>_xlfn.IFNA((VLOOKUP(O81,'DQ Lookup'!$A$2:$B$99,2,FALSE)),"")</f>
        <v/>
      </c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J81" s="411"/>
    </row>
    <row r="82" spans="1:36" s="45" customFormat="1" ht="19.5" customHeight="1" x14ac:dyDescent="0.25">
      <c r="A82" s="293">
        <v>59</v>
      </c>
      <c r="B82" s="294" t="s">
        <v>283</v>
      </c>
      <c r="C82" s="294" t="s">
        <v>285</v>
      </c>
      <c r="D82" s="294" t="s">
        <v>294</v>
      </c>
      <c r="E82" s="295" t="s">
        <v>99</v>
      </c>
      <c r="F82" s="200">
        <v>1</v>
      </c>
      <c r="G82" s="259">
        <f>_xlfn.IFNA((VLOOKUP(H82,[2]OMS!$O$10:$P$302,2,FALSE)),"")</f>
        <v>1519662</v>
      </c>
      <c r="H82" s="282" t="s">
        <v>596</v>
      </c>
      <c r="I82" s="261">
        <v>2</v>
      </c>
      <c r="J82" s="259">
        <f>_xlfn.IFNA((VLOOKUP(K82,[2]OMS!$O$10:$P$302,2,FALSE)),"")</f>
        <v>1682353</v>
      </c>
      <c r="K82" s="282" t="s">
        <v>590</v>
      </c>
      <c r="L82" s="348"/>
      <c r="M82" s="349"/>
      <c r="N82" s="349"/>
      <c r="O82" s="104"/>
      <c r="P82" s="105"/>
      <c r="Q82" s="106" t="str">
        <f>_xlfn.IFNA((VLOOKUP(O82,'DQ Lookup'!$A$2:$B$99,2,FALSE)),"")</f>
        <v/>
      </c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J82" s="411"/>
    </row>
    <row r="83" spans="1:36" s="45" customFormat="1" ht="19.5" customHeight="1" x14ac:dyDescent="0.25">
      <c r="A83" s="365"/>
      <c r="B83" s="366"/>
      <c r="C83" s="366"/>
      <c r="D83" s="366"/>
      <c r="E83" s="367"/>
      <c r="F83" s="200">
        <v>3</v>
      </c>
      <c r="G83" s="259">
        <f>_xlfn.IFNA((VLOOKUP(H83,[2]OMS!$O$10:$P$302,2,FALSE)),"")</f>
        <v>1627910</v>
      </c>
      <c r="H83" s="282" t="s">
        <v>595</v>
      </c>
      <c r="I83" s="261">
        <v>4</v>
      </c>
      <c r="J83" s="259">
        <f>_xlfn.IFNA((VLOOKUP(K83,[2]OMS!$O$10:$P$302,2,FALSE)),"")</f>
        <v>1681987</v>
      </c>
      <c r="K83" s="282" t="s">
        <v>609</v>
      </c>
      <c r="L83" s="91">
        <f>'Moors League'!O67</f>
        <v>3</v>
      </c>
      <c r="M83" s="89">
        <f>'Moors League'!P67</f>
        <v>22216</v>
      </c>
      <c r="N83" s="89">
        <f>'Moors League'!Q67</f>
        <v>2</v>
      </c>
      <c r="O83" s="104"/>
      <c r="P83" s="105"/>
      <c r="Q83" s="106" t="str">
        <f>_xlfn.IFNA((VLOOKUP(O83,'DQ Lookup'!$A$2:$B$99,2,FALSE)),"")</f>
        <v/>
      </c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J83" s="411"/>
    </row>
    <row r="84" spans="1:36" s="45" customFormat="1" ht="19.5" customHeight="1" x14ac:dyDescent="0.25">
      <c r="A84" s="293">
        <v>60</v>
      </c>
      <c r="B84" s="294" t="s">
        <v>284</v>
      </c>
      <c r="C84" s="294" t="s">
        <v>285</v>
      </c>
      <c r="D84" s="294" t="s">
        <v>294</v>
      </c>
      <c r="E84" s="295" t="s">
        <v>99</v>
      </c>
      <c r="F84" s="199">
        <v>1</v>
      </c>
      <c r="G84" s="259">
        <f>_xlfn.IFNA((VLOOKUP(H84,[2]OMS!$O$10:$P$302,2,FALSE)),"")</f>
        <v>1596110</v>
      </c>
      <c r="H84" s="282" t="s">
        <v>606</v>
      </c>
      <c r="I84" s="262">
        <v>2</v>
      </c>
      <c r="J84" s="259">
        <f>_xlfn.IFNA((VLOOKUP(K84,[2]OMS!$O$10:$P$302,2,FALSE)),"")</f>
        <v>1627912</v>
      </c>
      <c r="K84" s="282" t="s">
        <v>598</v>
      </c>
      <c r="L84" s="348"/>
      <c r="M84" s="349"/>
      <c r="N84" s="349"/>
      <c r="O84" s="104"/>
      <c r="P84" s="105"/>
      <c r="Q84" s="106" t="str">
        <f>_xlfn.IFNA((VLOOKUP(O84,'DQ Lookup'!$A$2:$B$99,2,FALSE)),"")</f>
        <v/>
      </c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J84" s="411"/>
    </row>
    <row r="85" spans="1:36" s="45" customFormat="1" ht="19.5" customHeight="1" x14ac:dyDescent="0.25">
      <c r="A85" s="365"/>
      <c r="B85" s="366"/>
      <c r="C85" s="366"/>
      <c r="D85" s="366"/>
      <c r="E85" s="367"/>
      <c r="F85" s="201">
        <v>3</v>
      </c>
      <c r="G85" s="259">
        <f>_xlfn.IFNA((VLOOKUP(H85,[2]OMS!$O$10:$P$302,2,FALSE)),"")</f>
        <v>1648248</v>
      </c>
      <c r="H85" s="282" t="s">
        <v>599</v>
      </c>
      <c r="I85" s="263">
        <v>4</v>
      </c>
      <c r="J85" s="259">
        <f>_xlfn.IFNA((VLOOKUP(K85,[2]OMS!$O$10:$P$302,2,FALSE)),"")</f>
        <v>1476737</v>
      </c>
      <c r="K85" s="282" t="s">
        <v>587</v>
      </c>
      <c r="L85" s="91">
        <f>'Moors League'!O68</f>
        <v>3</v>
      </c>
      <c r="M85" s="89">
        <f>'Moors League'!P68</f>
        <v>21218</v>
      </c>
      <c r="N85" s="89">
        <f>'Moors League'!Q68</f>
        <v>2</v>
      </c>
      <c r="O85" s="104"/>
      <c r="P85" s="105"/>
      <c r="Q85" s="106" t="str">
        <f>_xlfn.IFNA((VLOOKUP(O85,'DQ Lookup'!$A$2:$B$99,2,FALSE)),"")</f>
        <v/>
      </c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J85" s="411"/>
    </row>
    <row r="86" spans="1:36" s="45" customFormat="1" ht="19.5" customHeight="1" x14ac:dyDescent="0.25">
      <c r="A86" s="293">
        <v>61</v>
      </c>
      <c r="B86" s="354" t="s">
        <v>111</v>
      </c>
      <c r="C86" s="355"/>
      <c r="D86" s="294"/>
      <c r="E86" s="295" t="s">
        <v>295</v>
      </c>
      <c r="F86" s="94">
        <v>1</v>
      </c>
      <c r="G86" s="259">
        <f>_xlfn.IFNA((VLOOKUP(H86,[2]OMS!$O$10:$P$302,2,FALSE)),"")</f>
        <v>1780177</v>
      </c>
      <c r="H86" s="282" t="s">
        <v>592</v>
      </c>
      <c r="I86" s="262">
        <v>2</v>
      </c>
      <c r="J86" s="259">
        <f>_xlfn.IFNA((VLOOKUP(K86,[2]OMS!$O$10:$P$302,2,FALSE)),"")</f>
        <v>1721817</v>
      </c>
      <c r="K86" s="282" t="s">
        <v>604</v>
      </c>
      <c r="L86" s="359"/>
      <c r="M86" s="360"/>
      <c r="N86" s="360"/>
      <c r="O86" s="104"/>
      <c r="P86" s="105"/>
      <c r="Q86" s="106" t="str">
        <f>_xlfn.IFNA((VLOOKUP(O86,'DQ Lookup'!$A$2:$B$99,2,FALSE)),"")</f>
        <v/>
      </c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J86" s="411"/>
    </row>
    <row r="87" spans="1:36" s="45" customFormat="1" ht="19.5" customHeight="1" x14ac:dyDescent="0.25">
      <c r="A87" s="368" t="s">
        <v>612</v>
      </c>
      <c r="B87" s="369"/>
      <c r="C87" s="369"/>
      <c r="D87" s="369"/>
      <c r="E87" s="370"/>
      <c r="F87" s="94">
        <v>3</v>
      </c>
      <c r="G87" s="259">
        <f>_xlfn.IFNA((VLOOKUP(H87,[2]OMS!$O$10:$P$302,2,FALSE)),"")</f>
        <v>1628705</v>
      </c>
      <c r="H87" s="282" t="s">
        <v>588</v>
      </c>
      <c r="I87" s="263">
        <v>4</v>
      </c>
      <c r="J87" s="259">
        <f>_xlfn.IFNA((VLOOKUP(K87,[2]OMS!$O$10:$P$302,2,FALSE)),"")</f>
        <v>1721241</v>
      </c>
      <c r="K87" s="282" t="s">
        <v>605</v>
      </c>
      <c r="L87" s="361"/>
      <c r="M87" s="362"/>
      <c r="N87" s="362"/>
      <c r="O87" s="104"/>
      <c r="P87" s="105"/>
      <c r="Q87" s="106" t="str">
        <f>_xlfn.IFNA((VLOOKUP(O87,'DQ Lookup'!$A$2:$B$99,2,FALSE)),"")</f>
        <v/>
      </c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J87" s="411"/>
    </row>
    <row r="88" spans="1:36" s="45" customFormat="1" ht="19.5" customHeight="1" x14ac:dyDescent="0.25">
      <c r="A88" s="371"/>
      <c r="B88" s="372"/>
      <c r="C88" s="372"/>
      <c r="D88" s="372"/>
      <c r="E88" s="373"/>
      <c r="F88" s="94">
        <v>5</v>
      </c>
      <c r="G88" s="259">
        <f>_xlfn.IFNA((VLOOKUP(H88,[2]OMS!$O$10:$P$302,2,FALSE)),"")</f>
        <v>1682353</v>
      </c>
      <c r="H88" s="282" t="s">
        <v>590</v>
      </c>
      <c r="I88" s="262">
        <v>6</v>
      </c>
      <c r="J88" s="259">
        <f>_xlfn.IFNA((VLOOKUP(K88,[2]OMS!$O$10:$P$302,2,FALSE)),"")</f>
        <v>1649026</v>
      </c>
      <c r="K88" s="282" t="s">
        <v>591</v>
      </c>
      <c r="L88" s="361"/>
      <c r="M88" s="362"/>
      <c r="N88" s="362"/>
      <c r="O88" s="104"/>
      <c r="P88" s="105"/>
      <c r="Q88" s="106" t="str">
        <f>_xlfn.IFNA((VLOOKUP(O88,'DQ Lookup'!$A$2:$B$99,2,FALSE)),"")</f>
        <v/>
      </c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J88" s="411"/>
    </row>
    <row r="89" spans="1:36" s="45" customFormat="1" ht="19.5" customHeight="1" x14ac:dyDescent="0.25">
      <c r="A89" s="371"/>
      <c r="B89" s="372"/>
      <c r="C89" s="372"/>
      <c r="D89" s="372"/>
      <c r="E89" s="373"/>
      <c r="F89" s="94">
        <v>7</v>
      </c>
      <c r="G89" s="259">
        <f>_xlfn.IFNA((VLOOKUP(H89,[2]OMS!$O$10:$P$302,2,FALSE)),"")</f>
        <v>1519662</v>
      </c>
      <c r="H89" s="282" t="s">
        <v>596</v>
      </c>
      <c r="I89" s="263">
        <v>8</v>
      </c>
      <c r="J89" s="259">
        <f>_xlfn.IFNA((VLOOKUP(K89,[2]OMS!$O$10:$P$302,2,FALSE)),"")</f>
        <v>1596110</v>
      </c>
      <c r="K89" s="282" t="s">
        <v>606</v>
      </c>
      <c r="L89" s="363"/>
      <c r="M89" s="364"/>
      <c r="N89" s="364"/>
      <c r="O89" s="104"/>
      <c r="P89" s="105"/>
      <c r="Q89" s="106" t="str">
        <f>_xlfn.IFNA((VLOOKUP(O89,'DQ Lookup'!$A$2:$B$99,2,FALSE)),"")</f>
        <v/>
      </c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J89" s="411"/>
    </row>
    <row r="90" spans="1:36" s="45" customFormat="1" ht="19.5" customHeight="1" thickBot="1" x14ac:dyDescent="0.3">
      <c r="A90" s="374"/>
      <c r="B90" s="375"/>
      <c r="C90" s="375"/>
      <c r="D90" s="375"/>
      <c r="E90" s="376"/>
      <c r="F90" s="94">
        <v>9</v>
      </c>
      <c r="G90" s="259">
        <f>_xlfn.IFNA((VLOOKUP(H90,[2]OMS!$O$10:$P$302,2,FALSE)),"")</f>
        <v>1429613</v>
      </c>
      <c r="H90" s="282" t="s">
        <v>597</v>
      </c>
      <c r="I90" s="264">
        <v>10</v>
      </c>
      <c r="J90" s="259">
        <f>_xlfn.IFNA((VLOOKUP(K90,[2]OMS!$O$10:$P$302,2,FALSE)),"")</f>
        <v>1721818</v>
      </c>
      <c r="K90" s="282" t="s">
        <v>594</v>
      </c>
      <c r="L90" s="95">
        <f>'Moors League'!O69</f>
        <v>3</v>
      </c>
      <c r="M90" s="96">
        <f>'Moors League'!P69</f>
        <v>50646</v>
      </c>
      <c r="N90" s="96">
        <f>'Moors League'!Q69</f>
        <v>2</v>
      </c>
      <c r="O90" s="104"/>
      <c r="P90" s="105"/>
      <c r="Q90" s="106" t="str">
        <f>_xlfn.IFNA((VLOOKUP(O90,'DQ Lookup'!$A$2:$B$99,2,FALSE)),"")</f>
        <v/>
      </c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J90" s="411"/>
    </row>
    <row r="91" spans="1:36" ht="24.75" customHeight="1" thickBot="1" x14ac:dyDescent="0.3">
      <c r="A91" s="24"/>
      <c r="B91" s="1"/>
      <c r="C91" s="1"/>
      <c r="D91" s="1"/>
      <c r="E91" s="1"/>
      <c r="F91" s="24"/>
      <c r="G91" s="162"/>
      <c r="H91" s="24"/>
      <c r="I91" s="351" t="s">
        <v>300</v>
      </c>
      <c r="J91" s="390"/>
      <c r="K91" s="352"/>
      <c r="L91" s="353"/>
      <c r="M91" s="378">
        <f>SUM(N6:N90)</f>
        <v>121</v>
      </c>
      <c r="N91" s="379"/>
      <c r="O91" s="206"/>
      <c r="Q91" s="34"/>
    </row>
    <row r="92" spans="1:36" x14ac:dyDescent="0.25">
      <c r="A92" s="24"/>
      <c r="B92" s="1"/>
      <c r="C92" s="1"/>
      <c r="D92" s="1"/>
      <c r="E92" s="1"/>
      <c r="F92" s="24"/>
      <c r="G92" s="162"/>
      <c r="H92" s="24"/>
      <c r="I92" s="21"/>
      <c r="J92" s="213"/>
      <c r="K92" s="21"/>
      <c r="L92" s="22"/>
      <c r="M92" s="22"/>
      <c r="N92" s="23"/>
      <c r="O92" s="205"/>
      <c r="Q92" s="34"/>
    </row>
    <row r="93" spans="1:36" x14ac:dyDescent="0.25">
      <c r="A93" s="24"/>
      <c r="B93" s="1"/>
      <c r="C93" s="1"/>
      <c r="D93" s="1"/>
      <c r="E93" s="1"/>
      <c r="F93" s="24"/>
      <c r="G93" s="162"/>
      <c r="H93" s="24"/>
      <c r="I93" s="21"/>
      <c r="J93" s="213"/>
      <c r="K93" s="21"/>
      <c r="L93" s="22"/>
      <c r="M93" s="22"/>
      <c r="N93" s="23"/>
      <c r="O93" s="205"/>
      <c r="Q93" s="34"/>
    </row>
    <row r="94" spans="1:36" x14ac:dyDescent="0.25">
      <c r="A94" s="24"/>
      <c r="B94" s="1"/>
      <c r="C94" s="1"/>
      <c r="D94" s="1"/>
      <c r="E94" s="1"/>
      <c r="F94" s="24"/>
      <c r="G94" s="162"/>
      <c r="H94" s="24"/>
      <c r="I94" s="21"/>
      <c r="J94" s="213"/>
      <c r="K94" s="21"/>
      <c r="L94" s="22"/>
      <c r="M94" s="22"/>
      <c r="N94" s="23"/>
      <c r="O94" s="205"/>
      <c r="Q94" s="34"/>
    </row>
    <row r="95" spans="1:36" ht="15" customHeight="1" x14ac:dyDescent="0.25">
      <c r="A95" s="24"/>
      <c r="B95" s="1"/>
      <c r="C95" s="1"/>
      <c r="D95" s="1"/>
      <c r="E95" s="1"/>
      <c r="F95" s="24"/>
      <c r="G95" s="162"/>
      <c r="H95" s="24"/>
      <c r="I95" s="21"/>
      <c r="J95" s="213"/>
      <c r="K95" s="21"/>
      <c r="L95" s="22"/>
      <c r="M95" s="22"/>
      <c r="N95" s="23"/>
      <c r="O95" s="205"/>
      <c r="Q95" s="34"/>
    </row>
    <row r="96" spans="1:36" ht="15" customHeight="1" x14ac:dyDescent="0.25">
      <c r="A96" s="24"/>
      <c r="B96" s="1"/>
      <c r="C96" s="1"/>
      <c r="D96" s="1"/>
      <c r="E96" s="1"/>
      <c r="F96" s="24"/>
      <c r="G96" s="162"/>
      <c r="H96" s="24"/>
      <c r="I96" s="21"/>
      <c r="J96" s="213"/>
      <c r="K96" s="21"/>
      <c r="L96" s="22"/>
      <c r="M96" s="22"/>
      <c r="N96" s="23"/>
      <c r="O96" s="205"/>
      <c r="Q96" s="34"/>
    </row>
    <row r="97" spans="1:17" ht="15" customHeight="1" x14ac:dyDescent="0.25">
      <c r="A97" s="24"/>
      <c r="B97" s="1"/>
      <c r="C97" s="1"/>
      <c r="D97" s="1"/>
      <c r="E97" s="1"/>
      <c r="F97" s="24"/>
      <c r="G97" s="162"/>
      <c r="H97" s="24"/>
      <c r="I97" s="21"/>
      <c r="J97" s="213"/>
      <c r="K97" s="21"/>
      <c r="L97" s="22"/>
      <c r="M97" s="22"/>
      <c r="N97" s="23"/>
      <c r="O97" s="205"/>
      <c r="Q97" s="34"/>
    </row>
    <row r="98" spans="1:17" x14ac:dyDescent="0.25">
      <c r="A98" s="24"/>
      <c r="B98" s="1"/>
      <c r="C98" s="1"/>
      <c r="D98" s="1"/>
      <c r="E98" s="1"/>
      <c r="F98" s="24"/>
      <c r="G98" s="214"/>
      <c r="H98" s="24"/>
      <c r="I98" s="21"/>
      <c r="J98" s="23"/>
      <c r="K98" s="21"/>
      <c r="L98" s="22"/>
      <c r="M98" s="22"/>
      <c r="N98" s="23"/>
      <c r="O98" s="205"/>
      <c r="Q98" s="34"/>
    </row>
    <row r="99" spans="1:17" x14ac:dyDescent="0.25">
      <c r="A99" s="24"/>
      <c r="B99" s="1"/>
      <c r="C99" s="1"/>
      <c r="D99" s="1"/>
      <c r="E99" s="1"/>
      <c r="F99" s="24"/>
      <c r="G99" s="162"/>
      <c r="H99" s="24"/>
      <c r="I99" s="21"/>
      <c r="J99" s="213"/>
      <c r="K99" s="21"/>
      <c r="L99" s="22"/>
      <c r="M99" s="22"/>
      <c r="N99" s="23"/>
      <c r="O99" s="205"/>
      <c r="Q99" s="34"/>
    </row>
    <row r="100" spans="1:17" x14ac:dyDescent="0.25">
      <c r="A100" s="24"/>
      <c r="B100" s="1"/>
      <c r="C100" s="1"/>
      <c r="D100" s="1"/>
      <c r="E100" s="1"/>
      <c r="F100" s="24"/>
      <c r="G100" s="162"/>
      <c r="H100" s="24"/>
      <c r="I100" s="21"/>
      <c r="J100" s="213"/>
      <c r="K100" s="21"/>
      <c r="L100" s="22"/>
      <c r="M100" s="22"/>
      <c r="N100" s="23"/>
      <c r="O100" s="205"/>
      <c r="Q100" s="34"/>
    </row>
    <row r="101" spans="1:17" x14ac:dyDescent="0.25">
      <c r="A101" s="24"/>
      <c r="B101" s="1"/>
      <c r="C101" s="1"/>
      <c r="D101" s="1"/>
      <c r="E101" s="1"/>
      <c r="F101" s="24"/>
      <c r="G101" s="162"/>
      <c r="H101" s="24"/>
      <c r="I101" s="21"/>
      <c r="J101" s="213"/>
      <c r="K101" s="21"/>
      <c r="L101" s="22"/>
      <c r="M101" s="22"/>
      <c r="N101" s="23"/>
      <c r="O101" s="205"/>
      <c r="Q101" s="34"/>
    </row>
    <row r="102" spans="1:17" x14ac:dyDescent="0.25">
      <c r="A102" s="24"/>
      <c r="B102" s="1"/>
      <c r="C102" s="1"/>
      <c r="D102" s="1"/>
      <c r="E102" s="1"/>
      <c r="F102" s="24"/>
      <c r="G102" s="162"/>
      <c r="H102" s="24"/>
      <c r="I102" s="21"/>
      <c r="J102" s="213"/>
      <c r="K102" s="21"/>
      <c r="L102" s="22"/>
      <c r="M102" s="22"/>
      <c r="N102" s="23"/>
      <c r="O102" s="205"/>
      <c r="Q102" s="34"/>
    </row>
    <row r="103" spans="1:17" x14ac:dyDescent="0.25">
      <c r="A103" s="24"/>
      <c r="B103" s="1"/>
      <c r="C103" s="1"/>
      <c r="D103" s="1"/>
      <c r="E103" s="1"/>
      <c r="F103" s="24"/>
      <c r="G103" s="162"/>
      <c r="H103" s="24"/>
      <c r="I103" s="21"/>
      <c r="J103" s="213"/>
      <c r="K103" s="21"/>
      <c r="L103" s="22"/>
      <c r="M103" s="22"/>
      <c r="N103" s="23"/>
      <c r="O103" s="205"/>
      <c r="Q103" s="34"/>
    </row>
    <row r="104" spans="1:17" x14ac:dyDescent="0.25">
      <c r="A104" s="24"/>
      <c r="B104" s="1"/>
      <c r="C104" s="1"/>
      <c r="D104" s="1"/>
      <c r="E104" s="1"/>
      <c r="F104" s="24"/>
      <c r="G104" s="162"/>
      <c r="H104" s="24"/>
      <c r="I104" s="21"/>
      <c r="J104" s="213"/>
      <c r="K104" s="21"/>
      <c r="L104" s="22"/>
      <c r="M104" s="22"/>
      <c r="N104" s="23"/>
      <c r="O104" s="205"/>
      <c r="Q104" s="34"/>
    </row>
    <row r="105" spans="1:17" x14ac:dyDescent="0.25">
      <c r="A105" s="24"/>
      <c r="B105" s="1"/>
      <c r="C105" s="1"/>
      <c r="D105" s="1"/>
      <c r="E105" s="1"/>
      <c r="F105" s="24"/>
      <c r="G105" s="162"/>
      <c r="H105" s="24"/>
      <c r="I105" s="21"/>
      <c r="J105" s="213"/>
      <c r="K105" s="21"/>
      <c r="L105" s="22"/>
      <c r="M105" s="22"/>
      <c r="N105" s="23"/>
      <c r="O105" s="205"/>
      <c r="Q105" s="34"/>
    </row>
    <row r="106" spans="1:17" x14ac:dyDescent="0.25">
      <c r="A106" s="24"/>
      <c r="B106" s="1"/>
      <c r="C106" s="1"/>
      <c r="D106" s="1"/>
      <c r="E106" s="1"/>
      <c r="F106" s="24"/>
      <c r="G106" s="162"/>
      <c r="H106" s="24"/>
      <c r="I106" s="21"/>
      <c r="J106" s="213"/>
      <c r="K106" s="21"/>
      <c r="L106" s="22"/>
      <c r="M106" s="22"/>
      <c r="N106" s="23"/>
      <c r="O106" s="205"/>
      <c r="Q106" s="34"/>
    </row>
    <row r="107" spans="1:17" x14ac:dyDescent="0.25">
      <c r="A107" s="24"/>
      <c r="B107" s="1"/>
      <c r="C107" s="1"/>
      <c r="D107" s="1"/>
      <c r="E107" s="1"/>
      <c r="F107" s="24"/>
      <c r="G107" s="162"/>
      <c r="H107" s="24"/>
      <c r="I107" s="21"/>
      <c r="J107" s="213"/>
      <c r="K107" s="21"/>
      <c r="L107" s="22"/>
      <c r="M107" s="22"/>
      <c r="N107" s="23"/>
      <c r="O107" s="205"/>
      <c r="Q107" s="34"/>
    </row>
    <row r="108" spans="1:17" x14ac:dyDescent="0.25">
      <c r="A108" s="24"/>
      <c r="B108" s="1"/>
      <c r="C108" s="1"/>
      <c r="D108" s="1"/>
      <c r="E108" s="1"/>
      <c r="F108" s="24"/>
      <c r="G108" s="162"/>
      <c r="H108" s="24"/>
      <c r="I108" s="21"/>
      <c r="J108" s="213"/>
      <c r="K108" s="21"/>
      <c r="L108" s="22"/>
      <c r="M108" s="22"/>
      <c r="N108" s="23"/>
      <c r="O108" s="205"/>
      <c r="Q108" s="34"/>
    </row>
    <row r="109" spans="1:17" x14ac:dyDescent="0.25">
      <c r="A109" s="24"/>
      <c r="B109" s="1"/>
      <c r="C109" s="1"/>
      <c r="D109" s="1"/>
      <c r="E109" s="1"/>
      <c r="F109" s="24"/>
      <c r="G109" s="162"/>
      <c r="H109" s="24"/>
      <c r="I109" s="21"/>
      <c r="J109" s="213"/>
      <c r="K109" s="21"/>
      <c r="L109" s="22"/>
      <c r="M109" s="22"/>
      <c r="N109" s="23"/>
      <c r="O109" s="205"/>
      <c r="Q109" s="34"/>
    </row>
    <row r="110" spans="1:17" x14ac:dyDescent="0.25">
      <c r="A110" s="24"/>
      <c r="B110" s="1"/>
      <c r="C110" s="1"/>
      <c r="D110" s="1"/>
      <c r="E110" s="1"/>
      <c r="F110" s="24"/>
      <c r="G110" s="162"/>
      <c r="H110" s="24"/>
      <c r="I110" s="21"/>
      <c r="J110" s="213"/>
      <c r="K110" s="21"/>
      <c r="L110" s="22"/>
      <c r="M110" s="22"/>
      <c r="N110" s="23"/>
      <c r="O110" s="205"/>
      <c r="Q110" s="34"/>
    </row>
    <row r="111" spans="1:17" x14ac:dyDescent="0.25">
      <c r="A111" s="24"/>
      <c r="B111" s="1"/>
      <c r="C111" s="1"/>
      <c r="D111" s="1"/>
      <c r="E111" s="1"/>
      <c r="F111" s="24"/>
      <c r="G111" s="162"/>
      <c r="H111" s="24"/>
      <c r="I111" s="21"/>
      <c r="J111" s="213"/>
      <c r="K111" s="21"/>
      <c r="L111" s="22"/>
      <c r="M111" s="22"/>
      <c r="N111" s="23"/>
      <c r="O111" s="205"/>
      <c r="Q111" s="34"/>
    </row>
    <row r="112" spans="1:17" x14ac:dyDescent="0.25">
      <c r="A112" s="24"/>
      <c r="B112" s="1"/>
      <c r="C112" s="1"/>
      <c r="D112" s="1"/>
      <c r="E112" s="1"/>
      <c r="F112" s="24"/>
      <c r="G112" s="162"/>
      <c r="H112" s="24"/>
      <c r="I112" s="21"/>
      <c r="J112" s="213"/>
      <c r="K112" s="21"/>
      <c r="L112" s="22"/>
      <c r="M112" s="22"/>
      <c r="N112" s="23"/>
      <c r="O112" s="205"/>
      <c r="Q112" s="34"/>
    </row>
    <row r="113" spans="1:17" x14ac:dyDescent="0.25">
      <c r="A113" s="24"/>
      <c r="B113" s="1"/>
      <c r="C113" s="1"/>
      <c r="D113" s="1"/>
      <c r="E113" s="1"/>
      <c r="F113" s="24"/>
      <c r="G113" s="162"/>
      <c r="H113" s="24"/>
      <c r="I113" s="21"/>
      <c r="J113" s="213"/>
      <c r="K113" s="21"/>
      <c r="L113" s="22"/>
      <c r="M113" s="22"/>
      <c r="N113" s="23"/>
      <c r="O113" s="205"/>
      <c r="Q113" s="34"/>
    </row>
    <row r="114" spans="1:17" x14ac:dyDescent="0.25">
      <c r="A114" s="24"/>
      <c r="B114" s="1"/>
      <c r="C114" s="1"/>
      <c r="D114" s="1"/>
      <c r="E114" s="1"/>
      <c r="F114" s="24"/>
      <c r="G114" s="162"/>
      <c r="H114" s="24"/>
      <c r="I114" s="21"/>
      <c r="J114" s="213"/>
      <c r="K114" s="21"/>
      <c r="L114" s="22"/>
      <c r="M114" s="22"/>
      <c r="N114" s="23"/>
      <c r="O114" s="205"/>
      <c r="Q114" s="34"/>
    </row>
    <row r="115" spans="1:17" x14ac:dyDescent="0.25">
      <c r="A115" s="24"/>
      <c r="B115" s="1"/>
      <c r="C115" s="1"/>
      <c r="D115" s="1"/>
      <c r="E115" s="1"/>
      <c r="F115" s="24"/>
      <c r="G115" s="162"/>
      <c r="H115" s="24"/>
      <c r="I115" s="21"/>
      <c r="J115" s="213"/>
      <c r="K115" s="21"/>
      <c r="L115" s="22"/>
      <c r="M115" s="22"/>
      <c r="N115" s="23"/>
      <c r="O115" s="205"/>
      <c r="Q115" s="34"/>
    </row>
    <row r="116" spans="1:17" x14ac:dyDescent="0.25">
      <c r="A116" s="24"/>
      <c r="B116" s="1"/>
      <c r="C116" s="1"/>
      <c r="D116" s="1"/>
      <c r="E116" s="1"/>
      <c r="F116" s="24"/>
      <c r="G116" s="162"/>
      <c r="H116" s="24"/>
      <c r="I116" s="21"/>
      <c r="J116" s="213"/>
      <c r="K116" s="21"/>
      <c r="L116" s="22"/>
      <c r="M116" s="22"/>
      <c r="N116" s="23"/>
      <c r="O116" s="205"/>
      <c r="Q116" s="34"/>
    </row>
    <row r="117" spans="1:17" x14ac:dyDescent="0.25">
      <c r="A117" s="24"/>
      <c r="B117" s="1"/>
      <c r="C117" s="1"/>
      <c r="D117" s="1"/>
      <c r="E117" s="1"/>
      <c r="F117" s="24"/>
      <c r="G117" s="162"/>
      <c r="H117" s="24"/>
      <c r="I117" s="21"/>
      <c r="J117" s="213"/>
      <c r="K117" s="21"/>
      <c r="L117" s="22"/>
      <c r="M117" s="22"/>
      <c r="N117" s="23"/>
      <c r="O117" s="205"/>
      <c r="Q117" s="34"/>
    </row>
    <row r="118" spans="1:17" x14ac:dyDescent="0.25">
      <c r="A118" s="24"/>
      <c r="B118" s="1"/>
      <c r="C118" s="1"/>
      <c r="D118" s="1"/>
      <c r="E118" s="1"/>
      <c r="F118" s="24"/>
      <c r="G118" s="162"/>
      <c r="H118" s="24"/>
      <c r="I118" s="21"/>
      <c r="J118" s="213"/>
      <c r="K118" s="21"/>
      <c r="L118" s="22"/>
      <c r="M118" s="22"/>
      <c r="N118" s="23"/>
      <c r="O118" s="205"/>
      <c r="Q118" s="34"/>
    </row>
    <row r="119" spans="1:17" x14ac:dyDescent="0.25">
      <c r="A119" s="24"/>
      <c r="B119" s="1"/>
      <c r="C119" s="1"/>
      <c r="D119" s="1"/>
      <c r="E119" s="1"/>
      <c r="F119" s="24"/>
      <c r="G119" s="162"/>
      <c r="H119" s="24"/>
      <c r="I119" s="21"/>
      <c r="J119" s="213"/>
      <c r="K119" s="21"/>
      <c r="L119" s="22"/>
      <c r="M119" s="22"/>
      <c r="N119" s="23"/>
      <c r="O119" s="205"/>
      <c r="Q119" s="34"/>
    </row>
    <row r="120" spans="1:17" x14ac:dyDescent="0.25">
      <c r="A120" s="24"/>
      <c r="B120" s="1"/>
      <c r="C120" s="1"/>
      <c r="D120" s="1"/>
      <c r="E120" s="1"/>
      <c r="F120" s="24"/>
      <c r="G120" s="162"/>
      <c r="H120" s="24"/>
      <c r="I120" s="21"/>
      <c r="J120" s="213"/>
      <c r="K120" s="21"/>
      <c r="L120" s="22"/>
      <c r="M120" s="22"/>
      <c r="N120" s="23"/>
      <c r="O120" s="205"/>
      <c r="Q120" s="34"/>
    </row>
    <row r="121" spans="1:17" x14ac:dyDescent="0.25">
      <c r="A121" s="24"/>
      <c r="B121" s="1"/>
      <c r="C121" s="1"/>
      <c r="D121" s="1"/>
      <c r="E121" s="1"/>
      <c r="F121" s="24"/>
      <c r="G121" s="162"/>
      <c r="H121" s="24"/>
      <c r="I121" s="21"/>
      <c r="J121" s="213"/>
      <c r="K121" s="21"/>
      <c r="L121" s="22"/>
      <c r="M121" s="22"/>
      <c r="N121" s="23"/>
      <c r="O121" s="205"/>
      <c r="Q121" s="34"/>
    </row>
    <row r="122" spans="1:17" x14ac:dyDescent="0.25">
      <c r="A122" s="24"/>
      <c r="B122" s="1"/>
      <c r="C122" s="1"/>
      <c r="D122" s="1"/>
      <c r="E122" s="1"/>
      <c r="F122" s="24"/>
      <c r="G122" s="162"/>
      <c r="H122" s="24"/>
      <c r="I122" s="21"/>
      <c r="J122" s="213"/>
      <c r="K122" s="21"/>
      <c r="L122" s="22"/>
      <c r="M122" s="22"/>
      <c r="N122" s="23"/>
      <c r="O122" s="205"/>
      <c r="Q122" s="34"/>
    </row>
    <row r="123" spans="1:17" x14ac:dyDescent="0.25">
      <c r="A123" s="24"/>
      <c r="B123" s="1"/>
      <c r="C123" s="1"/>
      <c r="D123" s="1"/>
      <c r="E123" s="1"/>
      <c r="F123" s="24"/>
      <c r="G123" s="162"/>
      <c r="H123" s="24"/>
      <c r="I123" s="21"/>
      <c r="J123" s="213"/>
      <c r="K123" s="21"/>
      <c r="L123" s="22"/>
      <c r="M123" s="22"/>
      <c r="N123" s="23"/>
      <c r="O123" s="205"/>
      <c r="Q123" s="34"/>
    </row>
    <row r="124" spans="1:17" x14ac:dyDescent="0.25">
      <c r="A124" s="24"/>
      <c r="B124" s="1"/>
      <c r="C124" s="1"/>
      <c r="D124" s="1"/>
      <c r="E124" s="1"/>
      <c r="F124" s="24"/>
      <c r="G124" s="162"/>
      <c r="H124" s="24"/>
      <c r="I124" s="21"/>
      <c r="J124" s="213"/>
      <c r="K124" s="21"/>
      <c r="L124" s="22"/>
      <c r="M124" s="22"/>
      <c r="N124" s="23"/>
      <c r="O124" s="205"/>
      <c r="Q124" s="34"/>
    </row>
    <row r="125" spans="1:17" x14ac:dyDescent="0.25">
      <c r="A125" s="24"/>
      <c r="B125" s="1"/>
      <c r="C125" s="1"/>
      <c r="D125" s="1"/>
      <c r="E125" s="1"/>
      <c r="F125" s="24"/>
      <c r="G125" s="162"/>
      <c r="H125" s="24"/>
      <c r="I125" s="21"/>
      <c r="J125" s="213"/>
      <c r="K125" s="21"/>
      <c r="L125" s="22"/>
      <c r="M125" s="22"/>
      <c r="N125" s="23"/>
      <c r="O125" s="205"/>
      <c r="Q125" s="34"/>
    </row>
    <row r="126" spans="1:17" x14ac:dyDescent="0.25">
      <c r="A126" s="24"/>
      <c r="B126" s="1"/>
      <c r="C126" s="1"/>
      <c r="D126" s="1"/>
      <c r="E126" s="1"/>
      <c r="F126" s="24"/>
      <c r="G126" s="162"/>
      <c r="H126" s="24"/>
      <c r="I126" s="21"/>
      <c r="J126" s="213"/>
      <c r="K126" s="21"/>
      <c r="L126" s="22"/>
      <c r="M126" s="22"/>
      <c r="N126" s="23"/>
      <c r="O126" s="205"/>
      <c r="Q126" s="34"/>
    </row>
    <row r="127" spans="1:17" x14ac:dyDescent="0.25">
      <c r="A127" s="24"/>
      <c r="B127" s="1"/>
      <c r="C127" s="1"/>
      <c r="D127" s="1"/>
      <c r="E127" s="1"/>
      <c r="F127" s="24"/>
      <c r="G127" s="162"/>
      <c r="H127" s="24"/>
      <c r="I127" s="21"/>
      <c r="J127" s="213"/>
      <c r="K127" s="21"/>
      <c r="L127" s="22"/>
      <c r="M127" s="22"/>
      <c r="N127" s="23"/>
      <c r="O127" s="205"/>
      <c r="Q127" s="34"/>
    </row>
    <row r="128" spans="1:17" x14ac:dyDescent="0.25">
      <c r="A128" s="24"/>
      <c r="B128" s="1"/>
      <c r="C128" s="1"/>
      <c r="D128" s="1"/>
      <c r="E128" s="1"/>
      <c r="F128" s="24"/>
      <c r="G128" s="162"/>
      <c r="H128" s="24"/>
      <c r="I128" s="21"/>
      <c r="J128" s="213"/>
      <c r="K128" s="21"/>
      <c r="L128" s="22"/>
      <c r="M128" s="22"/>
      <c r="N128" s="23"/>
      <c r="O128" s="205"/>
      <c r="Q128" s="34"/>
    </row>
    <row r="129" spans="1:17" x14ac:dyDescent="0.25">
      <c r="A129" s="24"/>
      <c r="B129" s="1"/>
      <c r="C129" s="1"/>
      <c r="D129" s="1"/>
      <c r="E129" s="1"/>
      <c r="F129" s="24"/>
      <c r="G129" s="162"/>
      <c r="H129" s="24"/>
      <c r="I129" s="21"/>
      <c r="J129" s="213"/>
      <c r="K129" s="21"/>
      <c r="L129" s="22"/>
      <c r="M129" s="22"/>
      <c r="N129" s="23"/>
      <c r="O129" s="205"/>
      <c r="Q129" s="34"/>
    </row>
    <row r="130" spans="1:17" x14ac:dyDescent="0.25">
      <c r="A130" s="24"/>
      <c r="B130" s="1"/>
      <c r="C130" s="1"/>
      <c r="D130" s="1"/>
      <c r="E130" s="1"/>
      <c r="F130" s="24"/>
      <c r="G130" s="162"/>
      <c r="H130" s="24"/>
      <c r="I130" s="21"/>
      <c r="J130" s="213"/>
      <c r="K130" s="21"/>
      <c r="L130" s="22"/>
      <c r="M130" s="22"/>
      <c r="N130" s="23"/>
      <c r="O130" s="205"/>
      <c r="Q130" s="34"/>
    </row>
    <row r="131" spans="1:17" x14ac:dyDescent="0.25">
      <c r="A131" s="24"/>
      <c r="B131" s="1"/>
      <c r="C131" s="1"/>
      <c r="D131" s="1"/>
      <c r="E131" s="1"/>
      <c r="F131" s="24"/>
      <c r="G131" s="162"/>
      <c r="H131" s="24"/>
      <c r="I131" s="21"/>
      <c r="J131" s="213"/>
      <c r="K131" s="21"/>
      <c r="L131" s="22"/>
      <c r="M131" s="22"/>
      <c r="N131" s="23"/>
      <c r="O131" s="205"/>
      <c r="Q131" s="34"/>
    </row>
    <row r="132" spans="1:17" x14ac:dyDescent="0.25">
      <c r="A132" s="24"/>
      <c r="B132" s="1"/>
      <c r="C132" s="1"/>
      <c r="D132" s="1"/>
      <c r="E132" s="1"/>
      <c r="F132" s="24"/>
      <c r="G132" s="162"/>
      <c r="H132" s="24"/>
      <c r="I132" s="21"/>
      <c r="J132" s="213"/>
      <c r="K132" s="21"/>
      <c r="L132" s="22"/>
      <c r="M132" s="22"/>
      <c r="N132" s="23"/>
      <c r="O132" s="205"/>
      <c r="Q132" s="34"/>
    </row>
    <row r="133" spans="1:17" x14ac:dyDescent="0.25">
      <c r="A133" s="24"/>
      <c r="B133" s="1"/>
      <c r="C133" s="1"/>
      <c r="D133" s="1"/>
      <c r="E133" s="1"/>
      <c r="F133" s="24"/>
      <c r="G133" s="162"/>
      <c r="H133" s="24"/>
      <c r="I133" s="21"/>
      <c r="J133" s="213"/>
      <c r="K133" s="21"/>
      <c r="L133" s="22"/>
      <c r="M133" s="22"/>
      <c r="N133" s="23"/>
      <c r="O133" s="205"/>
      <c r="Q133" s="34"/>
    </row>
    <row r="134" spans="1:17" x14ac:dyDescent="0.25">
      <c r="A134" s="24"/>
      <c r="B134" s="1"/>
      <c r="C134" s="1"/>
      <c r="D134" s="1"/>
      <c r="E134" s="1"/>
      <c r="F134" s="24"/>
      <c r="G134" s="162"/>
      <c r="H134" s="24"/>
      <c r="I134" s="21"/>
      <c r="J134" s="213"/>
      <c r="K134" s="21"/>
      <c r="L134" s="22"/>
      <c r="M134" s="22"/>
      <c r="N134" s="23"/>
      <c r="O134" s="205"/>
      <c r="Q134" s="34"/>
    </row>
    <row r="135" spans="1:17" x14ac:dyDescent="0.25">
      <c r="A135" s="24"/>
      <c r="B135" s="1"/>
      <c r="C135" s="1"/>
      <c r="D135" s="1"/>
      <c r="E135" s="1"/>
      <c r="F135" s="24"/>
      <c r="G135" s="162"/>
      <c r="H135" s="24"/>
      <c r="I135" s="21"/>
      <c r="J135" s="213"/>
      <c r="K135" s="21"/>
      <c r="L135" s="22"/>
      <c r="M135" s="22"/>
      <c r="N135" s="23"/>
      <c r="O135" s="205"/>
      <c r="Q135" s="34"/>
    </row>
    <row r="136" spans="1:17" x14ac:dyDescent="0.25">
      <c r="A136" s="24"/>
      <c r="B136" s="1"/>
      <c r="C136" s="1"/>
      <c r="D136" s="1"/>
      <c r="E136" s="1"/>
      <c r="F136" s="24"/>
      <c r="G136" s="162"/>
      <c r="H136" s="24"/>
      <c r="I136" s="21"/>
      <c r="J136" s="213"/>
      <c r="K136" s="21"/>
      <c r="L136" s="22"/>
      <c r="M136" s="22"/>
      <c r="N136" s="23"/>
      <c r="O136" s="205"/>
      <c r="Q136" s="34"/>
    </row>
    <row r="137" spans="1:17" x14ac:dyDescent="0.25">
      <c r="A137" s="24"/>
      <c r="B137" s="1"/>
      <c r="C137" s="1"/>
      <c r="D137" s="1"/>
      <c r="E137" s="1"/>
      <c r="F137" s="24"/>
      <c r="G137" s="162"/>
      <c r="H137" s="24"/>
      <c r="I137" s="21"/>
      <c r="J137" s="213"/>
      <c r="K137" s="21"/>
      <c r="L137" s="22"/>
      <c r="M137" s="22"/>
      <c r="N137" s="23"/>
      <c r="O137" s="205"/>
      <c r="Q137" s="34"/>
    </row>
    <row r="138" spans="1:17" x14ac:dyDescent="0.25">
      <c r="A138" s="24"/>
      <c r="B138" s="1"/>
      <c r="C138" s="1"/>
      <c r="D138" s="1"/>
      <c r="E138" s="1"/>
      <c r="F138" s="24"/>
      <c r="G138" s="162"/>
      <c r="H138" s="24"/>
      <c r="I138" s="21"/>
      <c r="J138" s="213"/>
      <c r="K138" s="21"/>
      <c r="L138" s="22"/>
      <c r="M138" s="22"/>
      <c r="N138" s="23"/>
      <c r="O138" s="205"/>
      <c r="Q138" s="34"/>
    </row>
    <row r="139" spans="1:17" x14ac:dyDescent="0.25">
      <c r="A139" s="24"/>
      <c r="B139" s="1"/>
      <c r="C139" s="1"/>
      <c r="D139" s="1"/>
      <c r="E139" s="1"/>
      <c r="F139" s="24"/>
      <c r="G139" s="162"/>
      <c r="H139" s="24"/>
      <c r="I139" s="21"/>
      <c r="J139" s="213"/>
      <c r="K139" s="21"/>
      <c r="L139" s="22"/>
      <c r="M139" s="22"/>
      <c r="N139" s="23"/>
      <c r="O139" s="205"/>
      <c r="Q139" s="34"/>
    </row>
  </sheetData>
  <sheetProtection selectLockedCells="1" selectUnlockedCells="1"/>
  <protectedRanges>
    <protectedRange sqref="K6:K15 K24:K33 K46:K55 K64:K73" name="Range2_2_1"/>
    <protectedRange sqref="K34:K37 K40:K45" name="Range2_2_1_1"/>
    <protectedRange sqref="H7:H90" name="Range1"/>
    <protectedRange sqref="K16:K23" name="Range2"/>
    <protectedRange sqref="K56:K63" name="Range2_1"/>
    <protectedRange sqref="K74:K90 K38:K39" name="Range2_3"/>
  </protectedRanges>
  <sortState xmlns:xlrd2="http://schemas.microsoft.com/office/spreadsheetml/2017/richdata2" ref="G36:G37">
    <sortCondition descending="1" ref="G36:G37"/>
  </sortState>
  <mergeCells count="55">
    <mergeCell ref="B86:C86"/>
    <mergeCell ref="L86:N89"/>
    <mergeCell ref="A87:E90"/>
    <mergeCell ref="I91:L91"/>
    <mergeCell ref="M91:N91"/>
    <mergeCell ref="L60:N60"/>
    <mergeCell ref="A61:E61"/>
    <mergeCell ref="L62:N62"/>
    <mergeCell ref="A63:E63"/>
    <mergeCell ref="F64:F73"/>
    <mergeCell ref="L84:N84"/>
    <mergeCell ref="A85:E85"/>
    <mergeCell ref="L74:N74"/>
    <mergeCell ref="A75:E75"/>
    <mergeCell ref="L76:N76"/>
    <mergeCell ref="A77:E77"/>
    <mergeCell ref="L78:N78"/>
    <mergeCell ref="A79:E79"/>
    <mergeCell ref="L80:N80"/>
    <mergeCell ref="A81:E81"/>
    <mergeCell ref="L82:N82"/>
    <mergeCell ref="A83:E83"/>
    <mergeCell ref="A59:E59"/>
    <mergeCell ref="L40:N40"/>
    <mergeCell ref="A41:E41"/>
    <mergeCell ref="L42:N42"/>
    <mergeCell ref="A43:E43"/>
    <mergeCell ref="L44:N44"/>
    <mergeCell ref="A45:E45"/>
    <mergeCell ref="F46:F55"/>
    <mergeCell ref="L56:N56"/>
    <mergeCell ref="A57:E57"/>
    <mergeCell ref="L58:N58"/>
    <mergeCell ref="A39:E39"/>
    <mergeCell ref="A19:E19"/>
    <mergeCell ref="L20:N20"/>
    <mergeCell ref="A21:E21"/>
    <mergeCell ref="L22:N22"/>
    <mergeCell ref="A23:E23"/>
    <mergeCell ref="F24:F33"/>
    <mergeCell ref="L34:N34"/>
    <mergeCell ref="A35:E35"/>
    <mergeCell ref="L36:N36"/>
    <mergeCell ref="A37:E37"/>
    <mergeCell ref="L38:N38"/>
    <mergeCell ref="AA2:AH2"/>
    <mergeCell ref="F6:F15"/>
    <mergeCell ref="L16:N16"/>
    <mergeCell ref="A17:E17"/>
    <mergeCell ref="L2:N2"/>
    <mergeCell ref="L18:N18"/>
    <mergeCell ref="A1:H1"/>
    <mergeCell ref="A2:B2"/>
    <mergeCell ref="C2:H2"/>
    <mergeCell ref="L1:N1"/>
  </mergeCells>
  <pageMargins left="0.70866141732283472" right="0.70866141732283472" top="0.74803149606299213" bottom="0.74803149606299213" header="0.51181102362204722" footer="0.51181102362204722"/>
  <pageSetup paperSize="9" scale="96" firstPageNumber="0" fitToHeight="0" orientation="landscape" horizontalDpi="300" verticalDpi="300" r:id="rId1"/>
  <headerFooter alignWithMargins="0"/>
  <rowBreaks count="1" manualBreakCount="1">
    <brk id="44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0447FF8-0D41-45ED-84D4-A5A0D0F17541}">
          <x14:formula1>
            <xm:f>'DQ Lookup'!$A$1:$A$69</xm:f>
          </x14:formula1>
          <xm:sqref>O6:O90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E1580-136B-4302-BDDA-E637B230D412}">
  <dimension ref="E3:F42"/>
  <sheetViews>
    <sheetView workbookViewId="0"/>
  </sheetViews>
  <sheetFormatPr defaultRowHeight="13.2" x14ac:dyDescent="0.25"/>
  <sheetData>
    <row r="3" spans="5:6" x14ac:dyDescent="0.25">
      <c r="E3" s="310"/>
      <c r="F3" s="98"/>
    </row>
    <row r="4" spans="5:6" x14ac:dyDescent="0.25">
      <c r="E4" s="310"/>
      <c r="F4" s="98"/>
    </row>
    <row r="5" spans="5:6" x14ac:dyDescent="0.25">
      <c r="E5" s="310"/>
      <c r="F5" s="98"/>
    </row>
    <row r="6" spans="5:6" x14ac:dyDescent="0.25">
      <c r="E6" s="310"/>
      <c r="F6" s="98"/>
    </row>
    <row r="7" spans="5:6" x14ac:dyDescent="0.25">
      <c r="E7" s="310"/>
      <c r="F7" s="98"/>
    </row>
    <row r="8" spans="5:6" x14ac:dyDescent="0.25">
      <c r="E8" s="310"/>
      <c r="F8" s="98"/>
    </row>
    <row r="9" spans="5:6" x14ac:dyDescent="0.25">
      <c r="E9" s="310"/>
      <c r="F9" s="98"/>
    </row>
    <row r="10" spans="5:6" x14ac:dyDescent="0.25">
      <c r="E10" s="310"/>
      <c r="F10" s="98"/>
    </row>
    <row r="11" spans="5:6" x14ac:dyDescent="0.25">
      <c r="E11" s="310"/>
      <c r="F11" s="98"/>
    </row>
    <row r="12" spans="5:6" x14ac:dyDescent="0.25">
      <c r="E12" s="310"/>
      <c r="F12" s="98"/>
    </row>
    <row r="13" spans="5:6" x14ac:dyDescent="0.25">
      <c r="E13" s="310"/>
      <c r="F13" s="98"/>
    </row>
    <row r="14" spans="5:6" x14ac:dyDescent="0.25">
      <c r="E14" s="310"/>
      <c r="F14" s="98"/>
    </row>
    <row r="15" spans="5:6" x14ac:dyDescent="0.25">
      <c r="E15" s="310"/>
      <c r="F15" s="98"/>
    </row>
    <row r="16" spans="5:6" x14ac:dyDescent="0.25">
      <c r="E16" s="310"/>
      <c r="F16" s="98"/>
    </row>
    <row r="17" spans="5:6" x14ac:dyDescent="0.25">
      <c r="E17" s="310"/>
      <c r="F17" s="98"/>
    </row>
    <row r="18" spans="5:6" x14ac:dyDescent="0.25">
      <c r="E18" s="310"/>
      <c r="F18" s="98"/>
    </row>
    <row r="19" spans="5:6" x14ac:dyDescent="0.25">
      <c r="E19" s="310"/>
      <c r="F19" s="98"/>
    </row>
    <row r="20" spans="5:6" x14ac:dyDescent="0.25">
      <c r="E20" s="310"/>
      <c r="F20" s="98"/>
    </row>
    <row r="21" spans="5:6" x14ac:dyDescent="0.25">
      <c r="E21" s="310"/>
      <c r="F21" s="98"/>
    </row>
    <row r="22" spans="5:6" x14ac:dyDescent="0.25">
      <c r="E22" s="310"/>
      <c r="F22" s="98"/>
    </row>
    <row r="23" spans="5:6" x14ac:dyDescent="0.25">
      <c r="E23" s="310"/>
      <c r="F23" s="98"/>
    </row>
    <row r="24" spans="5:6" x14ac:dyDescent="0.25">
      <c r="E24" s="310"/>
      <c r="F24" s="98"/>
    </row>
    <row r="25" spans="5:6" x14ac:dyDescent="0.25">
      <c r="E25" s="310"/>
      <c r="F25" s="98"/>
    </row>
    <row r="26" spans="5:6" x14ac:dyDescent="0.25">
      <c r="E26" s="310"/>
      <c r="F26" s="98"/>
    </row>
    <row r="27" spans="5:6" x14ac:dyDescent="0.25">
      <c r="E27" s="310"/>
      <c r="F27" s="98"/>
    </row>
    <row r="28" spans="5:6" x14ac:dyDescent="0.25">
      <c r="E28" s="310"/>
      <c r="F28" s="98"/>
    </row>
    <row r="29" spans="5:6" x14ac:dyDescent="0.25">
      <c r="E29" s="310"/>
      <c r="F29" s="98"/>
    </row>
    <row r="30" spans="5:6" x14ac:dyDescent="0.25">
      <c r="E30" s="310"/>
      <c r="F30" s="98"/>
    </row>
    <row r="31" spans="5:6" x14ac:dyDescent="0.25">
      <c r="E31" s="310"/>
      <c r="F31" s="98"/>
    </row>
    <row r="32" spans="5:6" x14ac:dyDescent="0.25">
      <c r="E32" s="310"/>
      <c r="F32" s="98"/>
    </row>
    <row r="33" spans="5:6" x14ac:dyDescent="0.25">
      <c r="E33" s="310"/>
      <c r="F33" s="98"/>
    </row>
    <row r="34" spans="5:6" x14ac:dyDescent="0.25">
      <c r="E34" s="310"/>
      <c r="F34" s="98"/>
    </row>
    <row r="35" spans="5:6" x14ac:dyDescent="0.25">
      <c r="E35" s="310"/>
      <c r="F35" s="98"/>
    </row>
    <row r="36" spans="5:6" x14ac:dyDescent="0.25">
      <c r="E36" s="310"/>
      <c r="F36" s="98"/>
    </row>
    <row r="37" spans="5:6" x14ac:dyDescent="0.25">
      <c r="E37" s="310"/>
      <c r="F37" s="98"/>
    </row>
    <row r="38" spans="5:6" x14ac:dyDescent="0.25">
      <c r="E38" s="310"/>
      <c r="F38" s="98"/>
    </row>
    <row r="39" spans="5:6" x14ac:dyDescent="0.25">
      <c r="E39" s="310"/>
      <c r="F39" s="98"/>
    </row>
    <row r="40" spans="5:6" x14ac:dyDescent="0.25">
      <c r="E40" s="310"/>
      <c r="F40" s="98"/>
    </row>
    <row r="41" spans="5:6" x14ac:dyDescent="0.25">
      <c r="E41" s="310"/>
      <c r="F41" s="98"/>
    </row>
    <row r="42" spans="5:6" x14ac:dyDescent="0.25">
      <c r="E42" s="310"/>
      <c r="F42" s="9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B96"/>
  <sheetViews>
    <sheetView topLeftCell="A44" zoomScale="90" zoomScaleNormal="90" workbookViewId="0">
      <selection activeCell="P63" sqref="P63"/>
    </sheetView>
  </sheetViews>
  <sheetFormatPr defaultColWidth="8.88671875" defaultRowHeight="13.2" x14ac:dyDescent="0.25"/>
  <cols>
    <col min="1" max="1" width="3.6640625" style="16" customWidth="1"/>
    <col min="2" max="2" width="8.33203125" customWidth="1"/>
    <col min="3" max="4" width="12.109375" customWidth="1"/>
    <col min="5" max="5" width="16.109375" customWidth="1"/>
    <col min="6" max="6" width="0.88671875" style="17" customWidth="1"/>
    <col min="7" max="7" width="4.33203125" style="16" customWidth="1"/>
    <col min="8" max="8" width="5.109375" style="16" customWidth="1"/>
    <col min="9" max="9" width="3.44140625" style="16" customWidth="1"/>
    <col min="10" max="10" width="18" customWidth="1"/>
    <col min="11" max="11" width="9.44140625" bestFit="1" customWidth="1"/>
    <col min="12" max="12" width="20.88671875" style="16" customWidth="1"/>
    <col min="15" max="15" width="9.109375" customWidth="1"/>
    <col min="16" max="16" width="17.44140625" style="16" customWidth="1"/>
    <col min="17" max="17" width="9.109375" style="16" customWidth="1"/>
    <col min="18" max="18" width="17.44140625" style="16" customWidth="1"/>
    <col min="19" max="19" width="9.109375" style="16" customWidth="1"/>
    <col min="20" max="20" width="17.44140625" style="16" customWidth="1"/>
    <col min="21" max="21" width="9.109375" style="16" customWidth="1"/>
    <col min="22" max="22" width="17.44140625" style="16" customWidth="1"/>
    <col min="23" max="23" width="14.6640625" customWidth="1"/>
  </cols>
  <sheetData>
    <row r="1" spans="1:22" ht="29.25" customHeight="1" thickBot="1" x14ac:dyDescent="0.5">
      <c r="A1" s="25" t="s">
        <v>67</v>
      </c>
      <c r="J1" s="37" t="s">
        <v>75</v>
      </c>
      <c r="O1" s="392" t="s">
        <v>76</v>
      </c>
      <c r="P1" s="393"/>
      <c r="Q1" s="393"/>
      <c r="R1" s="393"/>
      <c r="S1" s="393"/>
      <c r="T1" s="393"/>
      <c r="U1" s="393"/>
      <c r="V1" s="394"/>
    </row>
    <row r="2" spans="1:22" s="18" customFormat="1" ht="17.399999999999999" x14ac:dyDescent="0.3">
      <c r="A2" s="395" t="s">
        <v>1</v>
      </c>
      <c r="B2" s="395"/>
      <c r="C2" s="121" t="str">
        <f>'Moors League'!C3</f>
        <v>Bedale Leisure Centre (Host Thirsk WH)</v>
      </c>
      <c r="D2" s="121"/>
      <c r="E2" s="121"/>
      <c r="F2" s="18" t="s">
        <v>68</v>
      </c>
      <c r="H2" s="76"/>
      <c r="I2" s="76"/>
      <c r="J2" s="122" t="str">
        <f>'Moors League'!L3</f>
        <v>24th January 26</v>
      </c>
      <c r="L2" s="76"/>
      <c r="O2" s="396" t="str">
        <f>'Lane 1 Team Sheet'!L1</f>
        <v>Thirsk WH</v>
      </c>
      <c r="P2" s="397"/>
      <c r="Q2" s="400" t="str">
        <f>'Lane 2 Team Sheet'!L1</f>
        <v>Stokesley</v>
      </c>
      <c r="R2" s="401"/>
      <c r="S2" s="400" t="str">
        <f>'Lane 3 Team Sheet'!L1</f>
        <v>Thornaby</v>
      </c>
      <c r="T2" s="401"/>
      <c r="U2" s="400" t="str">
        <f>'Lane 4 Team Sheet'!L1</f>
        <v>Saltburn &amp; Marske</v>
      </c>
      <c r="V2" s="405"/>
    </row>
    <row r="3" spans="1:22" ht="12.75" customHeight="1" x14ac:dyDescent="0.25">
      <c r="G3" s="306"/>
      <c r="H3" s="306"/>
      <c r="I3" s="306"/>
      <c r="J3" s="307"/>
      <c r="K3" s="308" t="s">
        <v>77</v>
      </c>
      <c r="L3" s="309">
        <v>46032</v>
      </c>
      <c r="M3" s="307"/>
      <c r="O3" s="398" t="s">
        <v>7</v>
      </c>
      <c r="P3" s="399"/>
      <c r="Q3" s="402" t="s">
        <v>8</v>
      </c>
      <c r="R3" s="403"/>
      <c r="S3" s="404" t="s">
        <v>9</v>
      </c>
      <c r="T3" s="403"/>
      <c r="U3" s="404" t="s">
        <v>10</v>
      </c>
      <c r="V3" s="406"/>
    </row>
    <row r="4" spans="1:22" ht="21.75" customHeight="1" x14ac:dyDescent="0.25">
      <c r="A4" s="265">
        <v>1</v>
      </c>
      <c r="B4" s="266" t="s">
        <v>78</v>
      </c>
      <c r="C4" s="267" t="s">
        <v>79</v>
      </c>
      <c r="D4" s="267"/>
      <c r="E4" s="266" t="s">
        <v>80</v>
      </c>
      <c r="F4" s="266"/>
      <c r="G4" s="302">
        <v>10</v>
      </c>
      <c r="H4" s="302">
        <v>1</v>
      </c>
      <c r="I4" s="302">
        <v>26</v>
      </c>
      <c r="J4" s="303" t="s">
        <v>104</v>
      </c>
      <c r="K4" s="304">
        <v>3112</v>
      </c>
      <c r="L4" s="305" t="s">
        <v>619</v>
      </c>
      <c r="M4" s="304">
        <v>31.12</v>
      </c>
      <c r="O4" s="194" t="str">
        <f>TEXT('Moors League'!D9,"000000")</f>
        <v>003271</v>
      </c>
      <c r="P4" s="123" t="str">
        <f>IFERROR(IF(_xlfn.NUMBERVALUE(O4)&lt;_xlfn.NUMBERVALUE($K4),"RECORD","X"),"X")</f>
        <v>X</v>
      </c>
      <c r="Q4" s="124" t="str">
        <f>TEXT('Moors League'!H9,"000000")</f>
        <v>003133</v>
      </c>
      <c r="R4" s="123" t="str">
        <f>IFERROR(IF(_xlfn.NUMBERVALUE(Q4)&lt;_xlfn.NUMBERVALUE($K4),"RECORD","X"),"X")</f>
        <v>X</v>
      </c>
      <c r="S4" s="124" t="str">
        <f>TEXT('Moors League'!L9,"000000")</f>
        <v>DNS</v>
      </c>
      <c r="T4" s="123" t="str">
        <f>IFERROR(IF(_xlfn.NUMBERVALUE(S4)&lt;_xlfn.NUMBERVALUE($K4),"RECORD","X"),"X")</f>
        <v>X</v>
      </c>
      <c r="U4" s="124" t="str">
        <f>TEXT('Moors League'!P9,"000000")</f>
        <v>004181</v>
      </c>
      <c r="V4" s="195" t="str">
        <f>IFERROR(IF(_xlfn.NUMBERVALUE(U4)&lt;_xlfn.NUMBERVALUE($K4),"RECORD","X"),"X")</f>
        <v>X</v>
      </c>
    </row>
    <row r="5" spans="1:22" ht="21.75" customHeight="1" x14ac:dyDescent="0.25">
      <c r="A5" s="268">
        <v>2</v>
      </c>
      <c r="B5" s="269" t="s">
        <v>81</v>
      </c>
      <c r="C5" s="270" t="s">
        <v>79</v>
      </c>
      <c r="D5" s="270"/>
      <c r="E5" s="269" t="s">
        <v>80</v>
      </c>
      <c r="F5" s="269"/>
      <c r="G5" s="271">
        <v>1</v>
      </c>
      <c r="H5" s="271">
        <v>6</v>
      </c>
      <c r="I5" s="271">
        <v>19</v>
      </c>
      <c r="J5" s="267" t="s">
        <v>104</v>
      </c>
      <c r="K5" s="278" t="s">
        <v>343</v>
      </c>
      <c r="L5" s="275" t="s">
        <v>121</v>
      </c>
      <c r="M5" s="278">
        <v>28.11</v>
      </c>
      <c r="O5" s="194" t="str">
        <f>TEXT('Moors League'!D10,"000000")</f>
        <v>003033</v>
      </c>
      <c r="P5" s="123" t="str">
        <f t="shared" ref="P5:R13" si="0">IFERROR(IF(_xlfn.NUMBERVALUE(O5)&lt;_xlfn.NUMBERVALUE($K5),"RECORD","X"),"X")</f>
        <v>X</v>
      </c>
      <c r="Q5" s="124" t="str">
        <f>TEXT('Moors League'!H10,"000000")</f>
        <v>003189</v>
      </c>
      <c r="R5" s="123" t="str">
        <f t="shared" si="0"/>
        <v>X</v>
      </c>
      <c r="S5" s="124" t="str">
        <f>TEXT('Moors League'!L10,"000000")</f>
        <v>DNS</v>
      </c>
      <c r="T5" s="123" t="str">
        <f t="shared" ref="T5" si="1">IFERROR(IF(_xlfn.NUMBERVALUE(S5)&lt;_xlfn.NUMBERVALUE($K5),"RECORD","X"),"X")</f>
        <v>X</v>
      </c>
      <c r="U5" s="124" t="str">
        <f>TEXT('Moors League'!P10,"000000")</f>
        <v>003754</v>
      </c>
      <c r="V5" s="195" t="str">
        <f t="shared" ref="V5" si="2">IFERROR(IF(_xlfn.NUMBERVALUE(U5)&lt;_xlfn.NUMBERVALUE($K5),"RECORD","X"),"X")</f>
        <v>X</v>
      </c>
    </row>
    <row r="6" spans="1:22" ht="21.75" customHeight="1" x14ac:dyDescent="0.25">
      <c r="A6" s="265">
        <v>3</v>
      </c>
      <c r="B6" s="266" t="s">
        <v>78</v>
      </c>
      <c r="C6" s="267" t="s">
        <v>83</v>
      </c>
      <c r="D6" s="267"/>
      <c r="E6" s="266" t="s">
        <v>84</v>
      </c>
      <c r="F6" s="266"/>
      <c r="G6" s="271">
        <v>22</v>
      </c>
      <c r="H6" s="271">
        <v>10</v>
      </c>
      <c r="I6" s="271">
        <v>16</v>
      </c>
      <c r="J6" s="267" t="s">
        <v>4</v>
      </c>
      <c r="K6" s="278" t="s">
        <v>344</v>
      </c>
      <c r="L6" s="275" t="s">
        <v>72</v>
      </c>
      <c r="M6" s="278">
        <v>32.950000000000003</v>
      </c>
      <c r="O6" s="194" t="str">
        <f>TEXT('Moors League'!D11,"000000")</f>
        <v>004377</v>
      </c>
      <c r="P6" s="123" t="str">
        <f t="shared" si="0"/>
        <v>X</v>
      </c>
      <c r="Q6" s="124" t="str">
        <f>TEXT('Moors League'!H11,"000000")</f>
        <v>004209</v>
      </c>
      <c r="R6" s="123" t="str">
        <f t="shared" si="0"/>
        <v>X</v>
      </c>
      <c r="S6" s="124" t="str">
        <f>TEXT('Moors League'!L11,"000000")</f>
        <v>004442</v>
      </c>
      <c r="T6" s="123" t="str">
        <f t="shared" ref="T6" si="3">IFERROR(IF(_xlfn.NUMBERVALUE(S6)&lt;_xlfn.NUMBERVALUE($K6),"RECORD","X"),"X")</f>
        <v>X</v>
      </c>
      <c r="U6" s="124" t="str">
        <f>TEXT('Moors League'!P11,"000000")</f>
        <v>004440</v>
      </c>
      <c r="V6" s="195" t="str">
        <f t="shared" ref="V6" si="4">IFERROR(IF(_xlfn.NUMBERVALUE(U6)&lt;_xlfn.NUMBERVALUE($K6),"RECORD","X"),"X")</f>
        <v>X</v>
      </c>
    </row>
    <row r="7" spans="1:22" ht="21.75" customHeight="1" x14ac:dyDescent="0.25">
      <c r="A7" s="265">
        <v>4</v>
      </c>
      <c r="B7" s="266" t="s">
        <v>81</v>
      </c>
      <c r="C7" s="267" t="s">
        <v>83</v>
      </c>
      <c r="D7" s="267"/>
      <c r="E7" s="266" t="s">
        <v>84</v>
      </c>
      <c r="F7" s="266"/>
      <c r="G7" s="271">
        <v>5</v>
      </c>
      <c r="H7" s="271">
        <v>10</v>
      </c>
      <c r="I7" s="271">
        <v>24</v>
      </c>
      <c r="J7" s="267" t="s">
        <v>104</v>
      </c>
      <c r="K7" s="279" t="s">
        <v>425</v>
      </c>
      <c r="L7" s="275" t="s">
        <v>175</v>
      </c>
      <c r="M7" s="279">
        <v>32.29</v>
      </c>
      <c r="O7" s="194" t="str">
        <f>TEXT('Moors League'!D12,"000000")</f>
        <v>003472</v>
      </c>
      <c r="P7" s="123" t="str">
        <f t="shared" si="0"/>
        <v>X</v>
      </c>
      <c r="Q7" s="124" t="str">
        <f>TEXT('Moors League'!H12,"000000")</f>
        <v>003523</v>
      </c>
      <c r="R7" s="123" t="str">
        <f t="shared" si="0"/>
        <v>X</v>
      </c>
      <c r="S7" s="124" t="str">
        <f>TEXT('Moors League'!L12,"000000")</f>
        <v>004643</v>
      </c>
      <c r="T7" s="123" t="str">
        <f t="shared" ref="T7" si="5">IFERROR(IF(_xlfn.NUMBERVALUE(S7)&lt;_xlfn.NUMBERVALUE($K7),"RECORD","X"),"X")</f>
        <v>X</v>
      </c>
      <c r="U7" s="124" t="str">
        <f>TEXT('Moors League'!P12,"000000")</f>
        <v>003547</v>
      </c>
      <c r="V7" s="195" t="str">
        <f t="shared" ref="V7" si="6">IFERROR(IF(_xlfn.NUMBERVALUE(U7)&lt;_xlfn.NUMBERVALUE($K7),"RECORD","X"),"X")</f>
        <v>X</v>
      </c>
    </row>
    <row r="8" spans="1:22" ht="21.75" customHeight="1" x14ac:dyDescent="0.25">
      <c r="A8" s="265">
        <v>5</v>
      </c>
      <c r="B8" s="266" t="s">
        <v>78</v>
      </c>
      <c r="C8" s="267" t="s">
        <v>87</v>
      </c>
      <c r="D8" s="267"/>
      <c r="E8" s="266" t="s">
        <v>88</v>
      </c>
      <c r="F8" s="266"/>
      <c r="G8" s="271">
        <v>29</v>
      </c>
      <c r="H8" s="271">
        <v>6</v>
      </c>
      <c r="I8" s="271">
        <v>13</v>
      </c>
      <c r="J8" s="267" t="s">
        <v>5</v>
      </c>
      <c r="K8" s="278" t="s">
        <v>345</v>
      </c>
      <c r="L8" s="275" t="s">
        <v>73</v>
      </c>
      <c r="M8" s="278">
        <v>35.49</v>
      </c>
      <c r="O8" s="194" t="str">
        <f>TEXT('Moors League'!D13,"000000")</f>
        <v>003956</v>
      </c>
      <c r="P8" s="123" t="str">
        <f t="shared" si="0"/>
        <v>X</v>
      </c>
      <c r="Q8" s="124" t="str">
        <f>TEXT('Moors League'!H13,"000000")</f>
        <v>003976</v>
      </c>
      <c r="R8" s="123" t="str">
        <f t="shared" si="0"/>
        <v>X</v>
      </c>
      <c r="S8" s="124" t="str">
        <f>TEXT('Moors League'!L13,"000000")</f>
        <v>004501</v>
      </c>
      <c r="T8" s="123" t="str">
        <f t="shared" ref="T8" si="7">IFERROR(IF(_xlfn.NUMBERVALUE(S8)&lt;_xlfn.NUMBERVALUE($K8),"RECORD","X"),"X")</f>
        <v>X</v>
      </c>
      <c r="U8" s="124" t="str">
        <f>TEXT('Moors League'!P13,"000000")</f>
        <v>004440</v>
      </c>
      <c r="V8" s="195" t="str">
        <f t="shared" ref="V8" si="8">IFERROR(IF(_xlfn.NUMBERVALUE(U8)&lt;_xlfn.NUMBERVALUE($K8),"RECORD","X"),"X")</f>
        <v>X</v>
      </c>
    </row>
    <row r="9" spans="1:22" ht="21.75" customHeight="1" x14ac:dyDescent="0.25">
      <c r="A9" s="265">
        <v>6</v>
      </c>
      <c r="B9" s="266" t="s">
        <v>81</v>
      </c>
      <c r="C9" s="267" t="s">
        <v>87</v>
      </c>
      <c r="D9" s="267"/>
      <c r="E9" s="266" t="s">
        <v>88</v>
      </c>
      <c r="F9" s="266"/>
      <c r="G9" s="271">
        <v>18</v>
      </c>
      <c r="H9" s="271">
        <v>5</v>
      </c>
      <c r="I9" s="271">
        <v>19</v>
      </c>
      <c r="J9" s="267" t="s">
        <v>104</v>
      </c>
      <c r="K9" s="278" t="s">
        <v>346</v>
      </c>
      <c r="L9" s="275" t="s">
        <v>122</v>
      </c>
      <c r="M9" s="278">
        <v>30.78</v>
      </c>
      <c r="O9" s="194" t="str">
        <f>TEXT('Moors League'!D14,"000000")</f>
        <v>003263</v>
      </c>
      <c r="P9" s="123" t="str">
        <f t="shared" si="0"/>
        <v>X</v>
      </c>
      <c r="Q9" s="124" t="str">
        <f>TEXT('Moors League'!H14,"000000")</f>
        <v>003676</v>
      </c>
      <c r="R9" s="123" t="str">
        <f t="shared" si="0"/>
        <v>X</v>
      </c>
      <c r="S9" s="124" t="str">
        <f>TEXT('Moors League'!L14,"000000")</f>
        <v>DNS</v>
      </c>
      <c r="T9" s="123" t="str">
        <f t="shared" ref="T9" si="9">IFERROR(IF(_xlfn.NUMBERVALUE(S9)&lt;_xlfn.NUMBERVALUE($K9),"RECORD","X"),"X")</f>
        <v>X</v>
      </c>
      <c r="U9" s="124" t="str">
        <f>TEXT('Moors League'!P14,"000000")</f>
        <v>003859</v>
      </c>
      <c r="V9" s="195" t="str">
        <f t="shared" ref="V9" si="10">IFERROR(IF(_xlfn.NUMBERVALUE(U9)&lt;_xlfn.NUMBERVALUE($K9),"RECORD","X"),"X")</f>
        <v>X</v>
      </c>
    </row>
    <row r="10" spans="1:22" ht="21.75" customHeight="1" x14ac:dyDescent="0.25">
      <c r="A10" s="265">
        <v>7</v>
      </c>
      <c r="B10" s="266" t="s">
        <v>78</v>
      </c>
      <c r="C10" s="267" t="s">
        <v>90</v>
      </c>
      <c r="D10" s="267"/>
      <c r="E10" s="266" t="s">
        <v>103</v>
      </c>
      <c r="F10" s="266"/>
      <c r="G10" s="271">
        <v>28</v>
      </c>
      <c r="H10" s="271">
        <v>9</v>
      </c>
      <c r="I10" s="271">
        <v>24</v>
      </c>
      <c r="J10" s="267" t="s">
        <v>214</v>
      </c>
      <c r="K10" s="279" t="s">
        <v>426</v>
      </c>
      <c r="L10" s="275" t="s">
        <v>427</v>
      </c>
      <c r="M10" s="279">
        <v>36.01</v>
      </c>
      <c r="O10" s="194" t="str">
        <f>TEXT('Moors League'!D15,"000000")</f>
        <v>003837</v>
      </c>
      <c r="P10" s="123" t="str">
        <f t="shared" si="0"/>
        <v>X</v>
      </c>
      <c r="Q10" s="124" t="str">
        <f>TEXT('Moors League'!H15,"000000")</f>
        <v>004152</v>
      </c>
      <c r="R10" s="123" t="str">
        <f t="shared" si="0"/>
        <v>X</v>
      </c>
      <c r="S10" s="124" t="str">
        <f>TEXT('Moors League'!L15,"000000")</f>
        <v>004985</v>
      </c>
      <c r="T10" s="123" t="str">
        <f t="shared" ref="T10" si="11">IFERROR(IF(_xlfn.NUMBERVALUE(S10)&lt;_xlfn.NUMBERVALUE($K10),"RECORD","X"),"X")</f>
        <v>X</v>
      </c>
      <c r="U10" s="124" t="str">
        <f>TEXT('Moors League'!P15,"000000")</f>
        <v>003893</v>
      </c>
      <c r="V10" s="195" t="str">
        <f t="shared" ref="V10" si="12">IFERROR(IF(_xlfn.NUMBERVALUE(U10)&lt;_xlfn.NUMBERVALUE($K10),"RECORD","X"),"X")</f>
        <v>X</v>
      </c>
    </row>
    <row r="11" spans="1:22" ht="21.75" customHeight="1" x14ac:dyDescent="0.25">
      <c r="A11" s="265">
        <v>8</v>
      </c>
      <c r="B11" s="266" t="s">
        <v>81</v>
      </c>
      <c r="C11" s="267" t="s">
        <v>90</v>
      </c>
      <c r="D11" s="267"/>
      <c r="E11" s="266" t="s">
        <v>103</v>
      </c>
      <c r="F11" s="266"/>
      <c r="G11" s="271">
        <v>22</v>
      </c>
      <c r="H11" s="271">
        <v>3</v>
      </c>
      <c r="I11" s="271">
        <v>25</v>
      </c>
      <c r="J11" s="267" t="s">
        <v>214</v>
      </c>
      <c r="K11" s="279" t="s">
        <v>568</v>
      </c>
      <c r="L11" s="275" t="s">
        <v>428</v>
      </c>
      <c r="M11" s="279">
        <v>34.06</v>
      </c>
      <c r="O11" s="194" t="str">
        <f>TEXT('Moors League'!D16,"000000")</f>
        <v>004378</v>
      </c>
      <c r="P11" s="123" t="str">
        <f t="shared" si="0"/>
        <v>X</v>
      </c>
      <c r="Q11" s="124" t="str">
        <f>TEXT('Moors League'!H16,"000000")</f>
        <v>003376</v>
      </c>
      <c r="R11" s="123" t="str">
        <f t="shared" si="0"/>
        <v>RECORD</v>
      </c>
      <c r="S11" s="124" t="str">
        <f>TEXT('Moors League'!L16,"000000")</f>
        <v>004219</v>
      </c>
      <c r="T11" s="123" t="str">
        <f t="shared" ref="T11" si="13">IFERROR(IF(_xlfn.NUMBERVALUE(S11)&lt;_xlfn.NUMBERVALUE($K11),"RECORD","X"),"X")</f>
        <v>X</v>
      </c>
      <c r="U11" s="124" t="str">
        <f>TEXT('Moors League'!P16,"000000")</f>
        <v>003948</v>
      </c>
      <c r="V11" s="195" t="str">
        <f t="shared" ref="V11" si="14">IFERROR(IF(_xlfn.NUMBERVALUE(U11)&lt;_xlfn.NUMBERVALUE($K11),"RECORD","X"),"X")</f>
        <v>X</v>
      </c>
    </row>
    <row r="12" spans="1:22" ht="21.75" customHeight="1" x14ac:dyDescent="0.25">
      <c r="A12" s="265">
        <v>9</v>
      </c>
      <c r="B12" s="266" t="s">
        <v>78</v>
      </c>
      <c r="C12" s="267" t="s">
        <v>95</v>
      </c>
      <c r="D12" s="267"/>
      <c r="E12" s="266" t="s">
        <v>80</v>
      </c>
      <c r="F12" s="266"/>
      <c r="G12" s="271">
        <v>9</v>
      </c>
      <c r="H12" s="271">
        <v>12</v>
      </c>
      <c r="I12" s="271">
        <v>23</v>
      </c>
      <c r="J12" s="267" t="s">
        <v>104</v>
      </c>
      <c r="K12" s="301" t="s">
        <v>400</v>
      </c>
      <c r="L12" s="275" t="s">
        <v>167</v>
      </c>
      <c r="M12" s="279">
        <v>31.89</v>
      </c>
      <c r="O12" s="194" t="str">
        <f>TEXT('Moors League'!D17,"000000")</f>
        <v>003768</v>
      </c>
      <c r="P12" s="123" t="str">
        <f t="shared" si="0"/>
        <v>X</v>
      </c>
      <c r="Q12" s="124" t="str">
        <f>TEXT('Moors League'!H17,"000000")</f>
        <v>003562</v>
      </c>
      <c r="R12" s="123" t="str">
        <f t="shared" si="0"/>
        <v>X</v>
      </c>
      <c r="S12" s="124" t="str">
        <f>TEXT('Moors League'!L17,"000000")</f>
        <v>004853</v>
      </c>
      <c r="T12" s="123" t="str">
        <f t="shared" ref="T12" si="15">IFERROR(IF(_xlfn.NUMBERVALUE(S12)&lt;_xlfn.NUMBERVALUE($K12),"RECORD","X"),"X")</f>
        <v>X</v>
      </c>
      <c r="U12" s="124" t="str">
        <f>TEXT('Moors League'!P17,"000000")</f>
        <v>003935</v>
      </c>
      <c r="V12" s="195" t="str">
        <f t="shared" ref="V12" si="16">IFERROR(IF(_xlfn.NUMBERVALUE(U12)&lt;_xlfn.NUMBERVALUE($K12),"RECORD","X"),"X")</f>
        <v>X</v>
      </c>
    </row>
    <row r="13" spans="1:22" ht="21.75" customHeight="1" x14ac:dyDescent="0.25">
      <c r="A13" s="265">
        <v>10</v>
      </c>
      <c r="B13" s="266" t="s">
        <v>81</v>
      </c>
      <c r="C13" s="267" t="s">
        <v>95</v>
      </c>
      <c r="D13" s="267"/>
      <c r="E13" s="266" t="s">
        <v>80</v>
      </c>
      <c r="F13" s="266"/>
      <c r="G13" s="271">
        <v>10</v>
      </c>
      <c r="H13" s="271">
        <v>1</v>
      </c>
      <c r="I13" s="271">
        <v>26</v>
      </c>
      <c r="J13" s="267" t="s">
        <v>104</v>
      </c>
      <c r="K13" s="279" t="s">
        <v>620</v>
      </c>
      <c r="L13" s="275" t="s">
        <v>621</v>
      </c>
      <c r="M13" s="279">
        <v>30.89</v>
      </c>
      <c r="O13" s="194" t="str">
        <f>TEXT('Moors League'!D18,"000000")</f>
        <v>003424</v>
      </c>
      <c r="P13" s="123" t="str">
        <f t="shared" si="0"/>
        <v>X</v>
      </c>
      <c r="Q13" s="124" t="str">
        <f>TEXT('Moors League'!H18,"000000")</f>
        <v>003108</v>
      </c>
      <c r="R13" s="123" t="str">
        <f t="shared" si="0"/>
        <v>X</v>
      </c>
      <c r="S13" s="124" t="str">
        <f>TEXT('Moors League'!L18,"000000")</f>
        <v>004379</v>
      </c>
      <c r="T13" s="123" t="str">
        <f t="shared" ref="T13" si="17">IFERROR(IF(_xlfn.NUMBERVALUE(S13)&lt;_xlfn.NUMBERVALUE($K13),"RECORD","X"),"X")</f>
        <v>X</v>
      </c>
      <c r="U13" s="124" t="str">
        <f>TEXT('Moors League'!P18,"000000")</f>
        <v>003456</v>
      </c>
      <c r="V13" s="195" t="str">
        <f t="shared" ref="V13" si="18">IFERROR(IF(_xlfn.NUMBERVALUE(U13)&lt;_xlfn.NUMBERVALUE($K13),"RECORD","X"),"X")</f>
        <v>X</v>
      </c>
    </row>
    <row r="14" spans="1:22" ht="21.75" customHeight="1" x14ac:dyDescent="0.25">
      <c r="A14" s="265">
        <v>11</v>
      </c>
      <c r="B14" s="266" t="s">
        <v>78</v>
      </c>
      <c r="C14" s="267" t="s">
        <v>79</v>
      </c>
      <c r="D14" s="267" t="s">
        <v>157</v>
      </c>
      <c r="E14" s="266" t="s">
        <v>97</v>
      </c>
      <c r="F14" s="266"/>
      <c r="G14" s="271">
        <v>5</v>
      </c>
      <c r="H14" s="271">
        <v>10</v>
      </c>
      <c r="I14" s="271">
        <v>24</v>
      </c>
      <c r="J14" s="267" t="s">
        <v>104</v>
      </c>
      <c r="K14" s="279" t="s">
        <v>429</v>
      </c>
      <c r="L14" s="275"/>
      <c r="M14" s="279" t="s">
        <v>440</v>
      </c>
      <c r="O14" s="194" t="str">
        <f>TEXT('Moors League'!D19,"000000")</f>
        <v>022609</v>
      </c>
      <c r="P14" s="123" t="str">
        <f t="shared" ref="P14:P29" si="19">IFERROR(IF(_xlfn.NUMBERVALUE(O14)&lt;_xlfn.NUMBERVALUE($K14),"RECORD","X"),"X")</f>
        <v>X</v>
      </c>
      <c r="Q14" s="124" t="str">
        <f>TEXT('Moors League'!H19,"000000")</f>
        <v>021410</v>
      </c>
      <c r="R14" s="123" t="str">
        <f t="shared" ref="R14:R29" si="20">IFERROR(IF(_xlfn.NUMBERVALUE(Q14)&lt;_xlfn.NUMBERVALUE($K14),"RECORD","X"),"X")</f>
        <v>X</v>
      </c>
      <c r="S14" s="124" t="str">
        <f>TEXT('Moors League'!L19,"000000")</f>
        <v>DNS</v>
      </c>
      <c r="T14" s="123" t="str">
        <f t="shared" ref="T14:T29" si="21">IFERROR(IF(_xlfn.NUMBERVALUE(S14)&lt;_xlfn.NUMBERVALUE($K14),"RECORD","X"),"X")</f>
        <v>X</v>
      </c>
      <c r="U14" s="124" t="str">
        <f>TEXT('Moors League'!P19,"000000")</f>
        <v>024147</v>
      </c>
      <c r="V14" s="195" t="str">
        <f t="shared" ref="V14:V29" si="22">IFERROR(IF(_xlfn.NUMBERVALUE(U14)&lt;_xlfn.NUMBERVALUE($K14),"RECORD","X"),"X")</f>
        <v>X</v>
      </c>
    </row>
    <row r="15" spans="1:22" ht="21.75" customHeight="1" x14ac:dyDescent="0.25">
      <c r="A15" s="265">
        <v>12</v>
      </c>
      <c r="B15" s="266" t="s">
        <v>81</v>
      </c>
      <c r="C15" s="267" t="s">
        <v>79</v>
      </c>
      <c r="D15" s="267" t="s">
        <v>157</v>
      </c>
      <c r="E15" s="266" t="s">
        <v>97</v>
      </c>
      <c r="F15" s="266"/>
      <c r="G15" s="271">
        <v>3</v>
      </c>
      <c r="H15" s="271">
        <v>6</v>
      </c>
      <c r="I15" s="271">
        <v>23</v>
      </c>
      <c r="J15" s="267" t="s">
        <v>104</v>
      </c>
      <c r="K15" s="278" t="s">
        <v>351</v>
      </c>
      <c r="L15" s="275"/>
      <c r="M15" s="278" t="s">
        <v>563</v>
      </c>
      <c r="O15" s="194" t="str">
        <f>TEXT('Moors League'!D20,"000000")</f>
        <v>015985</v>
      </c>
      <c r="P15" s="123" t="str">
        <f t="shared" si="19"/>
        <v>X</v>
      </c>
      <c r="Q15" s="124" t="str">
        <f>TEXT('Moors League'!H20,"000000")</f>
        <v>020417</v>
      </c>
      <c r="R15" s="123" t="str">
        <f t="shared" si="20"/>
        <v>X</v>
      </c>
      <c r="S15" s="124" t="str">
        <f>TEXT('Moors League'!L20,"000000")</f>
        <v>DNS</v>
      </c>
      <c r="T15" s="123" t="str">
        <f t="shared" si="21"/>
        <v>X</v>
      </c>
      <c r="U15" s="124" t="str">
        <f>TEXT('Moors League'!P20,"000000")</f>
        <v>022866</v>
      </c>
      <c r="V15" s="195" t="str">
        <f t="shared" si="22"/>
        <v>X</v>
      </c>
    </row>
    <row r="16" spans="1:22" ht="21.75" customHeight="1" x14ac:dyDescent="0.25">
      <c r="A16" s="268">
        <v>13</v>
      </c>
      <c r="B16" s="269" t="s">
        <v>78</v>
      </c>
      <c r="C16" s="270" t="s">
        <v>83</v>
      </c>
      <c r="D16" s="267" t="s">
        <v>157</v>
      </c>
      <c r="E16" s="269" t="s">
        <v>99</v>
      </c>
      <c r="F16" s="269"/>
      <c r="G16" s="271">
        <v>18</v>
      </c>
      <c r="H16" s="271">
        <v>6</v>
      </c>
      <c r="I16" s="271">
        <v>22</v>
      </c>
      <c r="J16" s="267" t="s">
        <v>104</v>
      </c>
      <c r="K16" s="278" t="s">
        <v>353</v>
      </c>
      <c r="L16" s="275"/>
      <c r="M16" s="278" t="s">
        <v>160</v>
      </c>
      <c r="O16" s="194" t="str">
        <f>TEXT('Moors League'!D21,"000000")</f>
        <v>023685</v>
      </c>
      <c r="P16" s="123" t="str">
        <f t="shared" si="19"/>
        <v>X</v>
      </c>
      <c r="Q16" s="124" t="str">
        <f>TEXT('Moors League'!H21,"000000")</f>
        <v>022824</v>
      </c>
      <c r="R16" s="123" t="str">
        <f t="shared" si="20"/>
        <v>X</v>
      </c>
      <c r="S16" s="124" t="str">
        <f>TEXT('Moors League'!L21,"000000")</f>
        <v>025370</v>
      </c>
      <c r="T16" s="123" t="str">
        <f t="shared" si="21"/>
        <v>X</v>
      </c>
      <c r="U16" s="124" t="str">
        <f>TEXT('Moors League'!P21,"000000")</f>
        <v>024163</v>
      </c>
      <c r="V16" s="195" t="str">
        <f t="shared" si="22"/>
        <v>X</v>
      </c>
    </row>
    <row r="17" spans="1:22" ht="21.75" customHeight="1" x14ac:dyDescent="0.25">
      <c r="A17" s="265">
        <v>14</v>
      </c>
      <c r="B17" s="266" t="s">
        <v>81</v>
      </c>
      <c r="C17" s="267" t="s">
        <v>83</v>
      </c>
      <c r="D17" s="267" t="s">
        <v>157</v>
      </c>
      <c r="E17" s="266" t="s">
        <v>99</v>
      </c>
      <c r="F17" s="266"/>
      <c r="G17" s="271">
        <v>5</v>
      </c>
      <c r="H17" s="271">
        <v>10</v>
      </c>
      <c r="I17" s="271">
        <v>24</v>
      </c>
      <c r="J17" s="267" t="s">
        <v>104</v>
      </c>
      <c r="K17" s="279" t="s">
        <v>430</v>
      </c>
      <c r="L17" s="275"/>
      <c r="M17" s="279" t="s">
        <v>441</v>
      </c>
      <c r="O17" s="194" t="str">
        <f>TEXT('Moors League'!D22,"000000")</f>
        <v>020810</v>
      </c>
      <c r="P17" s="123" t="str">
        <f t="shared" si="19"/>
        <v>X</v>
      </c>
      <c r="Q17" s="124" t="str">
        <f>TEXT('Moors League'!H22,"000000")</f>
        <v>022640</v>
      </c>
      <c r="R17" s="123" t="str">
        <f t="shared" si="20"/>
        <v>X</v>
      </c>
      <c r="S17" s="124" t="str">
        <f>TEXT('Moors League'!L22,"000000")</f>
        <v>025132</v>
      </c>
      <c r="T17" s="123" t="str">
        <f t="shared" si="21"/>
        <v>X</v>
      </c>
      <c r="U17" s="124" t="str">
        <f>TEXT('Moors League'!P22,"000000")</f>
        <v>022116</v>
      </c>
      <c r="V17" s="195" t="str">
        <f t="shared" si="22"/>
        <v>X</v>
      </c>
    </row>
    <row r="18" spans="1:22" ht="21.75" customHeight="1" x14ac:dyDescent="0.25">
      <c r="A18" s="265">
        <v>15</v>
      </c>
      <c r="B18" s="266" t="s">
        <v>78</v>
      </c>
      <c r="C18" s="267" t="s">
        <v>95</v>
      </c>
      <c r="D18" s="267"/>
      <c r="E18" s="266" t="s">
        <v>88</v>
      </c>
      <c r="F18" s="266"/>
      <c r="G18" s="271">
        <v>11</v>
      </c>
      <c r="H18" s="271">
        <v>1</v>
      </c>
      <c r="I18" s="271">
        <v>25</v>
      </c>
      <c r="J18" s="267" t="s">
        <v>104</v>
      </c>
      <c r="K18" s="279" t="s">
        <v>458</v>
      </c>
      <c r="L18" s="275" t="s">
        <v>459</v>
      </c>
      <c r="M18" s="279">
        <v>31.29</v>
      </c>
      <c r="O18" s="194" t="str">
        <f>TEXT('Moors League'!D23,"000000")</f>
        <v>004303</v>
      </c>
      <c r="P18" s="123" t="str">
        <f t="shared" si="19"/>
        <v>X</v>
      </c>
      <c r="Q18" s="124" t="str">
        <f>TEXT('Moors League'!H23,"000000")</f>
        <v>003894</v>
      </c>
      <c r="R18" s="123" t="str">
        <f t="shared" si="20"/>
        <v>X</v>
      </c>
      <c r="S18" s="124" t="str">
        <f>TEXT('Moors League'!L23,"000000")</f>
        <v>004579</v>
      </c>
      <c r="T18" s="123" t="str">
        <f t="shared" si="21"/>
        <v>X</v>
      </c>
      <c r="U18" s="124" t="str">
        <f>TEXT('Moors League'!P23,"000000")</f>
        <v>004641</v>
      </c>
      <c r="V18" s="195" t="str">
        <f t="shared" si="22"/>
        <v>X</v>
      </c>
    </row>
    <row r="19" spans="1:22" ht="21.75" customHeight="1" x14ac:dyDescent="0.25">
      <c r="A19" s="265">
        <v>16</v>
      </c>
      <c r="B19" s="266" t="s">
        <v>81</v>
      </c>
      <c r="C19" s="267" t="s">
        <v>95</v>
      </c>
      <c r="D19" s="267"/>
      <c r="E19" s="266" t="s">
        <v>88</v>
      </c>
      <c r="F19" s="266"/>
      <c r="G19" s="271">
        <v>29</v>
      </c>
      <c r="H19" s="271">
        <v>6</v>
      </c>
      <c r="I19" s="271">
        <v>2</v>
      </c>
      <c r="J19" s="267" t="s">
        <v>92</v>
      </c>
      <c r="K19" s="278" t="s">
        <v>355</v>
      </c>
      <c r="L19" s="275" t="s">
        <v>100</v>
      </c>
      <c r="M19" s="278">
        <v>34</v>
      </c>
      <c r="O19" s="194" t="str">
        <f>TEXT('Moors League'!D24,"000000")</f>
        <v>003983</v>
      </c>
      <c r="P19" s="123" t="str">
        <f t="shared" si="19"/>
        <v>X</v>
      </c>
      <c r="Q19" s="124" t="str">
        <f>TEXT('Moors League'!H24,"000000")</f>
        <v>003595</v>
      </c>
      <c r="R19" s="123" t="str">
        <f t="shared" si="20"/>
        <v>X</v>
      </c>
      <c r="S19" s="124" t="str">
        <f>TEXT('Moors League'!L24,"000000")</f>
        <v>004807</v>
      </c>
      <c r="T19" s="123" t="str">
        <f t="shared" si="21"/>
        <v>X</v>
      </c>
      <c r="U19" s="124" t="str">
        <f>TEXT('Moors League'!P24,"000000")</f>
        <v>003594</v>
      </c>
      <c r="V19" s="195" t="str">
        <f t="shared" si="22"/>
        <v>X</v>
      </c>
    </row>
    <row r="20" spans="1:22" ht="21.75" customHeight="1" x14ac:dyDescent="0.25">
      <c r="A20" s="265">
        <v>17</v>
      </c>
      <c r="B20" s="266" t="s">
        <v>78</v>
      </c>
      <c r="C20" s="267" t="s">
        <v>90</v>
      </c>
      <c r="D20" s="267"/>
      <c r="E20" s="266" t="s">
        <v>80</v>
      </c>
      <c r="F20" s="266"/>
      <c r="G20" s="271">
        <v>28</v>
      </c>
      <c r="H20" s="271">
        <v>9</v>
      </c>
      <c r="I20" s="271">
        <v>24</v>
      </c>
      <c r="J20" s="267" t="s">
        <v>214</v>
      </c>
      <c r="K20" s="279" t="s">
        <v>426</v>
      </c>
      <c r="L20" s="275" t="s">
        <v>427</v>
      </c>
      <c r="M20" s="279">
        <v>36.01</v>
      </c>
      <c r="O20" s="194" t="str">
        <f>TEXT('Moors League'!D25,"000000")</f>
        <v>004442</v>
      </c>
      <c r="P20" s="123" t="str">
        <f t="shared" si="19"/>
        <v>X</v>
      </c>
      <c r="Q20" s="124" t="str">
        <f>TEXT('Moors League'!H25,"000000")</f>
        <v>005024</v>
      </c>
      <c r="R20" s="123" t="str">
        <f t="shared" si="20"/>
        <v>X</v>
      </c>
      <c r="S20" s="124" t="str">
        <f>TEXT('Moors League'!L25,"000000")</f>
        <v>005655</v>
      </c>
      <c r="T20" s="123" t="str">
        <f t="shared" si="21"/>
        <v>X</v>
      </c>
      <c r="U20" s="124" t="str">
        <f>TEXT('Moors League'!P25,"000000")</f>
        <v>005716</v>
      </c>
      <c r="V20" s="195" t="str">
        <f t="shared" si="22"/>
        <v>X</v>
      </c>
    </row>
    <row r="21" spans="1:22" ht="21.75" customHeight="1" x14ac:dyDescent="0.25">
      <c r="A21" s="265">
        <v>18</v>
      </c>
      <c r="B21" s="266" t="s">
        <v>81</v>
      </c>
      <c r="C21" s="267" t="s">
        <v>90</v>
      </c>
      <c r="D21" s="267"/>
      <c r="E21" s="266" t="s">
        <v>80</v>
      </c>
      <c r="F21" s="266"/>
      <c r="G21" s="271">
        <v>22</v>
      </c>
      <c r="H21" s="271">
        <v>3</v>
      </c>
      <c r="I21" s="271">
        <v>25</v>
      </c>
      <c r="J21" s="267" t="s">
        <v>6</v>
      </c>
      <c r="K21" s="279" t="s">
        <v>630</v>
      </c>
      <c r="L21" s="275" t="s">
        <v>437</v>
      </c>
      <c r="M21" s="279">
        <v>40.22</v>
      </c>
      <c r="O21" s="194" t="str">
        <f>TEXT('Moors League'!D26,"000000")</f>
        <v>005048</v>
      </c>
      <c r="P21" s="123" t="str">
        <f t="shared" si="19"/>
        <v>X</v>
      </c>
      <c r="Q21" s="124" t="str">
        <f>TEXT('Moors League'!H26,"000000")</f>
        <v>004373</v>
      </c>
      <c r="R21" s="123" t="str">
        <f t="shared" si="20"/>
        <v>X</v>
      </c>
      <c r="S21" s="124" t="str">
        <f>TEXT('Moors League'!L26,"000000")</f>
        <v>004170</v>
      </c>
      <c r="T21" s="123" t="str">
        <f t="shared" si="21"/>
        <v>X</v>
      </c>
      <c r="U21" s="124" t="str">
        <f>TEXT('Moors League'!P26,"000000")</f>
        <v>004983</v>
      </c>
      <c r="V21" s="195" t="str">
        <f t="shared" si="22"/>
        <v>X</v>
      </c>
    </row>
    <row r="22" spans="1:22" ht="21.75" customHeight="1" x14ac:dyDescent="0.25">
      <c r="A22" s="265">
        <v>19</v>
      </c>
      <c r="B22" s="266" t="s">
        <v>78</v>
      </c>
      <c r="C22" s="267" t="s">
        <v>87</v>
      </c>
      <c r="D22" s="267"/>
      <c r="E22" s="266" t="s">
        <v>84</v>
      </c>
      <c r="F22" s="266"/>
      <c r="G22" s="271">
        <v>25</v>
      </c>
      <c r="H22" s="271">
        <v>1</v>
      </c>
      <c r="I22" s="271">
        <v>25</v>
      </c>
      <c r="J22" s="267" t="s">
        <v>102</v>
      </c>
      <c r="K22" s="279" t="s">
        <v>463</v>
      </c>
      <c r="L22" s="275" t="s">
        <v>167</v>
      </c>
      <c r="M22" s="279">
        <v>30.2</v>
      </c>
      <c r="O22" s="194" t="str">
        <f>TEXT('Moors League'!D27,"000000")</f>
        <v>003281</v>
      </c>
      <c r="P22" s="123" t="str">
        <f t="shared" si="19"/>
        <v>X</v>
      </c>
      <c r="Q22" s="124" t="str">
        <f>TEXT('Moors League'!H27,"000000")</f>
        <v>003182</v>
      </c>
      <c r="R22" s="123" t="str">
        <f t="shared" si="20"/>
        <v>X</v>
      </c>
      <c r="S22" s="124" t="str">
        <f>TEXT('Moors League'!L27,"000000")</f>
        <v>004789</v>
      </c>
      <c r="T22" s="123" t="str">
        <f t="shared" si="21"/>
        <v>X</v>
      </c>
      <c r="U22" s="124" t="str">
        <f>TEXT('Moors League'!P27,"000000")</f>
        <v>003943</v>
      </c>
      <c r="V22" s="195" t="str">
        <f t="shared" si="22"/>
        <v>X</v>
      </c>
    </row>
    <row r="23" spans="1:22" ht="21.75" customHeight="1" x14ac:dyDescent="0.25">
      <c r="A23" s="265">
        <v>20</v>
      </c>
      <c r="B23" s="266" t="s">
        <v>81</v>
      </c>
      <c r="C23" s="267" t="s">
        <v>87</v>
      </c>
      <c r="D23" s="267"/>
      <c r="E23" s="266" t="s">
        <v>84</v>
      </c>
      <c r="F23" s="266"/>
      <c r="G23" s="271">
        <v>22</v>
      </c>
      <c r="H23" s="271">
        <v>3</v>
      </c>
      <c r="I23" s="271">
        <v>25</v>
      </c>
      <c r="J23" s="267" t="s">
        <v>214</v>
      </c>
      <c r="K23" s="278" t="s">
        <v>358</v>
      </c>
      <c r="L23" s="275" t="s">
        <v>528</v>
      </c>
      <c r="M23" s="278">
        <v>27.39</v>
      </c>
      <c r="O23" s="194" t="str">
        <f>TEXT('Moors League'!D28,"000000")</f>
        <v>003180</v>
      </c>
      <c r="P23" s="123" t="str">
        <f t="shared" si="19"/>
        <v>X</v>
      </c>
      <c r="Q23" s="124" t="str">
        <f>TEXT('Moors League'!H28,"000000")</f>
        <v>DSQ</v>
      </c>
      <c r="R23" s="123" t="str">
        <f t="shared" si="20"/>
        <v>X</v>
      </c>
      <c r="S23" s="124" t="str">
        <f>TEXT('Moors League'!L28,"000000")</f>
        <v>DNS</v>
      </c>
      <c r="T23" s="123" t="str">
        <f t="shared" si="21"/>
        <v>X</v>
      </c>
      <c r="U23" s="124" t="str">
        <f>TEXT('Moors League'!P28,"000000")</f>
        <v>003917</v>
      </c>
      <c r="V23" s="195" t="str">
        <f t="shared" si="22"/>
        <v>X</v>
      </c>
    </row>
    <row r="24" spans="1:22" ht="21.75" customHeight="1" x14ac:dyDescent="0.25">
      <c r="A24" s="265">
        <v>21</v>
      </c>
      <c r="B24" s="266" t="s">
        <v>78</v>
      </c>
      <c r="C24" s="267" t="s">
        <v>83</v>
      </c>
      <c r="D24" s="267"/>
      <c r="E24" s="266" t="s">
        <v>103</v>
      </c>
      <c r="F24" s="266"/>
      <c r="G24" s="271">
        <v>4</v>
      </c>
      <c r="H24" s="271">
        <v>7</v>
      </c>
      <c r="I24" s="271">
        <v>9</v>
      </c>
      <c r="J24" s="267" t="s">
        <v>85</v>
      </c>
      <c r="K24" s="278" t="s">
        <v>359</v>
      </c>
      <c r="L24" s="275" t="s">
        <v>96</v>
      </c>
      <c r="M24" s="278">
        <v>29.73</v>
      </c>
      <c r="O24" s="194" t="str">
        <f>TEXT('Moors League'!D29,"000000")</f>
        <v>003722</v>
      </c>
      <c r="P24" s="123" t="str">
        <f t="shared" si="19"/>
        <v>X</v>
      </c>
      <c r="Q24" s="124" t="str">
        <f>TEXT('Moors League'!H29,"000000")</f>
        <v>003580</v>
      </c>
      <c r="R24" s="123" t="str">
        <f t="shared" si="20"/>
        <v>X</v>
      </c>
      <c r="S24" s="124" t="str">
        <f>TEXT('Moors League'!L29,"000000")</f>
        <v>004063</v>
      </c>
      <c r="T24" s="123" t="str">
        <f t="shared" si="21"/>
        <v>X</v>
      </c>
      <c r="U24" s="124" t="str">
        <f>TEXT('Moors League'!P29,"000000")</f>
        <v>004141</v>
      </c>
      <c r="V24" s="195" t="str">
        <f t="shared" si="22"/>
        <v>X</v>
      </c>
    </row>
    <row r="25" spans="1:22" ht="21.75" customHeight="1" x14ac:dyDescent="0.25">
      <c r="A25" s="265">
        <v>22</v>
      </c>
      <c r="B25" s="266" t="s">
        <v>81</v>
      </c>
      <c r="C25" s="267" t="s">
        <v>83</v>
      </c>
      <c r="D25" s="267"/>
      <c r="E25" s="266" t="s">
        <v>103</v>
      </c>
      <c r="F25" s="266"/>
      <c r="G25" s="271">
        <v>10</v>
      </c>
      <c r="H25" s="271">
        <v>1</v>
      </c>
      <c r="I25" s="271">
        <v>26</v>
      </c>
      <c r="J25" s="267" t="s">
        <v>622</v>
      </c>
      <c r="K25" s="279" t="s">
        <v>623</v>
      </c>
      <c r="L25" s="275" t="s">
        <v>624</v>
      </c>
      <c r="M25" s="278">
        <v>29.07</v>
      </c>
      <c r="O25" s="194" t="str">
        <f>TEXT('Moors League'!D30,"000000")</f>
        <v>003220</v>
      </c>
      <c r="P25" s="123" t="str">
        <f t="shared" si="19"/>
        <v>X</v>
      </c>
      <c r="Q25" s="124" t="str">
        <f>TEXT('Moors League'!H30,"000000")</f>
        <v>003053</v>
      </c>
      <c r="R25" s="123" t="str">
        <f t="shared" si="20"/>
        <v>X</v>
      </c>
      <c r="S25" s="124" t="str">
        <f>TEXT('Moors League'!L30,"000000")</f>
        <v>004151</v>
      </c>
      <c r="T25" s="123" t="str">
        <f t="shared" si="21"/>
        <v>X</v>
      </c>
      <c r="U25" s="124" t="str">
        <f>TEXT('Moors League'!P30,"000000")</f>
        <v>003469</v>
      </c>
      <c r="V25" s="195" t="str">
        <f t="shared" si="22"/>
        <v>X</v>
      </c>
    </row>
    <row r="26" spans="1:22" ht="21.75" customHeight="1" x14ac:dyDescent="0.25">
      <c r="A26" s="265">
        <v>23</v>
      </c>
      <c r="B26" s="266" t="s">
        <v>78</v>
      </c>
      <c r="C26" s="267" t="s">
        <v>79</v>
      </c>
      <c r="D26" s="267"/>
      <c r="E26" s="266" t="s">
        <v>88</v>
      </c>
      <c r="F26" s="266"/>
      <c r="G26" s="271">
        <v>11</v>
      </c>
      <c r="H26" s="271">
        <v>1</v>
      </c>
      <c r="I26" s="271">
        <v>25</v>
      </c>
      <c r="J26" s="267" t="s">
        <v>102</v>
      </c>
      <c r="K26" s="279" t="s">
        <v>460</v>
      </c>
      <c r="L26" s="275" t="s">
        <v>415</v>
      </c>
      <c r="M26" s="279">
        <v>33.9</v>
      </c>
      <c r="O26" s="194" t="str">
        <f>TEXT('Moors League'!D31,"000000")</f>
        <v>004043</v>
      </c>
      <c r="P26" s="123" t="str">
        <f t="shared" si="19"/>
        <v>X</v>
      </c>
      <c r="Q26" s="124" t="str">
        <f>TEXT('Moors League'!H31,"000000")</f>
        <v>003792</v>
      </c>
      <c r="R26" s="123" t="str">
        <f t="shared" si="20"/>
        <v>X</v>
      </c>
      <c r="S26" s="124" t="str">
        <f>TEXT('Moors League'!L31,"000000")</f>
        <v>DNS</v>
      </c>
      <c r="T26" s="123" t="str">
        <f t="shared" si="21"/>
        <v>X</v>
      </c>
      <c r="U26" s="124" t="str">
        <f>TEXT('Moors League'!P31,"000000")</f>
        <v>004533</v>
      </c>
      <c r="V26" s="195" t="str">
        <f t="shared" si="22"/>
        <v>X</v>
      </c>
    </row>
    <row r="27" spans="1:22" ht="21.75" customHeight="1" x14ac:dyDescent="0.25">
      <c r="A27" s="265">
        <v>24</v>
      </c>
      <c r="B27" s="266" t="s">
        <v>81</v>
      </c>
      <c r="C27" s="267" t="s">
        <v>79</v>
      </c>
      <c r="D27" s="267"/>
      <c r="E27" s="266" t="s">
        <v>88</v>
      </c>
      <c r="F27" s="266"/>
      <c r="G27" s="271">
        <v>3</v>
      </c>
      <c r="H27" s="271">
        <v>6</v>
      </c>
      <c r="I27" s="271">
        <v>23</v>
      </c>
      <c r="J27" s="267" t="s">
        <v>104</v>
      </c>
      <c r="K27" s="278" t="s">
        <v>360</v>
      </c>
      <c r="L27" s="275" t="s">
        <v>122</v>
      </c>
      <c r="M27" s="278">
        <v>30.52</v>
      </c>
      <c r="O27" s="194" t="str">
        <f>TEXT('Moors League'!D32,"000000")</f>
        <v>003407</v>
      </c>
      <c r="P27" s="123" t="str">
        <f t="shared" si="19"/>
        <v>X</v>
      </c>
      <c r="Q27" s="124" t="str">
        <f>TEXT('Moors League'!H32,"000000")</f>
        <v>003416</v>
      </c>
      <c r="R27" s="123" t="str">
        <f t="shared" si="20"/>
        <v>X</v>
      </c>
      <c r="S27" s="124" t="str">
        <f>TEXT('Moors League'!L32,"000000")</f>
        <v>004018</v>
      </c>
      <c r="T27" s="123" t="str">
        <f t="shared" si="21"/>
        <v>X</v>
      </c>
      <c r="U27" s="124" t="str">
        <f>TEXT('Moors League'!P32,"000000")</f>
        <v>004520</v>
      </c>
      <c r="V27" s="195" t="str">
        <f t="shared" si="22"/>
        <v>X</v>
      </c>
    </row>
    <row r="28" spans="1:22" ht="21.75" customHeight="1" x14ac:dyDescent="0.25">
      <c r="A28" s="265">
        <v>25</v>
      </c>
      <c r="B28" s="266" t="s">
        <v>78</v>
      </c>
      <c r="C28" s="267" t="s">
        <v>95</v>
      </c>
      <c r="D28" s="267" t="s">
        <v>157</v>
      </c>
      <c r="E28" s="266" t="s">
        <v>97</v>
      </c>
      <c r="F28" s="266"/>
      <c r="G28" s="271">
        <v>25</v>
      </c>
      <c r="H28" s="271">
        <v>1</v>
      </c>
      <c r="I28" s="271">
        <v>25</v>
      </c>
      <c r="J28" s="267" t="s">
        <v>104</v>
      </c>
      <c r="K28" s="279" t="s">
        <v>401</v>
      </c>
      <c r="L28" s="276"/>
      <c r="M28" s="279" t="s">
        <v>531</v>
      </c>
      <c r="O28" s="194" t="str">
        <f>TEXT('Moors League'!D33,"000000")</f>
        <v>023275</v>
      </c>
      <c r="P28" s="123" t="str">
        <f t="shared" si="19"/>
        <v>X</v>
      </c>
      <c r="Q28" s="124" t="str">
        <f>TEXT('Moors League'!H33,"000000")</f>
        <v>022324</v>
      </c>
      <c r="R28" s="123" t="str">
        <f t="shared" si="20"/>
        <v>X</v>
      </c>
      <c r="S28" s="124" t="str">
        <f>TEXT('Moors League'!L33,"000000")</f>
        <v>031183</v>
      </c>
      <c r="T28" s="123" t="str">
        <f t="shared" si="21"/>
        <v>X</v>
      </c>
      <c r="U28" s="124" t="str">
        <f>TEXT('Moors League'!P33,"000000")</f>
        <v>024887</v>
      </c>
      <c r="V28" s="195" t="str">
        <f t="shared" si="22"/>
        <v>X</v>
      </c>
    </row>
    <row r="29" spans="1:22" ht="21.75" customHeight="1" x14ac:dyDescent="0.25">
      <c r="A29" s="265">
        <v>26</v>
      </c>
      <c r="B29" s="266" t="s">
        <v>81</v>
      </c>
      <c r="C29" s="267" t="s">
        <v>95</v>
      </c>
      <c r="D29" s="267" t="s">
        <v>157</v>
      </c>
      <c r="E29" s="266" t="s">
        <v>97</v>
      </c>
      <c r="F29" s="266"/>
      <c r="G29" s="271">
        <v>17</v>
      </c>
      <c r="H29" s="271">
        <v>5</v>
      </c>
      <c r="I29" s="271">
        <v>25</v>
      </c>
      <c r="J29" s="267" t="s">
        <v>104</v>
      </c>
      <c r="K29" s="279" t="s">
        <v>567</v>
      </c>
      <c r="L29" s="276"/>
      <c r="M29" s="279" t="s">
        <v>532</v>
      </c>
      <c r="O29" s="194" t="str">
        <f>TEXT('Moors League'!D34,"000000")</f>
        <v>022295</v>
      </c>
      <c r="P29" s="123" t="str">
        <f t="shared" si="19"/>
        <v>X</v>
      </c>
      <c r="Q29" s="124" t="str">
        <f>TEXT('Moors League'!H34,"000000")</f>
        <v>DSQ</v>
      </c>
      <c r="R29" s="123" t="str">
        <f t="shared" si="20"/>
        <v>X</v>
      </c>
      <c r="S29" s="124" t="str">
        <f>TEXT('Moors League'!L34,"000000")</f>
        <v>DNS</v>
      </c>
      <c r="T29" s="123" t="str">
        <f t="shared" si="21"/>
        <v>X</v>
      </c>
      <c r="U29" s="124" t="str">
        <f>TEXT('Moors League'!P34,"000000")</f>
        <v>021945</v>
      </c>
      <c r="V29" s="195" t="str">
        <f t="shared" si="22"/>
        <v>X</v>
      </c>
    </row>
    <row r="30" spans="1:22" ht="21.75" customHeight="1" x14ac:dyDescent="0.25">
      <c r="A30" s="265">
        <v>27</v>
      </c>
      <c r="B30" s="269" t="s">
        <v>78</v>
      </c>
      <c r="C30" s="267" t="s">
        <v>105</v>
      </c>
      <c r="D30" s="267" t="s">
        <v>156</v>
      </c>
      <c r="E30" s="266" t="s">
        <v>99</v>
      </c>
      <c r="F30" s="266"/>
      <c r="G30" s="271">
        <v>25</v>
      </c>
      <c r="H30" s="271">
        <v>6</v>
      </c>
      <c r="I30" s="271">
        <v>16</v>
      </c>
      <c r="J30" s="267" t="s">
        <v>6</v>
      </c>
      <c r="K30" s="279" t="s">
        <v>475</v>
      </c>
      <c r="L30" s="275"/>
      <c r="M30" s="279" t="s">
        <v>474</v>
      </c>
      <c r="O30" s="194" t="str">
        <f>TEXT('Moors League'!D35,"000000")</f>
        <v>011470</v>
      </c>
      <c r="P30" s="123" t="str">
        <f t="shared" ref="P30:P32" si="23">IFERROR(IF(_xlfn.NUMBERVALUE(O30)&lt;_xlfn.NUMBERVALUE($K30),"RECORD","X"),"X")</f>
        <v>X</v>
      </c>
      <c r="Q30" s="124" t="str">
        <f>TEXT('Moors League'!H35,"000000")</f>
        <v>011801</v>
      </c>
      <c r="R30" s="123" t="str">
        <f t="shared" ref="R30:R32" si="24">IFERROR(IF(_xlfn.NUMBERVALUE(Q30)&lt;_xlfn.NUMBERVALUE($K30),"RECORD","X"),"X")</f>
        <v>X</v>
      </c>
      <c r="S30" s="124" t="str">
        <f>TEXT('Moors League'!L35,"000000")</f>
        <v>012205</v>
      </c>
      <c r="T30" s="123" t="str">
        <f t="shared" ref="T30:T32" si="25">IFERROR(IF(_xlfn.NUMBERVALUE(S30)&lt;_xlfn.NUMBERVALUE($K30),"RECORD","X"),"X")</f>
        <v>X</v>
      </c>
      <c r="U30" s="124" t="str">
        <f>TEXT('Moors League'!P35,"000000")</f>
        <v>012490</v>
      </c>
      <c r="V30" s="195" t="str">
        <f t="shared" ref="V30:V32" si="26">IFERROR(IF(_xlfn.NUMBERVALUE(U30)&lt;_xlfn.NUMBERVALUE($K30),"RECORD","X"),"X")</f>
        <v>X</v>
      </c>
    </row>
    <row r="31" spans="1:22" ht="21.75" customHeight="1" x14ac:dyDescent="0.25">
      <c r="A31" s="270">
        <v>28</v>
      </c>
      <c r="B31" s="266" t="s">
        <v>81</v>
      </c>
      <c r="C31" s="267" t="s">
        <v>105</v>
      </c>
      <c r="D31" s="267" t="s">
        <v>156</v>
      </c>
      <c r="E31" s="269" t="s">
        <v>97</v>
      </c>
      <c r="F31" s="269"/>
      <c r="G31" s="271">
        <v>12</v>
      </c>
      <c r="H31" s="271">
        <v>1</v>
      </c>
      <c r="I31" s="271">
        <v>13</v>
      </c>
      <c r="J31" s="267" t="s">
        <v>5</v>
      </c>
      <c r="K31" s="279" t="s">
        <v>465</v>
      </c>
      <c r="L31" s="275"/>
      <c r="M31" s="279" t="s">
        <v>471</v>
      </c>
      <c r="O31" s="194" t="str">
        <f>TEXT('Moors League'!D36,"000000")</f>
        <v>012400</v>
      </c>
      <c r="P31" s="123" t="str">
        <f t="shared" si="23"/>
        <v>X</v>
      </c>
      <c r="Q31" s="124" t="str">
        <f>TEXT('Moors League'!H36,"000000")</f>
        <v>DSQ</v>
      </c>
      <c r="R31" s="123" t="str">
        <f t="shared" si="24"/>
        <v>X</v>
      </c>
      <c r="S31" s="124" t="str">
        <f>TEXT('Moors League'!L36,"000000")</f>
        <v>012042</v>
      </c>
      <c r="T31" s="123" t="str">
        <f t="shared" si="25"/>
        <v>X</v>
      </c>
      <c r="U31" s="124" t="str">
        <f>TEXT('Moors League'!P36,"000000")</f>
        <v>011537</v>
      </c>
      <c r="V31" s="195" t="str">
        <f t="shared" si="26"/>
        <v>X</v>
      </c>
    </row>
    <row r="32" spans="1:22" ht="21.75" customHeight="1" x14ac:dyDescent="0.25">
      <c r="A32" s="268">
        <v>29</v>
      </c>
      <c r="B32" s="269" t="s">
        <v>78</v>
      </c>
      <c r="C32" s="270" t="s">
        <v>87</v>
      </c>
      <c r="D32" s="267" t="s">
        <v>157</v>
      </c>
      <c r="E32" s="269" t="s">
        <v>97</v>
      </c>
      <c r="F32" s="269"/>
      <c r="G32" s="271">
        <v>13</v>
      </c>
      <c r="H32" s="271">
        <v>4</v>
      </c>
      <c r="I32" s="271">
        <v>24</v>
      </c>
      <c r="J32" s="267" t="s">
        <v>104</v>
      </c>
      <c r="K32" s="279" t="s">
        <v>416</v>
      </c>
      <c r="L32" s="275"/>
      <c r="M32" s="279" t="s">
        <v>420</v>
      </c>
      <c r="O32" s="194" t="str">
        <f>TEXT('Moors League'!D37,"000000")</f>
        <v>022808</v>
      </c>
      <c r="P32" s="123" t="str">
        <f t="shared" si="23"/>
        <v>X</v>
      </c>
      <c r="Q32" s="124" t="str">
        <f>TEXT('Moors League'!H37,"000000")</f>
        <v>021720</v>
      </c>
      <c r="R32" s="123" t="str">
        <f t="shared" si="24"/>
        <v>X</v>
      </c>
      <c r="S32" s="124" t="str">
        <f>TEXT('Moors League'!L37,"000000")</f>
        <v>DNS</v>
      </c>
      <c r="T32" s="123" t="str">
        <f t="shared" si="25"/>
        <v>X</v>
      </c>
      <c r="U32" s="124" t="str">
        <f>TEXT('Moors League'!P37,"000000")</f>
        <v>DSQ</v>
      </c>
      <c r="V32" s="195" t="str">
        <f t="shared" si="26"/>
        <v>X</v>
      </c>
    </row>
    <row r="33" spans="1:28" ht="21.75" customHeight="1" x14ac:dyDescent="0.25">
      <c r="A33" s="265">
        <v>30</v>
      </c>
      <c r="B33" s="266" t="s">
        <v>81</v>
      </c>
      <c r="C33" s="267" t="s">
        <v>87</v>
      </c>
      <c r="D33" s="267" t="s">
        <v>157</v>
      </c>
      <c r="E33" s="266" t="s">
        <v>97</v>
      </c>
      <c r="F33" s="266"/>
      <c r="G33" s="271">
        <v>14</v>
      </c>
      <c r="H33" s="271">
        <v>5</v>
      </c>
      <c r="I33" s="271">
        <v>22</v>
      </c>
      <c r="J33" s="267" t="s">
        <v>6</v>
      </c>
      <c r="K33" s="279" t="s">
        <v>464</v>
      </c>
      <c r="L33" s="275"/>
      <c r="M33" s="279" t="s">
        <v>148</v>
      </c>
      <c r="O33" s="194" t="str">
        <f>TEXT('Moors League'!D38,"000000")</f>
        <v>020573</v>
      </c>
      <c r="P33" s="123" t="str">
        <f t="shared" ref="P33:P64" si="27">IFERROR(IF(_xlfn.NUMBERVALUE(O33)&lt;_xlfn.NUMBERVALUE($K33),"RECORD","X"),"X")</f>
        <v>X</v>
      </c>
      <c r="Q33" s="124" t="str">
        <f>TEXT('Moors League'!H38,"000000")</f>
        <v>020641</v>
      </c>
      <c r="R33" s="123" t="str">
        <f t="shared" ref="R33:R64" si="28">IFERROR(IF(_xlfn.NUMBERVALUE(Q33)&lt;_xlfn.NUMBERVALUE($K33),"RECORD","X"),"X")</f>
        <v>X</v>
      </c>
      <c r="S33" s="124" t="str">
        <f>TEXT('Moors League'!L38,"000000")</f>
        <v>DNS</v>
      </c>
      <c r="T33" s="123" t="str">
        <f t="shared" ref="T33:T64" si="29">IFERROR(IF(_xlfn.NUMBERVALUE(S33)&lt;_xlfn.NUMBERVALUE($K33),"RECORD","X"),"X")</f>
        <v>X</v>
      </c>
      <c r="U33" s="124" t="str">
        <f>TEXT('Moors League'!P38,"000000")</f>
        <v>023271</v>
      </c>
      <c r="V33" s="195" t="str">
        <f t="shared" ref="V33:V64" si="30">IFERROR(IF(_xlfn.NUMBERVALUE(U33)&lt;_xlfn.NUMBERVALUE($K33),"RECORD","X"),"X")</f>
        <v>X</v>
      </c>
    </row>
    <row r="34" spans="1:28" ht="21.75" customHeight="1" x14ac:dyDescent="0.25">
      <c r="A34" s="265">
        <v>31</v>
      </c>
      <c r="B34" s="266" t="s">
        <v>78</v>
      </c>
      <c r="C34" s="267" t="s">
        <v>79</v>
      </c>
      <c r="D34" s="267"/>
      <c r="E34" s="266" t="s">
        <v>84</v>
      </c>
      <c r="F34" s="266"/>
      <c r="G34" s="271">
        <v>7</v>
      </c>
      <c r="H34" s="271">
        <v>12</v>
      </c>
      <c r="I34" s="271">
        <v>24</v>
      </c>
      <c r="J34" s="267" t="s">
        <v>104</v>
      </c>
      <c r="K34" s="279" t="s">
        <v>424</v>
      </c>
      <c r="L34" s="275" t="s">
        <v>203</v>
      </c>
      <c r="M34" s="279">
        <v>30.4</v>
      </c>
      <c r="O34" s="194" t="str">
        <f>TEXT('Moors League'!D39,"000000")</f>
        <v>003207</v>
      </c>
      <c r="P34" s="123" t="str">
        <f t="shared" si="27"/>
        <v>X</v>
      </c>
      <c r="Q34" s="124" t="str">
        <f>TEXT('Moors League'!H39,"000000")</f>
        <v>003054</v>
      </c>
      <c r="R34" s="123" t="str">
        <f t="shared" si="28"/>
        <v>X</v>
      </c>
      <c r="S34" s="124" t="str">
        <f>TEXT('Moors League'!L39,"000000")</f>
        <v>DNS</v>
      </c>
      <c r="T34" s="123" t="str">
        <f t="shared" si="29"/>
        <v>X</v>
      </c>
      <c r="U34" s="124" t="str">
        <f>TEXT('Moors League'!P39,"000000")</f>
        <v>004143</v>
      </c>
      <c r="V34" s="195" t="str">
        <f t="shared" si="30"/>
        <v>X</v>
      </c>
    </row>
    <row r="35" spans="1:28" ht="21.75" customHeight="1" x14ac:dyDescent="0.25">
      <c r="A35" s="265">
        <v>32</v>
      </c>
      <c r="B35" s="266" t="s">
        <v>81</v>
      </c>
      <c r="C35" s="267" t="s">
        <v>79</v>
      </c>
      <c r="D35" s="267"/>
      <c r="E35" s="266" t="s">
        <v>84</v>
      </c>
      <c r="F35" s="266"/>
      <c r="G35" s="271">
        <v>15</v>
      </c>
      <c r="H35" s="271">
        <v>6</v>
      </c>
      <c r="I35" s="271">
        <v>13</v>
      </c>
      <c r="J35" s="273" t="s">
        <v>94</v>
      </c>
      <c r="K35" s="278" t="s">
        <v>365</v>
      </c>
      <c r="L35" s="277" t="s">
        <v>82</v>
      </c>
      <c r="M35" s="278">
        <v>26.75</v>
      </c>
      <c r="O35" s="194" t="str">
        <f>TEXT('Moors League'!D40,"000000")</f>
        <v>002808</v>
      </c>
      <c r="P35" s="123" t="str">
        <f t="shared" si="27"/>
        <v>X</v>
      </c>
      <c r="Q35" s="124" t="str">
        <f>TEXT('Moors League'!H40,"000000")</f>
        <v>003150</v>
      </c>
      <c r="R35" s="123" t="str">
        <f t="shared" si="28"/>
        <v>X</v>
      </c>
      <c r="S35" s="124" t="str">
        <f>TEXT('Moors League'!L40,"000000")</f>
        <v>DNS</v>
      </c>
      <c r="T35" s="123" t="str">
        <f t="shared" si="29"/>
        <v>X</v>
      </c>
      <c r="U35" s="124" t="str">
        <f>TEXT('Moors League'!P40,"000000")</f>
        <v>003325</v>
      </c>
      <c r="V35" s="195" t="str">
        <f t="shared" si="30"/>
        <v>X</v>
      </c>
    </row>
    <row r="36" spans="1:28" ht="21.75" customHeight="1" x14ac:dyDescent="0.25">
      <c r="A36" s="265">
        <v>33</v>
      </c>
      <c r="B36" s="266" t="s">
        <v>78</v>
      </c>
      <c r="C36" s="267" t="s">
        <v>83</v>
      </c>
      <c r="D36" s="267"/>
      <c r="E36" s="266" t="s">
        <v>80</v>
      </c>
      <c r="F36" s="266"/>
      <c r="G36" s="271">
        <v>6</v>
      </c>
      <c r="H36" s="271">
        <v>10</v>
      </c>
      <c r="I36" s="271">
        <v>12</v>
      </c>
      <c r="J36" s="267" t="s">
        <v>6</v>
      </c>
      <c r="K36" s="278" t="s">
        <v>366</v>
      </c>
      <c r="L36" s="275" t="s">
        <v>74</v>
      </c>
      <c r="M36" s="278">
        <v>34.619999999999997</v>
      </c>
      <c r="O36" s="194" t="str">
        <f>TEXT('Moors League'!D41,"000000")</f>
        <v>004818</v>
      </c>
      <c r="P36" s="123" t="str">
        <f t="shared" si="27"/>
        <v>X</v>
      </c>
      <c r="Q36" s="124" t="str">
        <f>TEXT('Moors League'!H41,"000000")</f>
        <v>004380</v>
      </c>
      <c r="R36" s="123" t="str">
        <f t="shared" si="28"/>
        <v>X</v>
      </c>
      <c r="S36" s="124" t="str">
        <f>TEXT('Moors League'!L41,"000000")</f>
        <v>005181</v>
      </c>
      <c r="T36" s="123" t="str">
        <f t="shared" si="29"/>
        <v>X</v>
      </c>
      <c r="U36" s="124" t="str">
        <f>TEXT('Moors League'!P41,"000000")</f>
        <v>004795</v>
      </c>
      <c r="V36" s="195" t="str">
        <f t="shared" si="30"/>
        <v>X</v>
      </c>
    </row>
    <row r="37" spans="1:28" ht="21.75" customHeight="1" x14ac:dyDescent="0.25">
      <c r="A37" s="265">
        <v>34</v>
      </c>
      <c r="B37" s="266" t="s">
        <v>81</v>
      </c>
      <c r="C37" s="267" t="s">
        <v>83</v>
      </c>
      <c r="D37" s="267"/>
      <c r="E37" s="266" t="s">
        <v>80</v>
      </c>
      <c r="F37" s="266"/>
      <c r="G37" s="271">
        <v>5</v>
      </c>
      <c r="H37" s="271">
        <v>10</v>
      </c>
      <c r="I37" s="271">
        <v>24</v>
      </c>
      <c r="J37" s="267" t="s">
        <v>102</v>
      </c>
      <c r="K37" s="279" t="s">
        <v>432</v>
      </c>
      <c r="L37" s="275" t="s">
        <v>175</v>
      </c>
      <c r="M37" s="279">
        <v>33.5</v>
      </c>
      <c r="O37" s="194" t="str">
        <f>TEXT('Moors League'!D42,"000000")</f>
        <v>003681</v>
      </c>
      <c r="P37" s="123" t="str">
        <f t="shared" si="27"/>
        <v>X</v>
      </c>
      <c r="Q37" s="124" t="str">
        <f>TEXT('Moors League'!H42,"000000")</f>
        <v>004416</v>
      </c>
      <c r="R37" s="123" t="str">
        <f t="shared" si="28"/>
        <v>X</v>
      </c>
      <c r="S37" s="124" t="str">
        <f>TEXT('Moors League'!L42,"000000")</f>
        <v>004831</v>
      </c>
      <c r="T37" s="123" t="str">
        <f t="shared" si="29"/>
        <v>X</v>
      </c>
      <c r="U37" s="124" t="str">
        <f>TEXT('Moors League'!P42,"000000")</f>
        <v>003920</v>
      </c>
      <c r="V37" s="195" t="str">
        <f t="shared" si="30"/>
        <v>X</v>
      </c>
    </row>
    <row r="38" spans="1:28" ht="21.75" customHeight="1" x14ac:dyDescent="0.25">
      <c r="A38" s="265">
        <v>35</v>
      </c>
      <c r="B38" s="266" t="s">
        <v>78</v>
      </c>
      <c r="C38" s="267" t="s">
        <v>87</v>
      </c>
      <c r="D38" s="267"/>
      <c r="E38" s="266" t="s">
        <v>103</v>
      </c>
      <c r="F38" s="266"/>
      <c r="G38" s="271">
        <v>5</v>
      </c>
      <c r="H38" s="271">
        <v>10</v>
      </c>
      <c r="I38" s="271">
        <v>13</v>
      </c>
      <c r="J38" s="267" t="s">
        <v>85</v>
      </c>
      <c r="K38" s="278" t="s">
        <v>367</v>
      </c>
      <c r="L38" s="275" t="s">
        <v>96</v>
      </c>
      <c r="M38" s="278">
        <v>27.22</v>
      </c>
      <c r="O38" s="194" t="str">
        <f>TEXT('Moors League'!D43,"000000")</f>
        <v>003068</v>
      </c>
      <c r="P38" s="123" t="str">
        <f t="shared" si="27"/>
        <v>X</v>
      </c>
      <c r="Q38" s="124" t="str">
        <f>TEXT('Moors League'!H43,"000000")</f>
        <v>002955</v>
      </c>
      <c r="R38" s="123" t="str">
        <f t="shared" si="28"/>
        <v>X</v>
      </c>
      <c r="S38" s="124" t="str">
        <f>TEXT('Moors League'!L43,"000000")</f>
        <v>004197</v>
      </c>
      <c r="T38" s="123" t="str">
        <f t="shared" si="29"/>
        <v>X</v>
      </c>
      <c r="U38" s="124" t="str">
        <f>TEXT('Moors League'!P43,"000000")</f>
        <v>003396</v>
      </c>
      <c r="V38" s="195" t="str">
        <f t="shared" si="30"/>
        <v>X</v>
      </c>
    </row>
    <row r="39" spans="1:28" ht="21.75" customHeight="1" x14ac:dyDescent="0.25">
      <c r="A39" s="265">
        <v>36</v>
      </c>
      <c r="B39" s="266" t="s">
        <v>81</v>
      </c>
      <c r="C39" s="267" t="s">
        <v>87</v>
      </c>
      <c r="D39" s="267"/>
      <c r="E39" s="266" t="s">
        <v>103</v>
      </c>
      <c r="F39" s="266"/>
      <c r="G39" s="271">
        <v>5</v>
      </c>
      <c r="H39" s="271">
        <v>7</v>
      </c>
      <c r="I39" s="271">
        <v>8</v>
      </c>
      <c r="J39" s="267" t="s">
        <v>85</v>
      </c>
      <c r="K39" s="279" t="s">
        <v>403</v>
      </c>
      <c r="L39" s="275" t="s">
        <v>89</v>
      </c>
      <c r="M39" s="279">
        <v>23.9</v>
      </c>
      <c r="O39" s="194" t="str">
        <f>TEXT('Moors League'!D44,"000000")</f>
        <v>002746</v>
      </c>
      <c r="P39" s="123" t="str">
        <f t="shared" si="27"/>
        <v>X</v>
      </c>
      <c r="Q39" s="124" t="str">
        <f>TEXT('Moors League'!H44,"000000")</f>
        <v>002818</v>
      </c>
      <c r="R39" s="123" t="str">
        <f t="shared" si="28"/>
        <v>X</v>
      </c>
      <c r="S39" s="124" t="str">
        <f>TEXT('Moors League'!L44,"000000")</f>
        <v>DNS</v>
      </c>
      <c r="T39" s="123" t="str">
        <f t="shared" si="29"/>
        <v>X</v>
      </c>
      <c r="U39" s="124" t="str">
        <f>TEXT('Moors League'!P44,"000000")</f>
        <v>003314</v>
      </c>
      <c r="V39" s="195" t="str">
        <f t="shared" si="30"/>
        <v>X</v>
      </c>
    </row>
    <row r="40" spans="1:28" ht="21.75" customHeight="1" x14ac:dyDescent="0.25">
      <c r="A40" s="265">
        <v>37</v>
      </c>
      <c r="B40" s="266" t="s">
        <v>78</v>
      </c>
      <c r="C40" s="267" t="s">
        <v>90</v>
      </c>
      <c r="D40" s="267"/>
      <c r="E40" s="266" t="s">
        <v>88</v>
      </c>
      <c r="F40" s="266"/>
      <c r="G40" s="271">
        <v>7</v>
      </c>
      <c r="H40" s="271">
        <v>12</v>
      </c>
      <c r="I40" s="271">
        <v>24</v>
      </c>
      <c r="J40" s="267" t="s">
        <v>4</v>
      </c>
      <c r="K40" s="279" t="s">
        <v>439</v>
      </c>
      <c r="L40" s="275" t="s">
        <v>433</v>
      </c>
      <c r="M40" s="279">
        <v>52.04</v>
      </c>
      <c r="O40" s="194" t="str">
        <f>TEXT('Moors League'!D45,"000000")</f>
        <v>005307</v>
      </c>
      <c r="P40" s="123" t="str">
        <f t="shared" si="27"/>
        <v>X</v>
      </c>
      <c r="Q40" s="124" t="str">
        <f>TEXT('Moors League'!H45,"000000")</f>
        <v>005541</v>
      </c>
      <c r="R40" s="123" t="str">
        <f t="shared" si="28"/>
        <v>X</v>
      </c>
      <c r="S40" s="124" t="str">
        <f>TEXT('Moors League'!L45,"000000")</f>
        <v>005944</v>
      </c>
      <c r="T40" s="123" t="str">
        <f t="shared" si="29"/>
        <v>X</v>
      </c>
      <c r="U40" s="124" t="str">
        <f>TEXT('Moors League'!P45,"000000")</f>
        <v>005668</v>
      </c>
      <c r="V40" s="195" t="str">
        <f t="shared" si="30"/>
        <v>X</v>
      </c>
    </row>
    <row r="41" spans="1:28" s="45" customFormat="1" ht="21.75" customHeight="1" x14ac:dyDescent="0.25">
      <c r="A41" s="265">
        <v>38</v>
      </c>
      <c r="B41" s="266" t="s">
        <v>81</v>
      </c>
      <c r="C41" s="267" t="s">
        <v>90</v>
      </c>
      <c r="D41" s="267"/>
      <c r="E41" s="266" t="s">
        <v>88</v>
      </c>
      <c r="F41" s="266"/>
      <c r="G41" s="271">
        <v>17</v>
      </c>
      <c r="H41" s="271">
        <v>5</v>
      </c>
      <c r="I41" s="271">
        <v>25</v>
      </c>
      <c r="J41" s="267" t="s">
        <v>6</v>
      </c>
      <c r="K41" s="279" t="s">
        <v>566</v>
      </c>
      <c r="L41" s="275" t="s">
        <v>437</v>
      </c>
      <c r="M41" s="279">
        <v>48.09</v>
      </c>
      <c r="O41" s="194" t="str">
        <f>TEXT('Moors League'!D46,"000000")</f>
        <v>DSQ</v>
      </c>
      <c r="P41" s="123" t="str">
        <f t="shared" si="27"/>
        <v>X</v>
      </c>
      <c r="Q41" s="124" t="str">
        <f>TEXT('Moors League'!H46,"000000")</f>
        <v>004930</v>
      </c>
      <c r="R41" s="123" t="str">
        <f t="shared" si="28"/>
        <v>X</v>
      </c>
      <c r="S41" s="124" t="str">
        <f>TEXT('Moors League'!L46,"000000")</f>
        <v>005854</v>
      </c>
      <c r="T41" s="123" t="str">
        <f t="shared" si="29"/>
        <v>X</v>
      </c>
      <c r="U41" s="124" t="str">
        <f>TEXT('Moors League'!P46,"000000")</f>
        <v>005076</v>
      </c>
      <c r="V41" s="195" t="str">
        <f t="shared" si="30"/>
        <v>X</v>
      </c>
      <c r="AA41"/>
      <c r="AB41"/>
    </row>
    <row r="42" spans="1:28" s="45" customFormat="1" ht="21.75" customHeight="1" x14ac:dyDescent="0.25">
      <c r="A42" s="265">
        <v>39</v>
      </c>
      <c r="B42" s="266" t="s">
        <v>78</v>
      </c>
      <c r="C42" s="267" t="s">
        <v>95</v>
      </c>
      <c r="D42" s="267"/>
      <c r="E42" s="266" t="s">
        <v>84</v>
      </c>
      <c r="F42" s="266"/>
      <c r="G42" s="271">
        <v>2</v>
      </c>
      <c r="H42" s="271">
        <v>3</v>
      </c>
      <c r="I42" s="271">
        <v>24</v>
      </c>
      <c r="J42" s="267" t="s">
        <v>104</v>
      </c>
      <c r="K42" s="279" t="s">
        <v>417</v>
      </c>
      <c r="L42" s="275" t="s">
        <v>167</v>
      </c>
      <c r="M42" s="279">
        <v>30.07</v>
      </c>
      <c r="O42" s="194" t="str">
        <f>TEXT('Moors League'!D47,"000000")</f>
        <v>003711</v>
      </c>
      <c r="P42" s="123" t="str">
        <f t="shared" si="27"/>
        <v>X</v>
      </c>
      <c r="Q42" s="124" t="str">
        <f>TEXT('Moors League'!H47,"000000")</f>
        <v>003295</v>
      </c>
      <c r="R42" s="123" t="str">
        <f t="shared" si="28"/>
        <v>X</v>
      </c>
      <c r="S42" s="124" t="str">
        <f>TEXT('Moors League'!L47,"000000")</f>
        <v>004654</v>
      </c>
      <c r="T42" s="123" t="str">
        <f t="shared" si="29"/>
        <v>X</v>
      </c>
      <c r="U42" s="124" t="str">
        <f>TEXT('Moors League'!P47,"000000")</f>
        <v>004685</v>
      </c>
      <c r="V42" s="195" t="str">
        <f t="shared" si="30"/>
        <v>X</v>
      </c>
      <c r="AA42"/>
      <c r="AB42"/>
    </row>
    <row r="43" spans="1:28" s="45" customFormat="1" ht="21.75" customHeight="1" x14ac:dyDescent="0.25">
      <c r="A43" s="265">
        <v>40</v>
      </c>
      <c r="B43" s="266" t="s">
        <v>81</v>
      </c>
      <c r="C43" s="267" t="s">
        <v>95</v>
      </c>
      <c r="D43" s="267"/>
      <c r="E43" s="266" t="s">
        <v>84</v>
      </c>
      <c r="F43" s="266"/>
      <c r="G43" s="271">
        <v>22</v>
      </c>
      <c r="H43" s="271">
        <v>3</v>
      </c>
      <c r="I43" s="271">
        <v>25</v>
      </c>
      <c r="J43" s="267" t="s">
        <v>423</v>
      </c>
      <c r="K43" s="278" t="s">
        <v>370</v>
      </c>
      <c r="L43" s="275" t="s">
        <v>529</v>
      </c>
      <c r="M43" s="278">
        <v>29.52</v>
      </c>
      <c r="O43" s="194" t="str">
        <f>TEXT('Moors League'!D48,"000000")</f>
        <v>003469</v>
      </c>
      <c r="P43" s="123" t="str">
        <f t="shared" si="27"/>
        <v>X</v>
      </c>
      <c r="Q43" s="124" t="str">
        <f>TEXT('Moors League'!H48,"000000")</f>
        <v>003292</v>
      </c>
      <c r="R43" s="123" t="str">
        <f t="shared" si="28"/>
        <v>X</v>
      </c>
      <c r="S43" s="124" t="str">
        <f>TEXT('Moors League'!L48,"000000")</f>
        <v>DNS</v>
      </c>
      <c r="T43" s="123" t="str">
        <f t="shared" si="29"/>
        <v>X</v>
      </c>
      <c r="U43" s="124" t="str">
        <f>TEXT('Moors League'!P48,"000000")</f>
        <v>003485</v>
      </c>
      <c r="V43" s="195" t="str">
        <f t="shared" si="30"/>
        <v>X</v>
      </c>
      <c r="AA43"/>
      <c r="AB43"/>
    </row>
    <row r="44" spans="1:28" s="45" customFormat="1" ht="21.75" customHeight="1" x14ac:dyDescent="0.25">
      <c r="A44" s="265">
        <v>41</v>
      </c>
      <c r="B44" s="266" t="s">
        <v>78</v>
      </c>
      <c r="C44" s="267" t="s">
        <v>79</v>
      </c>
      <c r="D44" s="267" t="s">
        <v>157</v>
      </c>
      <c r="E44" s="266" t="s">
        <v>99</v>
      </c>
      <c r="F44" s="266"/>
      <c r="G44" s="271">
        <v>5</v>
      </c>
      <c r="H44" s="271">
        <v>10</v>
      </c>
      <c r="I44" s="271">
        <v>24</v>
      </c>
      <c r="J44" s="267" t="s">
        <v>104</v>
      </c>
      <c r="K44" s="279" t="s">
        <v>434</v>
      </c>
      <c r="L44" s="276"/>
      <c r="M44" s="279" t="s">
        <v>445</v>
      </c>
      <c r="O44" s="194" t="str">
        <f>TEXT('Moors League'!D49,"000000")</f>
        <v>021335</v>
      </c>
      <c r="P44" s="123" t="str">
        <f t="shared" si="27"/>
        <v>X</v>
      </c>
      <c r="Q44" s="124" t="str">
        <f>TEXT('Moors League'!H49,"000000")</f>
        <v>020326</v>
      </c>
      <c r="R44" s="123" t="str">
        <f t="shared" si="28"/>
        <v>X</v>
      </c>
      <c r="S44" s="124" t="str">
        <f>TEXT('Moors League'!L49,"000000")</f>
        <v>DNS</v>
      </c>
      <c r="T44" s="123" t="str">
        <f t="shared" si="29"/>
        <v>X</v>
      </c>
      <c r="U44" s="124" t="str">
        <f>TEXT('Moors League'!P49,"000000")</f>
        <v>022309</v>
      </c>
      <c r="V44" s="195" t="str">
        <f t="shared" si="30"/>
        <v>X</v>
      </c>
      <c r="AA44"/>
      <c r="AB44"/>
    </row>
    <row r="45" spans="1:28" s="45" customFormat="1" ht="21.75" customHeight="1" x14ac:dyDescent="0.25">
      <c r="A45" s="265">
        <v>42</v>
      </c>
      <c r="B45" s="266" t="s">
        <v>81</v>
      </c>
      <c r="C45" s="267" t="s">
        <v>79</v>
      </c>
      <c r="D45" s="267" t="s">
        <v>157</v>
      </c>
      <c r="E45" s="266" t="s">
        <v>99</v>
      </c>
      <c r="F45" s="266"/>
      <c r="G45" s="271">
        <v>16</v>
      </c>
      <c r="H45" s="271">
        <v>7</v>
      </c>
      <c r="I45" s="271">
        <v>22</v>
      </c>
      <c r="J45" s="267" t="s">
        <v>104</v>
      </c>
      <c r="K45" s="278" t="s">
        <v>373</v>
      </c>
      <c r="L45" s="276"/>
      <c r="M45" s="278" t="s">
        <v>161</v>
      </c>
      <c r="O45" s="194" t="str">
        <f>TEXT('Moors League'!D50,"000000")</f>
        <v>014950</v>
      </c>
      <c r="P45" s="123" t="str">
        <f t="shared" si="27"/>
        <v>X</v>
      </c>
      <c r="Q45" s="124" t="str">
        <f>TEXT('Moors League'!H50,"000000")</f>
        <v>015319</v>
      </c>
      <c r="R45" s="123" t="str">
        <f t="shared" si="28"/>
        <v>X</v>
      </c>
      <c r="S45" s="124" t="str">
        <f>TEXT('Moors League'!L50,"000000")</f>
        <v>DNS</v>
      </c>
      <c r="T45" s="123" t="str">
        <f t="shared" si="29"/>
        <v>X</v>
      </c>
      <c r="U45" s="124" t="str">
        <f>TEXT('Moors League'!P50,"000000")</f>
        <v>021294</v>
      </c>
      <c r="V45" s="195" t="str">
        <f t="shared" si="30"/>
        <v>X</v>
      </c>
      <c r="AA45"/>
      <c r="AB45"/>
    </row>
    <row r="46" spans="1:28" s="45" customFormat="1" ht="21.75" customHeight="1" x14ac:dyDescent="0.25">
      <c r="A46" s="265">
        <v>43</v>
      </c>
      <c r="B46" s="266" t="s">
        <v>78</v>
      </c>
      <c r="C46" s="267" t="s">
        <v>83</v>
      </c>
      <c r="D46" s="267" t="s">
        <v>157</v>
      </c>
      <c r="E46" s="266" t="s">
        <v>97</v>
      </c>
      <c r="F46" s="266"/>
      <c r="G46" s="271">
        <v>5</v>
      </c>
      <c r="H46" s="271">
        <v>10</v>
      </c>
      <c r="I46" s="271">
        <v>24</v>
      </c>
      <c r="J46" s="267" t="s">
        <v>104</v>
      </c>
      <c r="K46" s="279" t="s">
        <v>435</v>
      </c>
      <c r="L46" s="275"/>
      <c r="M46" s="279" t="s">
        <v>447</v>
      </c>
      <c r="O46" s="194" t="str">
        <f>TEXT('Moors League'!D51,"000000")</f>
        <v>030575</v>
      </c>
      <c r="P46" s="123" t="str">
        <f t="shared" si="27"/>
        <v>X</v>
      </c>
      <c r="Q46" s="124" t="str">
        <f>TEXT('Moors League'!H51,"000000")</f>
        <v>025377</v>
      </c>
      <c r="R46" s="123" t="str">
        <f t="shared" si="28"/>
        <v>X</v>
      </c>
      <c r="S46" s="124" t="str">
        <f>TEXT('Moors League'!L51,"000000")</f>
        <v>DSQ</v>
      </c>
      <c r="T46" s="123" t="str">
        <f t="shared" si="29"/>
        <v>X</v>
      </c>
      <c r="U46" s="124" t="str">
        <f>TEXT('Moors League'!P51,"000000")</f>
        <v>031579</v>
      </c>
      <c r="V46" s="195" t="str">
        <f t="shared" si="30"/>
        <v>X</v>
      </c>
      <c r="AA46"/>
      <c r="AB46"/>
    </row>
    <row r="47" spans="1:28" s="45" customFormat="1" ht="21.75" customHeight="1" x14ac:dyDescent="0.25">
      <c r="A47" s="265">
        <v>44</v>
      </c>
      <c r="B47" s="266" t="s">
        <v>81</v>
      </c>
      <c r="C47" s="267" t="s">
        <v>83</v>
      </c>
      <c r="D47" s="267" t="s">
        <v>157</v>
      </c>
      <c r="E47" s="266" t="s">
        <v>97</v>
      </c>
      <c r="F47" s="266"/>
      <c r="G47" s="271">
        <v>5</v>
      </c>
      <c r="H47" s="271">
        <v>10</v>
      </c>
      <c r="I47" s="271">
        <v>24</v>
      </c>
      <c r="J47" s="267" t="s">
        <v>104</v>
      </c>
      <c r="K47" s="279" t="s">
        <v>436</v>
      </c>
      <c r="L47" s="275"/>
      <c r="M47" s="279" t="s">
        <v>450</v>
      </c>
      <c r="O47" s="194" t="str">
        <f>TEXT('Moors League'!D52,"000000")</f>
        <v>022889</v>
      </c>
      <c r="P47" s="123" t="str">
        <f t="shared" si="27"/>
        <v>X</v>
      </c>
      <c r="Q47" s="124" t="str">
        <f>TEXT('Moors League'!H52,"000000")</f>
        <v>024909</v>
      </c>
      <c r="R47" s="123" t="str">
        <f t="shared" si="28"/>
        <v>X</v>
      </c>
      <c r="S47" s="124" t="str">
        <f>TEXT('Moors League'!L52,"000000")</f>
        <v>031682</v>
      </c>
      <c r="T47" s="123" t="str">
        <f t="shared" si="29"/>
        <v>X</v>
      </c>
      <c r="U47" s="124" t="str">
        <f>TEXT('Moors League'!P52,"000000")</f>
        <v>DSQ</v>
      </c>
      <c r="V47" s="195" t="str">
        <f t="shared" si="30"/>
        <v>X</v>
      </c>
      <c r="AA47"/>
      <c r="AB47"/>
    </row>
    <row r="48" spans="1:28" s="45" customFormat="1" ht="21.75" customHeight="1" x14ac:dyDescent="0.25">
      <c r="A48" s="265">
        <v>45</v>
      </c>
      <c r="B48" s="266" t="s">
        <v>78</v>
      </c>
      <c r="C48" s="267" t="s">
        <v>95</v>
      </c>
      <c r="D48" s="267"/>
      <c r="E48" s="266" t="s">
        <v>103</v>
      </c>
      <c r="F48" s="266"/>
      <c r="G48" s="271">
        <v>2</v>
      </c>
      <c r="H48" s="271">
        <v>3</v>
      </c>
      <c r="I48" s="271">
        <v>24</v>
      </c>
      <c r="J48" s="267" t="s">
        <v>104</v>
      </c>
      <c r="K48" s="279" t="s">
        <v>418</v>
      </c>
      <c r="L48" s="275" t="s">
        <v>167</v>
      </c>
      <c r="M48" s="279">
        <v>28.63</v>
      </c>
      <c r="O48" s="194" t="str">
        <f>TEXT('Moors League'!D53,"000000")</f>
        <v>003249</v>
      </c>
      <c r="P48" s="123" t="str">
        <f t="shared" si="27"/>
        <v>X</v>
      </c>
      <c r="Q48" s="124" t="str">
        <f>TEXT('Moors League'!H53,"000000")</f>
        <v>003030</v>
      </c>
      <c r="R48" s="123" t="str">
        <f t="shared" si="28"/>
        <v>X</v>
      </c>
      <c r="S48" s="124" t="str">
        <f>TEXT('Moors League'!L53,"000000")</f>
        <v>004162</v>
      </c>
      <c r="T48" s="123" t="str">
        <f t="shared" si="29"/>
        <v>X</v>
      </c>
      <c r="U48" s="124" t="str">
        <f>TEXT('Moors League'!P53,"000000")</f>
        <v>003609</v>
      </c>
      <c r="V48" s="195" t="str">
        <f t="shared" si="30"/>
        <v>X</v>
      </c>
      <c r="AA48"/>
      <c r="AB48"/>
    </row>
    <row r="49" spans="1:28" s="45" customFormat="1" ht="21.75" customHeight="1" x14ac:dyDescent="0.25">
      <c r="A49" s="265">
        <v>46</v>
      </c>
      <c r="B49" s="266" t="s">
        <v>81</v>
      </c>
      <c r="C49" s="267" t="s">
        <v>95</v>
      </c>
      <c r="D49" s="267"/>
      <c r="E49" s="266" t="s">
        <v>103</v>
      </c>
      <c r="F49" s="266"/>
      <c r="G49" s="271">
        <v>29</v>
      </c>
      <c r="H49" s="271">
        <v>6</v>
      </c>
      <c r="I49" s="271">
        <v>2</v>
      </c>
      <c r="J49" s="267" t="s">
        <v>92</v>
      </c>
      <c r="K49" s="278" t="s">
        <v>376</v>
      </c>
      <c r="L49" s="275" t="s">
        <v>100</v>
      </c>
      <c r="M49" s="278">
        <v>26.15</v>
      </c>
      <c r="O49" s="194" t="str">
        <f>TEXT('Moors League'!D54,"000000")</f>
        <v>002934</v>
      </c>
      <c r="P49" s="123" t="str">
        <f t="shared" si="27"/>
        <v>X</v>
      </c>
      <c r="Q49" s="124" t="str">
        <f>TEXT('Moors League'!H54,"000000")</f>
        <v>002708</v>
      </c>
      <c r="R49" s="123" t="str">
        <f t="shared" si="28"/>
        <v>X</v>
      </c>
      <c r="S49" s="124" t="str">
        <f>TEXT('Moors League'!L54,"000000")</f>
        <v>003948</v>
      </c>
      <c r="T49" s="123" t="str">
        <f t="shared" si="29"/>
        <v>X</v>
      </c>
      <c r="U49" s="124" t="str">
        <f>TEXT('Moors League'!P54,"000000")</f>
        <v>003258</v>
      </c>
      <c r="V49" s="195" t="str">
        <f t="shared" si="30"/>
        <v>X</v>
      </c>
      <c r="AA49"/>
      <c r="AB49"/>
    </row>
    <row r="50" spans="1:28" s="45" customFormat="1" ht="21.75" customHeight="1" x14ac:dyDescent="0.25">
      <c r="A50" s="265">
        <v>47</v>
      </c>
      <c r="B50" s="266" t="s">
        <v>78</v>
      </c>
      <c r="C50" s="267" t="s">
        <v>90</v>
      </c>
      <c r="D50" s="267"/>
      <c r="E50" s="266" t="s">
        <v>84</v>
      </c>
      <c r="F50" s="266"/>
      <c r="G50" s="271">
        <v>22</v>
      </c>
      <c r="H50" s="271">
        <v>3</v>
      </c>
      <c r="I50" s="271">
        <v>25</v>
      </c>
      <c r="J50" s="267" t="s">
        <v>423</v>
      </c>
      <c r="K50" s="279" t="s">
        <v>461</v>
      </c>
      <c r="L50" s="275" t="s">
        <v>530</v>
      </c>
      <c r="M50" s="279">
        <v>39.479999999999997</v>
      </c>
      <c r="O50" s="194" t="str">
        <f>TEXT('Moors League'!D55,"000000")</f>
        <v>004746</v>
      </c>
      <c r="P50" s="123" t="str">
        <f t="shared" si="27"/>
        <v>X</v>
      </c>
      <c r="Q50" s="124" t="str">
        <f>TEXT('Moors League'!H55,"000000")</f>
        <v>005212</v>
      </c>
      <c r="R50" s="123" t="str">
        <f t="shared" si="28"/>
        <v>X</v>
      </c>
      <c r="S50" s="124" t="str">
        <f>TEXT('Moors League'!L55,"000000")</f>
        <v>005267</v>
      </c>
      <c r="T50" s="123" t="str">
        <f t="shared" si="29"/>
        <v>X</v>
      </c>
      <c r="U50" s="124" t="str">
        <f>TEXT('Moors League'!P55,"000000")</f>
        <v>DSQ</v>
      </c>
      <c r="V50" s="195" t="str">
        <f t="shared" si="30"/>
        <v>X</v>
      </c>
      <c r="AA50"/>
      <c r="AB50"/>
    </row>
    <row r="51" spans="1:28" s="45" customFormat="1" ht="21.75" customHeight="1" x14ac:dyDescent="0.25">
      <c r="A51" s="265">
        <v>48</v>
      </c>
      <c r="B51" s="266" t="s">
        <v>81</v>
      </c>
      <c r="C51" s="267" t="s">
        <v>90</v>
      </c>
      <c r="D51" s="267"/>
      <c r="E51" s="266" t="s">
        <v>84</v>
      </c>
      <c r="F51" s="266"/>
      <c r="G51" s="271">
        <v>17</v>
      </c>
      <c r="H51" s="271">
        <v>5</v>
      </c>
      <c r="I51" s="271">
        <v>25</v>
      </c>
      <c r="J51" s="267" t="s">
        <v>6</v>
      </c>
      <c r="K51" s="279" t="s">
        <v>565</v>
      </c>
      <c r="L51" s="275" t="s">
        <v>437</v>
      </c>
      <c r="M51" s="279">
        <v>36.799999999999997</v>
      </c>
      <c r="O51" s="194" t="str">
        <f>TEXT('Moors League'!D56,"000000")</f>
        <v>005881</v>
      </c>
      <c r="P51" s="123" t="str">
        <f t="shared" si="27"/>
        <v>X</v>
      </c>
      <c r="Q51" s="124" t="str">
        <f>TEXT('Moors League'!H56,"000000")</f>
        <v>003947</v>
      </c>
      <c r="R51" s="123" t="str">
        <f t="shared" si="28"/>
        <v>X</v>
      </c>
      <c r="S51" s="124" t="str">
        <f>TEXT('Moors League'!L56,"000000")</f>
        <v>005960</v>
      </c>
      <c r="T51" s="123" t="str">
        <f t="shared" si="29"/>
        <v>X</v>
      </c>
      <c r="U51" s="124" t="str">
        <f>TEXT('Moors League'!P56,"000000")</f>
        <v>005336</v>
      </c>
      <c r="V51" s="195" t="str">
        <f t="shared" si="30"/>
        <v>X</v>
      </c>
      <c r="AA51"/>
      <c r="AB51"/>
    </row>
    <row r="52" spans="1:28" s="45" customFormat="1" ht="21.75" customHeight="1" x14ac:dyDescent="0.25">
      <c r="A52" s="265">
        <v>49</v>
      </c>
      <c r="B52" s="266" t="s">
        <v>78</v>
      </c>
      <c r="C52" s="267" t="s">
        <v>87</v>
      </c>
      <c r="D52" s="267"/>
      <c r="E52" s="266" t="s">
        <v>80</v>
      </c>
      <c r="F52" s="266"/>
      <c r="G52" s="271">
        <v>5</v>
      </c>
      <c r="H52" s="271">
        <v>10</v>
      </c>
      <c r="I52" s="271">
        <v>13</v>
      </c>
      <c r="J52" s="267" t="s">
        <v>5</v>
      </c>
      <c r="K52" s="278" t="s">
        <v>379</v>
      </c>
      <c r="L52" s="275" t="s">
        <v>73</v>
      </c>
      <c r="M52" s="278">
        <v>30.95</v>
      </c>
      <c r="O52" s="194" t="str">
        <f>TEXT('Moors League'!D57,"000000")</f>
        <v>003753</v>
      </c>
      <c r="P52" s="123" t="str">
        <f t="shared" si="27"/>
        <v>X</v>
      </c>
      <c r="Q52" s="124" t="str">
        <f>TEXT('Moors League'!H57,"000000")</f>
        <v>003596</v>
      </c>
      <c r="R52" s="123" t="str">
        <f t="shared" si="28"/>
        <v>X</v>
      </c>
      <c r="S52" s="124" t="str">
        <f>TEXT('Moors League'!L57,"000000")</f>
        <v>DSQ</v>
      </c>
      <c r="T52" s="123" t="str">
        <f t="shared" si="29"/>
        <v>X</v>
      </c>
      <c r="U52" s="124" t="str">
        <f>TEXT('Moors League'!P57,"000000")</f>
        <v>004098</v>
      </c>
      <c r="V52" s="195" t="str">
        <f t="shared" si="30"/>
        <v>X</v>
      </c>
      <c r="AA52"/>
      <c r="AB52"/>
    </row>
    <row r="53" spans="1:28" s="45" customFormat="1" ht="21.75" customHeight="1" x14ac:dyDescent="0.25">
      <c r="A53" s="265">
        <v>50</v>
      </c>
      <c r="B53" s="266" t="s">
        <v>81</v>
      </c>
      <c r="C53" s="267" t="s">
        <v>87</v>
      </c>
      <c r="D53" s="267"/>
      <c r="E53" s="266" t="s">
        <v>80</v>
      </c>
      <c r="F53" s="266"/>
      <c r="G53" s="271">
        <v>11</v>
      </c>
      <c r="H53" s="271">
        <v>10</v>
      </c>
      <c r="I53" s="271">
        <v>8</v>
      </c>
      <c r="J53" s="267" t="s">
        <v>85</v>
      </c>
      <c r="K53" s="278" t="s">
        <v>380</v>
      </c>
      <c r="L53" s="275" t="s">
        <v>89</v>
      </c>
      <c r="M53" s="278">
        <v>29.14</v>
      </c>
      <c r="O53" s="194" t="str">
        <f>TEXT('Moors League'!D58,"000000")</f>
        <v>003170</v>
      </c>
      <c r="P53" s="123" t="str">
        <f t="shared" si="27"/>
        <v>X</v>
      </c>
      <c r="Q53" s="124" t="str">
        <f>TEXT('Moors League'!H58,"000000")</f>
        <v>003317</v>
      </c>
      <c r="R53" s="123" t="str">
        <f t="shared" si="28"/>
        <v>X</v>
      </c>
      <c r="S53" s="124" t="str">
        <f>TEXT('Moors League'!L58,"000000")</f>
        <v>DNS</v>
      </c>
      <c r="T53" s="123" t="str">
        <f t="shared" si="29"/>
        <v>X</v>
      </c>
      <c r="U53" s="124" t="str">
        <f>TEXT('Moors League'!P58,"000000")</f>
        <v>003568</v>
      </c>
      <c r="V53" s="195" t="str">
        <f t="shared" si="30"/>
        <v>X</v>
      </c>
      <c r="AA53"/>
      <c r="AB53"/>
    </row>
    <row r="54" spans="1:28" s="45" customFormat="1" ht="21.75" customHeight="1" x14ac:dyDescent="0.25">
      <c r="A54" s="265">
        <v>51</v>
      </c>
      <c r="B54" s="266" t="s">
        <v>78</v>
      </c>
      <c r="C54" s="267" t="s">
        <v>83</v>
      </c>
      <c r="D54" s="267"/>
      <c r="E54" s="266" t="s">
        <v>88</v>
      </c>
      <c r="F54" s="266"/>
      <c r="G54" s="271">
        <v>16</v>
      </c>
      <c r="H54" s="271">
        <v>4</v>
      </c>
      <c r="I54" s="271">
        <v>16</v>
      </c>
      <c r="J54" s="267" t="s">
        <v>5</v>
      </c>
      <c r="K54" s="278" t="s">
        <v>381</v>
      </c>
      <c r="L54" s="275" t="s">
        <v>116</v>
      </c>
      <c r="M54" s="278">
        <v>38.89</v>
      </c>
      <c r="O54" s="194" t="str">
        <f>TEXT('Moors League'!D59,"000000")</f>
        <v>005051</v>
      </c>
      <c r="P54" s="123" t="str">
        <f t="shared" si="27"/>
        <v>X</v>
      </c>
      <c r="Q54" s="124" t="str">
        <f>TEXT('Moors League'!H59,"000000")</f>
        <v>004646</v>
      </c>
      <c r="R54" s="123" t="str">
        <f t="shared" si="28"/>
        <v>X</v>
      </c>
      <c r="S54" s="124" t="str">
        <f>TEXT('Moors League'!L59,"000000")</f>
        <v>005030</v>
      </c>
      <c r="T54" s="123" t="str">
        <f t="shared" si="29"/>
        <v>X</v>
      </c>
      <c r="U54" s="124" t="str">
        <f>TEXT('Moors League'!P59,"000000")</f>
        <v>005558</v>
      </c>
      <c r="V54" s="195" t="str">
        <f t="shared" si="30"/>
        <v>X</v>
      </c>
      <c r="AA54"/>
      <c r="AB54"/>
    </row>
    <row r="55" spans="1:28" s="45" customFormat="1" ht="21.75" customHeight="1" x14ac:dyDescent="0.25">
      <c r="A55" s="265">
        <v>52</v>
      </c>
      <c r="B55" s="266" t="s">
        <v>81</v>
      </c>
      <c r="C55" s="267" t="s">
        <v>83</v>
      </c>
      <c r="D55" s="267"/>
      <c r="E55" s="266" t="s">
        <v>88</v>
      </c>
      <c r="F55" s="266"/>
      <c r="G55" s="271">
        <v>25</v>
      </c>
      <c r="H55" s="271">
        <v>6</v>
      </c>
      <c r="I55" s="271">
        <v>16</v>
      </c>
      <c r="J55" s="267" t="s">
        <v>104</v>
      </c>
      <c r="K55" s="278" t="s">
        <v>382</v>
      </c>
      <c r="L55" s="275" t="s">
        <v>114</v>
      </c>
      <c r="M55" s="278">
        <v>35.54</v>
      </c>
      <c r="O55" s="194" t="str">
        <f>TEXT('Moors League'!D60,"000000")</f>
        <v>004156</v>
      </c>
      <c r="P55" s="123" t="str">
        <f t="shared" si="27"/>
        <v>X</v>
      </c>
      <c r="Q55" s="124" t="str">
        <f>TEXT('Moors League'!H60,"000000")</f>
        <v>003918</v>
      </c>
      <c r="R55" s="123" t="str">
        <f t="shared" si="28"/>
        <v>X</v>
      </c>
      <c r="S55" s="124" t="str">
        <f>TEXT('Moors League'!L60,"000000")</f>
        <v>005953</v>
      </c>
      <c r="T55" s="123" t="str">
        <f t="shared" si="29"/>
        <v>X</v>
      </c>
      <c r="U55" s="124" t="str">
        <f>TEXT('Moors League'!P60,"000000")</f>
        <v>004570</v>
      </c>
      <c r="V55" s="195" t="str">
        <f t="shared" si="30"/>
        <v>X</v>
      </c>
      <c r="AA55"/>
      <c r="AB55"/>
    </row>
    <row r="56" spans="1:28" s="45" customFormat="1" ht="21.75" customHeight="1" x14ac:dyDescent="0.25">
      <c r="A56" s="265">
        <v>53</v>
      </c>
      <c r="B56" s="266" t="s">
        <v>78</v>
      </c>
      <c r="C56" s="267" t="s">
        <v>79</v>
      </c>
      <c r="D56" s="267"/>
      <c r="E56" s="266" t="s">
        <v>103</v>
      </c>
      <c r="F56" s="266"/>
      <c r="G56" s="271">
        <v>11</v>
      </c>
      <c r="H56" s="271">
        <v>7</v>
      </c>
      <c r="I56" s="271">
        <v>15</v>
      </c>
      <c r="J56" s="267" t="s">
        <v>5</v>
      </c>
      <c r="K56" s="278" t="s">
        <v>367</v>
      </c>
      <c r="L56" s="275" t="s">
        <v>73</v>
      </c>
      <c r="M56" s="278">
        <v>27.22</v>
      </c>
      <c r="O56" s="194" t="str">
        <f>TEXT('Moors League'!D61,"000000")</f>
        <v>002958</v>
      </c>
      <c r="P56" s="123" t="str">
        <f t="shared" si="27"/>
        <v>X</v>
      </c>
      <c r="Q56" s="124" t="str">
        <f>TEXT('Moors League'!H61,"000000")</f>
        <v>002979</v>
      </c>
      <c r="R56" s="123" t="str">
        <f t="shared" si="28"/>
        <v>X</v>
      </c>
      <c r="S56" s="124" t="str">
        <f>TEXT('Moors League'!L61,"000000")</f>
        <v>DNS</v>
      </c>
      <c r="T56" s="123" t="str">
        <f t="shared" si="29"/>
        <v>X</v>
      </c>
      <c r="U56" s="124" t="str">
        <f>TEXT('Moors League'!P61,"000000")</f>
        <v>003530</v>
      </c>
      <c r="V56" s="195" t="str">
        <f t="shared" si="30"/>
        <v>X</v>
      </c>
      <c r="AA56"/>
      <c r="AB56"/>
    </row>
    <row r="57" spans="1:28" s="45" customFormat="1" ht="21.75" customHeight="1" x14ac:dyDescent="0.25">
      <c r="A57" s="265">
        <v>54</v>
      </c>
      <c r="B57" s="266" t="s">
        <v>81</v>
      </c>
      <c r="C57" s="267" t="s">
        <v>79</v>
      </c>
      <c r="D57" s="267"/>
      <c r="E57" s="266" t="s">
        <v>103</v>
      </c>
      <c r="F57" s="266"/>
      <c r="G57" s="271">
        <v>4</v>
      </c>
      <c r="H57" s="271">
        <v>7</v>
      </c>
      <c r="I57" s="271">
        <v>9</v>
      </c>
      <c r="J57" s="267" t="s">
        <v>85</v>
      </c>
      <c r="K57" s="279" t="s">
        <v>403</v>
      </c>
      <c r="L57" s="275" t="s">
        <v>89</v>
      </c>
      <c r="M57" s="279">
        <v>23.9</v>
      </c>
      <c r="O57" s="194" t="str">
        <f>TEXT('Moors League'!D62,"000000")</f>
        <v>002479</v>
      </c>
      <c r="P57" s="123" t="str">
        <f t="shared" si="27"/>
        <v>X</v>
      </c>
      <c r="Q57" s="124" t="str">
        <f>TEXT('Moors League'!H62,"000000")</f>
        <v>002655</v>
      </c>
      <c r="R57" s="123" t="str">
        <f t="shared" si="28"/>
        <v>X</v>
      </c>
      <c r="S57" s="124" t="str">
        <f>TEXT('Moors League'!L62,"000000")</f>
        <v>DSQ</v>
      </c>
      <c r="T57" s="123" t="str">
        <f t="shared" si="29"/>
        <v>X</v>
      </c>
      <c r="U57" s="124" t="str">
        <f>TEXT('Moors League'!P62,"000000")</f>
        <v>003293</v>
      </c>
      <c r="V57" s="195" t="str">
        <f t="shared" si="30"/>
        <v>X</v>
      </c>
      <c r="AA57"/>
      <c r="AB57"/>
    </row>
    <row r="58" spans="1:28" s="45" customFormat="1" ht="21.75" customHeight="1" x14ac:dyDescent="0.25">
      <c r="A58" s="265">
        <v>55</v>
      </c>
      <c r="B58" s="266" t="s">
        <v>78</v>
      </c>
      <c r="C58" s="267" t="s">
        <v>95</v>
      </c>
      <c r="D58" s="267" t="s">
        <v>157</v>
      </c>
      <c r="E58" s="266" t="s">
        <v>99</v>
      </c>
      <c r="F58" s="266"/>
      <c r="G58" s="271">
        <v>25</v>
      </c>
      <c r="H58" s="271">
        <v>1</v>
      </c>
      <c r="I58" s="271">
        <v>25</v>
      </c>
      <c r="J58" s="267" t="s">
        <v>104</v>
      </c>
      <c r="K58" s="279" t="s">
        <v>466</v>
      </c>
      <c r="L58" s="275"/>
      <c r="M58" s="279" t="s">
        <v>533</v>
      </c>
      <c r="O58" s="194" t="str">
        <f>TEXT('Moors League'!D63,"000000")</f>
        <v>021550</v>
      </c>
      <c r="P58" s="123" t="str">
        <f t="shared" si="27"/>
        <v>X</v>
      </c>
      <c r="Q58" s="124" t="str">
        <f>TEXT('Moors League'!H63,"000000")</f>
        <v>020828</v>
      </c>
      <c r="R58" s="123" t="str">
        <f t="shared" si="28"/>
        <v>X</v>
      </c>
      <c r="S58" s="124" t="str">
        <f>TEXT('Moors League'!L63,"000000")</f>
        <v>025743</v>
      </c>
      <c r="T58" s="123" t="str">
        <f t="shared" si="29"/>
        <v>X</v>
      </c>
      <c r="U58" s="124" t="str">
        <f>TEXT('Moors League'!P63,"000000")</f>
        <v>DSQ</v>
      </c>
      <c r="V58" s="195" t="str">
        <f t="shared" si="30"/>
        <v>X</v>
      </c>
      <c r="AA58"/>
      <c r="AB58"/>
    </row>
    <row r="59" spans="1:28" s="45" customFormat="1" ht="21.75" customHeight="1" x14ac:dyDescent="0.25">
      <c r="A59" s="265">
        <v>56</v>
      </c>
      <c r="B59" s="266" t="s">
        <v>81</v>
      </c>
      <c r="C59" s="267" t="s">
        <v>95</v>
      </c>
      <c r="D59" s="267" t="s">
        <v>157</v>
      </c>
      <c r="E59" s="266" t="s">
        <v>99</v>
      </c>
      <c r="F59" s="266"/>
      <c r="G59" s="271">
        <v>10</v>
      </c>
      <c r="H59" s="271">
        <v>1</v>
      </c>
      <c r="I59" s="271">
        <v>26</v>
      </c>
      <c r="J59" s="267" t="s">
        <v>104</v>
      </c>
      <c r="K59" s="279" t="s">
        <v>625</v>
      </c>
      <c r="L59" s="276"/>
      <c r="M59" s="279" t="s">
        <v>626</v>
      </c>
      <c r="O59" s="194" t="str">
        <f>TEXT('Moors League'!D64,"000000")</f>
        <v>020386</v>
      </c>
      <c r="P59" s="123" t="str">
        <f t="shared" si="27"/>
        <v>X</v>
      </c>
      <c r="Q59" s="124" t="str">
        <f>TEXT('Moors League'!H64,"000000")</f>
        <v>020299</v>
      </c>
      <c r="R59" s="123" t="str">
        <f t="shared" si="28"/>
        <v>X</v>
      </c>
      <c r="S59" s="124" t="str">
        <f>TEXT('Moors League'!L64,"000000")</f>
        <v>DNS</v>
      </c>
      <c r="T59" s="123" t="str">
        <f t="shared" si="29"/>
        <v>X</v>
      </c>
      <c r="U59" s="124" t="str">
        <f>TEXT('Moors League'!P64,"000000")</f>
        <v>020519</v>
      </c>
      <c r="V59" s="195" t="str">
        <f t="shared" si="30"/>
        <v>X</v>
      </c>
      <c r="AA59"/>
      <c r="AB59"/>
    </row>
    <row r="60" spans="1:28" s="45" customFormat="1" ht="21.75" customHeight="1" x14ac:dyDescent="0.25">
      <c r="A60" s="265">
        <v>57</v>
      </c>
      <c r="B60" s="266" t="s">
        <v>78</v>
      </c>
      <c r="C60" s="267" t="s">
        <v>105</v>
      </c>
      <c r="D60" s="267" t="s">
        <v>156</v>
      </c>
      <c r="E60" s="266" t="s">
        <v>97</v>
      </c>
      <c r="F60" s="266"/>
      <c r="G60" s="271">
        <v>29</v>
      </c>
      <c r="H60" s="271">
        <v>6</v>
      </c>
      <c r="I60" s="271">
        <v>2</v>
      </c>
      <c r="J60" s="267" t="s">
        <v>98</v>
      </c>
      <c r="K60" s="278" t="s">
        <v>385</v>
      </c>
      <c r="L60" s="276"/>
      <c r="M60" s="278" t="s">
        <v>472</v>
      </c>
      <c r="O60" s="194" t="str">
        <f>TEXT('Moors League'!D65,"000000")</f>
        <v>012924</v>
      </c>
      <c r="P60" s="123" t="str">
        <f t="shared" si="27"/>
        <v>X</v>
      </c>
      <c r="Q60" s="124" t="str">
        <f>TEXT('Moors League'!H65,"000000")</f>
        <v>013477</v>
      </c>
      <c r="R60" s="123" t="str">
        <f t="shared" si="28"/>
        <v>X</v>
      </c>
      <c r="S60" s="124" t="str">
        <f>TEXT('Moors League'!L65,"000000")</f>
        <v>014067</v>
      </c>
      <c r="T60" s="123" t="str">
        <f t="shared" si="29"/>
        <v>X</v>
      </c>
      <c r="U60" s="124" t="str">
        <f>TEXT('Moors League'!P65,"000000")</f>
        <v>014040</v>
      </c>
      <c r="V60" s="195" t="str">
        <f t="shared" si="30"/>
        <v>X</v>
      </c>
      <c r="AA60"/>
      <c r="AB60"/>
    </row>
    <row r="61" spans="1:28" s="45" customFormat="1" ht="21.75" customHeight="1" x14ac:dyDescent="0.25">
      <c r="A61" s="265">
        <v>58</v>
      </c>
      <c r="B61" s="266" t="s">
        <v>81</v>
      </c>
      <c r="C61" s="267" t="s">
        <v>105</v>
      </c>
      <c r="D61" s="267" t="s">
        <v>156</v>
      </c>
      <c r="E61" s="266" t="s">
        <v>97</v>
      </c>
      <c r="F61" s="266"/>
      <c r="G61" s="271">
        <v>29</v>
      </c>
      <c r="H61" s="271">
        <v>6</v>
      </c>
      <c r="I61" s="271">
        <v>2</v>
      </c>
      <c r="J61" s="267" t="s">
        <v>102</v>
      </c>
      <c r="K61" s="278" t="s">
        <v>386</v>
      </c>
      <c r="L61" s="276"/>
      <c r="M61" s="278" t="s">
        <v>473</v>
      </c>
      <c r="O61" s="194" t="str">
        <f>TEXT('Moors League'!D66,"000000")</f>
        <v>DSQ</v>
      </c>
      <c r="P61" s="123" t="str">
        <f t="shared" si="27"/>
        <v>X</v>
      </c>
      <c r="Q61" s="124" t="str">
        <f>TEXT('Moors League'!H66,"000000")</f>
        <v>012548</v>
      </c>
      <c r="R61" s="123" t="str">
        <f t="shared" si="28"/>
        <v>X</v>
      </c>
      <c r="S61" s="124" t="str">
        <f>TEXT('Moors League'!L66,"000000")</f>
        <v>DSQ</v>
      </c>
      <c r="T61" s="123" t="str">
        <f t="shared" si="29"/>
        <v>X</v>
      </c>
      <c r="U61" s="124" t="str">
        <f>TEXT('Moors League'!P66,"000000")</f>
        <v>012849</v>
      </c>
      <c r="V61" s="195" t="str">
        <f t="shared" si="30"/>
        <v>X</v>
      </c>
      <c r="AA61"/>
      <c r="AB61"/>
    </row>
    <row r="62" spans="1:28" s="45" customFormat="1" ht="21.75" customHeight="1" x14ac:dyDescent="0.25">
      <c r="A62" s="265">
        <v>59</v>
      </c>
      <c r="B62" s="266" t="s">
        <v>78</v>
      </c>
      <c r="C62" s="267" t="s">
        <v>87</v>
      </c>
      <c r="D62" s="267" t="s">
        <v>157</v>
      </c>
      <c r="E62" s="266" t="s">
        <v>99</v>
      </c>
      <c r="F62" s="266"/>
      <c r="G62" s="271">
        <v>10</v>
      </c>
      <c r="H62" s="271">
        <v>1</v>
      </c>
      <c r="I62" s="271">
        <v>26</v>
      </c>
      <c r="J62" s="267" t="s">
        <v>104</v>
      </c>
      <c r="K62" s="279" t="s">
        <v>627</v>
      </c>
      <c r="L62" s="275"/>
      <c r="M62" s="279" t="s">
        <v>628</v>
      </c>
      <c r="O62" s="194" t="str">
        <f>TEXT('Moors League'!D67,"000000")</f>
        <v>021567</v>
      </c>
      <c r="P62" s="123" t="str">
        <f t="shared" si="27"/>
        <v>X</v>
      </c>
      <c r="Q62" s="124" t="str">
        <f>TEXT('Moors League'!H67,"000000")</f>
        <v>020550</v>
      </c>
      <c r="R62" s="123" t="str">
        <f t="shared" si="28"/>
        <v>X</v>
      </c>
      <c r="S62" s="124" t="str">
        <f>TEXT('Moors League'!L67,"000000")</f>
        <v>DNS</v>
      </c>
      <c r="T62" s="123" t="str">
        <f t="shared" si="29"/>
        <v>X</v>
      </c>
      <c r="U62" s="124" t="str">
        <f>TEXT('Moors League'!P67,"000000")</f>
        <v>022216</v>
      </c>
      <c r="V62" s="195" t="str">
        <f t="shared" si="30"/>
        <v>X</v>
      </c>
      <c r="AA62"/>
      <c r="AB62"/>
    </row>
    <row r="63" spans="1:28" s="45" customFormat="1" ht="21.75" customHeight="1" x14ac:dyDescent="0.25">
      <c r="A63" s="265">
        <v>60</v>
      </c>
      <c r="B63" s="266" t="s">
        <v>81</v>
      </c>
      <c r="C63" s="267" t="s">
        <v>87</v>
      </c>
      <c r="D63" s="267" t="s">
        <v>157</v>
      </c>
      <c r="E63" s="266" t="s">
        <v>99</v>
      </c>
      <c r="F63" s="266"/>
      <c r="G63" s="271">
        <v>16</v>
      </c>
      <c r="H63" s="271">
        <v>7</v>
      </c>
      <c r="I63" s="271">
        <v>22</v>
      </c>
      <c r="J63" s="267" t="s">
        <v>6</v>
      </c>
      <c r="K63" s="278" t="s">
        <v>389</v>
      </c>
      <c r="L63" s="275"/>
      <c r="M63" s="278" t="s">
        <v>162</v>
      </c>
      <c r="O63" s="194" t="str">
        <f>TEXT('Moors League'!D68,"000000")</f>
        <v>015176</v>
      </c>
      <c r="P63" s="123" t="str">
        <f t="shared" si="27"/>
        <v>RECORD</v>
      </c>
      <c r="Q63" s="124" t="str">
        <f>TEXT('Moors League'!H68,"000000")</f>
        <v>015180</v>
      </c>
      <c r="R63" s="123" t="str">
        <f t="shared" si="28"/>
        <v>RECORD</v>
      </c>
      <c r="S63" s="124" t="str">
        <f>TEXT('Moors League'!L68,"000000")</f>
        <v>DNS</v>
      </c>
      <c r="T63" s="123" t="str">
        <f t="shared" si="29"/>
        <v>X</v>
      </c>
      <c r="U63" s="124" t="str">
        <f>TEXT('Moors League'!P68,"000000")</f>
        <v>021218</v>
      </c>
      <c r="V63" s="195" t="str">
        <f t="shared" si="30"/>
        <v>X</v>
      </c>
      <c r="AA63"/>
      <c r="AB63"/>
    </row>
    <row r="64" spans="1:28" s="45" customFormat="1" ht="21.75" customHeight="1" thickBot="1" x14ac:dyDescent="0.3">
      <c r="A64" s="268">
        <v>61</v>
      </c>
      <c r="B64" s="269" t="s">
        <v>111</v>
      </c>
      <c r="C64" s="270" t="s">
        <v>438</v>
      </c>
      <c r="D64" s="270"/>
      <c r="E64" s="269" t="s">
        <v>113</v>
      </c>
      <c r="F64" s="269"/>
      <c r="G64" s="272">
        <v>17</v>
      </c>
      <c r="H64" s="272">
        <v>5</v>
      </c>
      <c r="I64" s="272">
        <v>25</v>
      </c>
      <c r="J64" s="274" t="s">
        <v>104</v>
      </c>
      <c r="K64" s="279" t="s">
        <v>564</v>
      </c>
      <c r="L64" s="280"/>
      <c r="M64" s="281" t="s">
        <v>534</v>
      </c>
      <c r="O64" s="194" t="str">
        <f>TEXT('Moors League'!D69,"000000")</f>
        <v>044040</v>
      </c>
      <c r="P64" s="123" t="str">
        <f t="shared" si="27"/>
        <v>X</v>
      </c>
      <c r="Q64" s="124" t="str">
        <f>TEXT('Moors League'!H69,"000000")</f>
        <v>043194</v>
      </c>
      <c r="R64" s="123" t="str">
        <f t="shared" si="28"/>
        <v>X</v>
      </c>
      <c r="S64" s="124" t="str">
        <f>TEXT('Moors League'!L69,"000000")</f>
        <v>DNS</v>
      </c>
      <c r="T64" s="123" t="str">
        <f t="shared" si="29"/>
        <v>X</v>
      </c>
      <c r="U64" s="124" t="str">
        <f>TEXT('Moors League'!P69,"000000")</f>
        <v>050646</v>
      </c>
      <c r="V64" s="195" t="str">
        <f t="shared" si="30"/>
        <v>X</v>
      </c>
      <c r="AA64"/>
      <c r="AB64"/>
    </row>
    <row r="65" spans="1:28" s="45" customFormat="1" ht="21.75" customHeight="1" x14ac:dyDescent="0.25">
      <c r="A65" s="16"/>
      <c r="B65"/>
      <c r="C65"/>
      <c r="D65"/>
      <c r="E65"/>
      <c r="F65" s="17"/>
      <c r="G65" s="16"/>
      <c r="H65" s="16"/>
      <c r="I65" s="16"/>
      <c r="J65"/>
      <c r="K65"/>
      <c r="L65" s="16"/>
      <c r="O65" s="194"/>
      <c r="P65" s="123"/>
      <c r="Q65" s="124"/>
      <c r="R65" s="123"/>
      <c r="S65" s="124"/>
      <c r="T65" s="123"/>
      <c r="U65" s="124"/>
      <c r="V65" s="195"/>
      <c r="AA65"/>
      <c r="AB65"/>
    </row>
    <row r="68" spans="1:28" x14ac:dyDescent="0.25">
      <c r="A68" s="391" t="s">
        <v>392</v>
      </c>
      <c r="B68" s="391"/>
      <c r="C68" s="391"/>
      <c r="D68" s="391"/>
      <c r="E68" s="391"/>
      <c r="F68" s="391"/>
      <c r="G68" s="391"/>
      <c r="H68" s="391"/>
      <c r="I68" s="391"/>
    </row>
    <row r="69" spans="1:28" x14ac:dyDescent="0.25">
      <c r="A69" s="38">
        <v>11</v>
      </c>
      <c r="B69" s="31" t="s">
        <v>78</v>
      </c>
      <c r="C69" s="38" t="s">
        <v>79</v>
      </c>
      <c r="D69" s="38" t="s">
        <v>156</v>
      </c>
      <c r="E69" s="31" t="s">
        <v>97</v>
      </c>
      <c r="F69" s="31"/>
      <c r="G69" s="39">
        <v>1</v>
      </c>
      <c r="H69" s="39">
        <v>6</v>
      </c>
      <c r="I69" s="39">
        <v>19</v>
      </c>
      <c r="J69" s="38" t="s">
        <v>104</v>
      </c>
      <c r="K69" s="120" t="s">
        <v>349</v>
      </c>
      <c r="L69" s="38"/>
    </row>
    <row r="70" spans="1:28" x14ac:dyDescent="0.25">
      <c r="A70" s="38">
        <v>12</v>
      </c>
      <c r="B70" s="31" t="s">
        <v>81</v>
      </c>
      <c r="C70" s="38" t="s">
        <v>79</v>
      </c>
      <c r="D70" s="38" t="s">
        <v>156</v>
      </c>
      <c r="E70" s="31" t="s">
        <v>97</v>
      </c>
      <c r="F70" s="31"/>
      <c r="G70" s="39">
        <v>6</v>
      </c>
      <c r="H70" s="39">
        <v>7</v>
      </c>
      <c r="I70" s="39">
        <v>19</v>
      </c>
      <c r="J70" s="38" t="s">
        <v>104</v>
      </c>
      <c r="K70" s="120" t="s">
        <v>350</v>
      </c>
      <c r="L70" s="38"/>
    </row>
    <row r="71" spans="1:28" x14ac:dyDescent="0.25">
      <c r="A71" s="40">
        <v>13</v>
      </c>
      <c r="B71" s="33" t="s">
        <v>78</v>
      </c>
      <c r="C71" s="40" t="s">
        <v>83</v>
      </c>
      <c r="D71" s="38" t="s">
        <v>156</v>
      </c>
      <c r="E71" s="33" t="s">
        <v>99</v>
      </c>
      <c r="F71" s="33"/>
      <c r="G71" s="39">
        <v>25</v>
      </c>
      <c r="H71" s="39">
        <v>6</v>
      </c>
      <c r="I71" s="39">
        <v>16</v>
      </c>
      <c r="J71" s="38" t="s">
        <v>4</v>
      </c>
      <c r="K71" s="120" t="s">
        <v>352</v>
      </c>
      <c r="L71" s="38"/>
    </row>
    <row r="72" spans="1:28" x14ac:dyDescent="0.25">
      <c r="A72" s="38">
        <v>14</v>
      </c>
      <c r="B72" s="31" t="s">
        <v>81</v>
      </c>
      <c r="C72" s="38" t="s">
        <v>83</v>
      </c>
      <c r="D72" s="38" t="s">
        <v>156</v>
      </c>
      <c r="E72" s="31" t="s">
        <v>99</v>
      </c>
      <c r="F72" s="31"/>
      <c r="G72" s="39">
        <v>30</v>
      </c>
      <c r="H72" s="39">
        <v>6</v>
      </c>
      <c r="I72" s="39">
        <v>12</v>
      </c>
      <c r="J72" s="38" t="s">
        <v>98</v>
      </c>
      <c r="K72" s="120" t="s">
        <v>354</v>
      </c>
      <c r="L72" s="38"/>
    </row>
    <row r="73" spans="1:28" x14ac:dyDescent="0.25">
      <c r="A73" s="38">
        <v>27</v>
      </c>
      <c r="B73" s="31" t="s">
        <v>78</v>
      </c>
      <c r="C73" s="38" t="s">
        <v>105</v>
      </c>
      <c r="D73" s="38" t="s">
        <v>156</v>
      </c>
      <c r="E73" s="31" t="s">
        <v>99</v>
      </c>
      <c r="F73" s="31"/>
      <c r="G73" s="39">
        <v>25</v>
      </c>
      <c r="H73" s="39">
        <v>6</v>
      </c>
      <c r="I73" s="39">
        <v>16</v>
      </c>
      <c r="J73" s="38" t="s">
        <v>6</v>
      </c>
      <c r="K73" s="120" t="s">
        <v>363</v>
      </c>
      <c r="L73" s="42"/>
    </row>
    <row r="74" spans="1:28" x14ac:dyDescent="0.25">
      <c r="A74" s="38">
        <v>25</v>
      </c>
      <c r="B74" s="31" t="s">
        <v>78</v>
      </c>
      <c r="C74" s="38" t="s">
        <v>95</v>
      </c>
      <c r="D74" s="38" t="s">
        <v>156</v>
      </c>
      <c r="E74" s="31" t="s">
        <v>97</v>
      </c>
      <c r="F74" s="31"/>
      <c r="G74" s="39">
        <v>21</v>
      </c>
      <c r="H74" s="39">
        <v>4</v>
      </c>
      <c r="I74" s="39">
        <v>18</v>
      </c>
      <c r="J74" s="38" t="s">
        <v>5</v>
      </c>
      <c r="K74" s="120" t="s">
        <v>361</v>
      </c>
      <c r="L74" s="38"/>
    </row>
    <row r="75" spans="1:28" x14ac:dyDescent="0.25">
      <c r="A75" s="38">
        <v>26</v>
      </c>
      <c r="B75" s="31" t="s">
        <v>81</v>
      </c>
      <c r="C75" s="38" t="s">
        <v>95</v>
      </c>
      <c r="D75" s="38" t="s">
        <v>156</v>
      </c>
      <c r="E75" s="31" t="s">
        <v>97</v>
      </c>
      <c r="F75" s="31"/>
      <c r="G75" s="39">
        <v>25</v>
      </c>
      <c r="H75" s="39">
        <v>6</v>
      </c>
      <c r="I75" s="39">
        <v>16</v>
      </c>
      <c r="J75" s="38" t="s">
        <v>6</v>
      </c>
      <c r="K75" s="120" t="s">
        <v>362</v>
      </c>
      <c r="L75" s="42"/>
    </row>
    <row r="76" spans="1:28" x14ac:dyDescent="0.25">
      <c r="L76" s="38"/>
    </row>
    <row r="77" spans="1:28" x14ac:dyDescent="0.25">
      <c r="A77" s="38">
        <v>30</v>
      </c>
      <c r="B77" s="31" t="s">
        <v>81</v>
      </c>
      <c r="C77" s="38" t="s">
        <v>87</v>
      </c>
      <c r="D77" s="38" t="s">
        <v>156</v>
      </c>
      <c r="E77" s="31" t="s">
        <v>97</v>
      </c>
      <c r="F77" s="31"/>
      <c r="G77" s="39">
        <v>18</v>
      </c>
      <c r="H77" s="39">
        <v>1</v>
      </c>
      <c r="I77" s="39">
        <v>20</v>
      </c>
      <c r="J77" s="38" t="s">
        <v>85</v>
      </c>
      <c r="K77" s="120" t="s">
        <v>364</v>
      </c>
      <c r="L77" s="38"/>
    </row>
    <row r="78" spans="1:28" x14ac:dyDescent="0.25">
      <c r="A78" s="38">
        <v>41</v>
      </c>
      <c r="B78" s="31" t="s">
        <v>78</v>
      </c>
      <c r="C78" s="38" t="s">
        <v>79</v>
      </c>
      <c r="D78" s="38" t="s">
        <v>156</v>
      </c>
      <c r="E78" s="31" t="s">
        <v>99</v>
      </c>
      <c r="F78" s="31"/>
      <c r="G78" s="39">
        <v>6</v>
      </c>
      <c r="H78" s="39">
        <v>7</v>
      </c>
      <c r="I78" s="39">
        <v>19</v>
      </c>
      <c r="J78" s="38" t="s">
        <v>5</v>
      </c>
      <c r="K78" s="120" t="s">
        <v>371</v>
      </c>
      <c r="L78" s="38"/>
    </row>
    <row r="79" spans="1:28" x14ac:dyDescent="0.25">
      <c r="A79" s="38">
        <v>42</v>
      </c>
      <c r="B79" s="31" t="s">
        <v>81</v>
      </c>
      <c r="C79" s="38" t="s">
        <v>79</v>
      </c>
      <c r="D79" s="38" t="s">
        <v>156</v>
      </c>
      <c r="E79" s="31" t="s">
        <v>99</v>
      </c>
      <c r="F79" s="31"/>
      <c r="G79" s="39">
        <v>6</v>
      </c>
      <c r="H79" s="39">
        <v>7</v>
      </c>
      <c r="I79" s="39">
        <v>19</v>
      </c>
      <c r="J79" s="38" t="s">
        <v>6</v>
      </c>
      <c r="K79" s="120" t="s">
        <v>372</v>
      </c>
      <c r="L79" s="42"/>
    </row>
    <row r="80" spans="1:28" x14ac:dyDescent="0.25">
      <c r="A80" s="38">
        <v>43</v>
      </c>
      <c r="B80" s="31" t="s">
        <v>78</v>
      </c>
      <c r="C80" s="38" t="s">
        <v>83</v>
      </c>
      <c r="D80" s="38" t="s">
        <v>156</v>
      </c>
      <c r="E80" s="31" t="s">
        <v>97</v>
      </c>
      <c r="F80" s="31"/>
      <c r="G80" s="39">
        <v>16</v>
      </c>
      <c r="H80" s="39">
        <v>4</v>
      </c>
      <c r="I80" s="39">
        <v>16</v>
      </c>
      <c r="J80" s="38" t="s">
        <v>4</v>
      </c>
      <c r="K80" s="120" t="s">
        <v>374</v>
      </c>
      <c r="L80" s="42"/>
    </row>
    <row r="81" spans="1:28" x14ac:dyDescent="0.25">
      <c r="A81" s="38">
        <v>44</v>
      </c>
      <c r="B81" s="31" t="s">
        <v>81</v>
      </c>
      <c r="C81" s="38" t="s">
        <v>83</v>
      </c>
      <c r="D81" s="38" t="s">
        <v>156</v>
      </c>
      <c r="E81" s="31" t="s">
        <v>97</v>
      </c>
      <c r="F81" s="31"/>
      <c r="G81" s="39">
        <v>26</v>
      </c>
      <c r="H81" s="39">
        <v>4</v>
      </c>
      <c r="I81" s="39">
        <v>14</v>
      </c>
      <c r="J81" s="38" t="s">
        <v>6</v>
      </c>
      <c r="K81" s="120" t="s">
        <v>375</v>
      </c>
      <c r="L81" s="38"/>
    </row>
    <row r="82" spans="1:28" x14ac:dyDescent="0.25">
      <c r="A82" s="38">
        <v>55</v>
      </c>
      <c r="B82" s="31" t="s">
        <v>78</v>
      </c>
      <c r="C82" s="38" t="s">
        <v>95</v>
      </c>
      <c r="D82" s="38" t="s">
        <v>156</v>
      </c>
      <c r="E82" s="31" t="s">
        <v>99</v>
      </c>
      <c r="F82" s="31"/>
      <c r="G82" s="39">
        <v>7</v>
      </c>
      <c r="H82" s="39">
        <v>7</v>
      </c>
      <c r="I82" s="39">
        <v>18</v>
      </c>
      <c r="J82" s="38" t="s">
        <v>5</v>
      </c>
      <c r="K82" s="120" t="s">
        <v>383</v>
      </c>
      <c r="L82" s="38"/>
    </row>
    <row r="83" spans="1:28" x14ac:dyDescent="0.25">
      <c r="A83" s="38">
        <v>56</v>
      </c>
      <c r="B83" s="31" t="s">
        <v>81</v>
      </c>
      <c r="C83" s="38" t="s">
        <v>95</v>
      </c>
      <c r="D83" s="38" t="s">
        <v>156</v>
      </c>
      <c r="E83" s="31" t="s">
        <v>99</v>
      </c>
      <c r="F83" s="31"/>
      <c r="G83" s="39">
        <v>25</v>
      </c>
      <c r="H83" s="39">
        <v>6</v>
      </c>
      <c r="I83" s="39">
        <v>16</v>
      </c>
      <c r="J83" s="38" t="s">
        <v>6</v>
      </c>
      <c r="K83" s="120" t="s">
        <v>384</v>
      </c>
      <c r="L83" s="38"/>
    </row>
    <row r="84" spans="1:28" x14ac:dyDescent="0.25">
      <c r="A84" s="38">
        <v>59</v>
      </c>
      <c r="B84" s="31" t="s">
        <v>78</v>
      </c>
      <c r="C84" s="38" t="s">
        <v>87</v>
      </c>
      <c r="D84" s="38" t="s">
        <v>156</v>
      </c>
      <c r="E84" s="31" t="s">
        <v>99</v>
      </c>
      <c r="F84" s="31"/>
      <c r="G84" s="39">
        <v>1</v>
      </c>
      <c r="H84" s="39">
        <v>6</v>
      </c>
      <c r="I84" s="39">
        <v>19</v>
      </c>
      <c r="J84" s="38" t="s">
        <v>5</v>
      </c>
      <c r="K84" s="120" t="s">
        <v>387</v>
      </c>
      <c r="L84" s="42"/>
    </row>
    <row r="85" spans="1:28" x14ac:dyDescent="0.25">
      <c r="A85" s="38">
        <v>60</v>
      </c>
      <c r="B85" s="31" t="s">
        <v>81</v>
      </c>
      <c r="C85" s="38" t="s">
        <v>87</v>
      </c>
      <c r="D85" s="38" t="s">
        <v>156</v>
      </c>
      <c r="E85" s="31" t="s">
        <v>99</v>
      </c>
      <c r="F85" s="31"/>
      <c r="G85" s="39">
        <v>25</v>
      </c>
      <c r="H85" s="39">
        <v>6</v>
      </c>
      <c r="I85" s="39">
        <v>16</v>
      </c>
      <c r="J85" s="38" t="s">
        <v>85</v>
      </c>
      <c r="K85" s="120" t="s">
        <v>388</v>
      </c>
      <c r="L85" s="38"/>
    </row>
    <row r="86" spans="1:28" x14ac:dyDescent="0.25">
      <c r="A86" s="40">
        <v>61</v>
      </c>
      <c r="B86" s="33" t="s">
        <v>111</v>
      </c>
      <c r="C86" s="40" t="s">
        <v>112</v>
      </c>
      <c r="D86" s="40"/>
      <c r="E86" s="33" t="s">
        <v>113</v>
      </c>
      <c r="F86" s="33"/>
      <c r="G86" s="39">
        <v>11</v>
      </c>
      <c r="H86" s="39">
        <v>7</v>
      </c>
      <c r="I86" s="39">
        <v>15</v>
      </c>
      <c r="J86" s="38" t="s">
        <v>85</v>
      </c>
      <c r="K86" s="120" t="s">
        <v>390</v>
      </c>
      <c r="L86" s="38"/>
    </row>
    <row r="88" spans="1:28" ht="12.75" customHeight="1" x14ac:dyDescent="0.25">
      <c r="A88" s="196">
        <v>7</v>
      </c>
      <c r="B88" s="31" t="s">
        <v>78</v>
      </c>
      <c r="C88" s="38" t="s">
        <v>90</v>
      </c>
      <c r="D88" s="38"/>
      <c r="E88" s="31" t="s">
        <v>91</v>
      </c>
      <c r="F88" s="31"/>
      <c r="G88" s="39">
        <v>21</v>
      </c>
      <c r="H88" s="39">
        <v>6</v>
      </c>
      <c r="I88" s="39">
        <v>8</v>
      </c>
      <c r="J88" s="38" t="s">
        <v>92</v>
      </c>
      <c r="K88" s="120" t="s">
        <v>347</v>
      </c>
      <c r="L88" s="38" t="s">
        <v>93</v>
      </c>
      <c r="O88" s="16"/>
    </row>
    <row r="89" spans="1:28" ht="12.75" customHeight="1" x14ac:dyDescent="0.25">
      <c r="A89" s="196">
        <v>8</v>
      </c>
      <c r="B89" s="31" t="s">
        <v>81</v>
      </c>
      <c r="C89" s="38" t="s">
        <v>90</v>
      </c>
      <c r="D89" s="38"/>
      <c r="E89" s="31" t="s">
        <v>91</v>
      </c>
      <c r="F89" s="31"/>
      <c r="G89" s="39">
        <v>18</v>
      </c>
      <c r="H89" s="39">
        <v>6</v>
      </c>
      <c r="I89" s="39">
        <v>16</v>
      </c>
      <c r="J89" s="38" t="s">
        <v>94</v>
      </c>
      <c r="K89" s="120" t="s">
        <v>348</v>
      </c>
      <c r="L89" s="38" t="s">
        <v>115</v>
      </c>
      <c r="O89" s="16"/>
    </row>
    <row r="90" spans="1:28" ht="12.75" customHeight="1" x14ac:dyDescent="0.25">
      <c r="A90" s="196">
        <v>17</v>
      </c>
      <c r="B90" s="31" t="s">
        <v>78</v>
      </c>
      <c r="C90" s="38" t="s">
        <v>90</v>
      </c>
      <c r="D90" s="38"/>
      <c r="E90" s="31" t="s">
        <v>101</v>
      </c>
      <c r="F90" s="31"/>
      <c r="G90" s="39">
        <v>17</v>
      </c>
      <c r="H90" s="39">
        <v>10</v>
      </c>
      <c r="I90" s="39">
        <v>15</v>
      </c>
      <c r="J90" s="38" t="s">
        <v>4</v>
      </c>
      <c r="K90" s="120" t="s">
        <v>356</v>
      </c>
      <c r="L90" s="38" t="s">
        <v>72</v>
      </c>
      <c r="O90" s="16"/>
    </row>
    <row r="91" spans="1:28" ht="12.75" customHeight="1" x14ac:dyDescent="0.25">
      <c r="A91" s="196">
        <v>18</v>
      </c>
      <c r="B91" s="31" t="s">
        <v>81</v>
      </c>
      <c r="C91" s="38" t="s">
        <v>90</v>
      </c>
      <c r="D91" s="38"/>
      <c r="E91" s="31" t="s">
        <v>101</v>
      </c>
      <c r="F91" s="31"/>
      <c r="G91" s="39">
        <v>25</v>
      </c>
      <c r="H91" s="39">
        <v>6</v>
      </c>
      <c r="I91" s="39">
        <v>16</v>
      </c>
      <c r="J91" s="38" t="s">
        <v>4</v>
      </c>
      <c r="K91" s="120" t="s">
        <v>357</v>
      </c>
      <c r="L91" s="38" t="s">
        <v>115</v>
      </c>
      <c r="O91" s="16"/>
    </row>
    <row r="92" spans="1:28" ht="12.75" customHeight="1" x14ac:dyDescent="0.25">
      <c r="A92" s="196">
        <v>37</v>
      </c>
      <c r="B92" s="31" t="s">
        <v>78</v>
      </c>
      <c r="C92" s="38" t="s">
        <v>90</v>
      </c>
      <c r="D92" s="38"/>
      <c r="E92" s="31" t="s">
        <v>106</v>
      </c>
      <c r="F92" s="31"/>
      <c r="G92" s="39">
        <v>5</v>
      </c>
      <c r="H92" s="39">
        <v>7</v>
      </c>
      <c r="I92" s="39">
        <v>3</v>
      </c>
      <c r="J92" s="38" t="s">
        <v>102</v>
      </c>
      <c r="K92" s="120" t="s">
        <v>368</v>
      </c>
      <c r="L92" s="38" t="s">
        <v>107</v>
      </c>
      <c r="O92" s="16"/>
    </row>
    <row r="93" spans="1:28" s="45" customFormat="1" ht="12.75" customHeight="1" x14ac:dyDescent="0.25">
      <c r="A93" s="196">
        <v>38</v>
      </c>
      <c r="B93" s="31" t="s">
        <v>81</v>
      </c>
      <c r="C93" s="38" t="s">
        <v>90</v>
      </c>
      <c r="D93" s="38"/>
      <c r="E93" s="31" t="s">
        <v>106</v>
      </c>
      <c r="F93" s="31"/>
      <c r="G93" s="39">
        <v>5</v>
      </c>
      <c r="H93" s="39">
        <v>10</v>
      </c>
      <c r="I93" s="39">
        <v>3</v>
      </c>
      <c r="J93" s="38" t="s">
        <v>94</v>
      </c>
      <c r="K93" s="120" t="s">
        <v>369</v>
      </c>
      <c r="L93" s="38" t="s">
        <v>108</v>
      </c>
      <c r="O93" s="16"/>
      <c r="P93" s="16"/>
      <c r="Q93" s="16"/>
      <c r="R93" s="16"/>
      <c r="S93" s="16"/>
      <c r="T93" s="16"/>
      <c r="U93" s="16"/>
      <c r="V93" s="16"/>
      <c r="AA93"/>
      <c r="AB93"/>
    </row>
    <row r="94" spans="1:28" s="45" customFormat="1" ht="12.75" customHeight="1" x14ac:dyDescent="0.25">
      <c r="A94" s="196">
        <v>47</v>
      </c>
      <c r="B94" s="31" t="s">
        <v>78</v>
      </c>
      <c r="C94" s="38" t="s">
        <v>90</v>
      </c>
      <c r="D94" s="38"/>
      <c r="E94" s="31" t="s">
        <v>109</v>
      </c>
      <c r="F94" s="31"/>
      <c r="G94" s="39">
        <v>21</v>
      </c>
      <c r="H94" s="39">
        <v>1</v>
      </c>
      <c r="I94" s="39">
        <v>12</v>
      </c>
      <c r="J94" s="38" t="s">
        <v>4</v>
      </c>
      <c r="K94" s="120" t="s">
        <v>377</v>
      </c>
      <c r="L94" s="38" t="s">
        <v>110</v>
      </c>
      <c r="O94" s="16"/>
      <c r="P94" s="16"/>
      <c r="Q94" s="16"/>
      <c r="R94" s="16"/>
      <c r="S94" s="16"/>
      <c r="T94" s="16"/>
      <c r="U94" s="16"/>
      <c r="V94" s="16"/>
      <c r="AA94"/>
      <c r="AB94"/>
    </row>
    <row r="95" spans="1:28" s="45" customFormat="1" ht="12.75" customHeight="1" x14ac:dyDescent="0.25">
      <c r="A95" s="196">
        <v>48</v>
      </c>
      <c r="B95" s="31" t="s">
        <v>81</v>
      </c>
      <c r="C95" s="38" t="s">
        <v>90</v>
      </c>
      <c r="D95" s="38"/>
      <c r="E95" s="31" t="s">
        <v>109</v>
      </c>
      <c r="F95" s="31"/>
      <c r="G95" s="39">
        <v>6</v>
      </c>
      <c r="H95" s="39">
        <v>10</v>
      </c>
      <c r="I95" s="39">
        <v>1</v>
      </c>
      <c r="J95" s="38" t="s">
        <v>85</v>
      </c>
      <c r="K95" s="120" t="s">
        <v>378</v>
      </c>
      <c r="L95" s="38" t="s">
        <v>86</v>
      </c>
      <c r="O95" s="16"/>
      <c r="P95" s="16"/>
      <c r="Q95" s="16"/>
      <c r="R95" s="16"/>
      <c r="S95" s="16"/>
      <c r="T95" s="16"/>
      <c r="U95" s="16"/>
      <c r="V95" s="16"/>
      <c r="AA95"/>
      <c r="AB95"/>
    </row>
    <row r="96" spans="1:28" x14ac:dyDescent="0.25">
      <c r="A96" s="197">
        <v>61</v>
      </c>
      <c r="B96" s="33" t="s">
        <v>111</v>
      </c>
      <c r="C96" s="40" t="s">
        <v>158</v>
      </c>
      <c r="D96" s="40"/>
      <c r="E96" s="33" t="s">
        <v>113</v>
      </c>
      <c r="F96" s="33"/>
      <c r="G96" s="39">
        <v>15</v>
      </c>
      <c r="H96" s="39">
        <v>7</v>
      </c>
      <c r="I96" s="39">
        <v>23</v>
      </c>
      <c r="J96" s="38" t="s">
        <v>104</v>
      </c>
      <c r="K96" s="120" t="s">
        <v>391</v>
      </c>
      <c r="L96" s="38"/>
    </row>
  </sheetData>
  <sheetProtection selectLockedCells="1" selectUnlockedCells="1"/>
  <mergeCells count="11">
    <mergeCell ref="A68:I68"/>
    <mergeCell ref="O1:V1"/>
    <mergeCell ref="A2:B2"/>
    <mergeCell ref="O2:P2"/>
    <mergeCell ref="O3:P3"/>
    <mergeCell ref="Q2:R2"/>
    <mergeCell ref="Q3:R3"/>
    <mergeCell ref="S2:T2"/>
    <mergeCell ref="S3:T3"/>
    <mergeCell ref="U2:V2"/>
    <mergeCell ref="U3:V3"/>
  </mergeCells>
  <pageMargins left="0.70833333333333337" right="0.70833333333333337" top="0.74791666666666667" bottom="0.74791666666666667" header="0.51180555555555551" footer="0.51180555555555551"/>
  <pageSetup paperSize="9" firstPageNumber="0" orientation="portrait" horizontalDpi="300" verticalDpi="300"/>
  <headerFooter alignWithMargins="0"/>
  <colBreaks count="1" manualBreakCount="1">
    <brk id="1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37"/>
  <sheetViews>
    <sheetView topLeftCell="A10" workbookViewId="0">
      <selection activeCell="C20" sqref="C20"/>
    </sheetView>
  </sheetViews>
  <sheetFormatPr defaultColWidth="9.109375" defaultRowHeight="11.4" x14ac:dyDescent="0.2"/>
  <cols>
    <col min="1" max="1" width="3.109375" style="1" customWidth="1"/>
    <col min="2" max="2" width="17.88671875" style="2" customWidth="1"/>
    <col min="3" max="3" width="17.88671875" style="66" customWidth="1"/>
    <col min="4" max="4" width="11" style="3" customWidth="1"/>
    <col min="5" max="5" width="10.44140625" style="1" customWidth="1"/>
    <col min="6" max="6" width="21.88671875" style="24" customWidth="1"/>
    <col min="7" max="7" width="19.6640625" style="24" bestFit="1" customWidth="1"/>
    <col min="8" max="8" width="19.44140625" style="24" customWidth="1"/>
    <col min="9" max="9" width="17.88671875" style="24" bestFit="1" customWidth="1"/>
    <col min="10" max="231" width="9.109375" style="1"/>
    <col min="232" max="232" width="3.109375" style="1" customWidth="1"/>
    <col min="233" max="234" width="17.88671875" style="1" customWidth="1"/>
    <col min="235" max="235" width="11" style="1" customWidth="1"/>
    <col min="236" max="236" width="10.44140625" style="1" customWidth="1"/>
    <col min="237" max="238" width="19.6640625" style="1" bestFit="1" customWidth="1"/>
    <col min="239" max="239" width="17.6640625" style="1" bestFit="1" customWidth="1"/>
    <col min="240" max="240" width="17.88671875" style="1" bestFit="1" customWidth="1"/>
    <col min="241" max="16384" width="9.109375" style="1"/>
  </cols>
  <sheetData>
    <row r="1" spans="1:12" ht="0.75" hidden="1" customHeight="1" x14ac:dyDescent="0.25">
      <c r="A1" s="9"/>
      <c r="B1" s="10" t="s">
        <v>163</v>
      </c>
      <c r="C1" s="51"/>
      <c r="D1" s="11"/>
      <c r="E1" s="11"/>
    </row>
    <row r="2" spans="1:12" ht="62.25" customHeight="1" x14ac:dyDescent="0.2">
      <c r="A2" s="12"/>
      <c r="B2" s="52" t="s">
        <v>159</v>
      </c>
      <c r="C2" s="52" t="s">
        <v>2</v>
      </c>
      <c r="D2" s="53" t="s">
        <v>12</v>
      </c>
      <c r="E2" s="54" t="s">
        <v>155</v>
      </c>
      <c r="F2" s="55" t="s">
        <v>150</v>
      </c>
      <c r="G2" s="55" t="s">
        <v>151</v>
      </c>
      <c r="H2" s="55" t="s">
        <v>152</v>
      </c>
      <c r="I2" s="55" t="s">
        <v>153</v>
      </c>
    </row>
    <row r="3" spans="1:12" ht="23.25" customHeight="1" x14ac:dyDescent="0.2">
      <c r="A3" s="12"/>
      <c r="B3" s="71"/>
      <c r="C3" s="72"/>
      <c r="D3" s="73"/>
      <c r="E3" s="73"/>
      <c r="F3" s="55" t="s">
        <v>69</v>
      </c>
      <c r="G3" s="55" t="s">
        <v>70</v>
      </c>
      <c r="H3" s="55" t="s">
        <v>71</v>
      </c>
      <c r="I3" s="55" t="s">
        <v>154</v>
      </c>
    </row>
    <row r="4" spans="1:12" ht="24.75" customHeight="1" x14ac:dyDescent="0.2">
      <c r="A4" s="13">
        <v>11</v>
      </c>
      <c r="B4" s="15" t="s">
        <v>137</v>
      </c>
      <c r="C4" s="56">
        <v>45570</v>
      </c>
      <c r="D4" s="57" t="s">
        <v>440</v>
      </c>
      <c r="E4" s="58" t="s">
        <v>104</v>
      </c>
      <c r="F4" s="59" t="s">
        <v>421</v>
      </c>
      <c r="G4" s="59" t="s">
        <v>164</v>
      </c>
      <c r="H4" s="59" t="s">
        <v>431</v>
      </c>
      <c r="I4" s="59" t="s">
        <v>171</v>
      </c>
    </row>
    <row r="5" spans="1:12" ht="24.75" customHeight="1" x14ac:dyDescent="0.2">
      <c r="A5" s="13">
        <v>12</v>
      </c>
      <c r="B5" s="15" t="s">
        <v>138</v>
      </c>
      <c r="C5" s="56">
        <v>45094</v>
      </c>
      <c r="D5" s="57" t="s">
        <v>419</v>
      </c>
      <c r="E5" s="58" t="s">
        <v>104</v>
      </c>
      <c r="F5" s="59" t="s">
        <v>205</v>
      </c>
      <c r="G5" s="59" t="s">
        <v>122</v>
      </c>
      <c r="H5" s="59" t="s">
        <v>123</v>
      </c>
      <c r="I5" s="59" t="s">
        <v>166</v>
      </c>
    </row>
    <row r="6" spans="1:12" ht="24.75" customHeight="1" x14ac:dyDescent="0.2">
      <c r="A6" s="13">
        <v>13</v>
      </c>
      <c r="B6" s="14" t="s">
        <v>139</v>
      </c>
      <c r="C6" s="56">
        <v>44730</v>
      </c>
      <c r="D6" s="57" t="s">
        <v>160</v>
      </c>
      <c r="E6" s="58" t="s">
        <v>104</v>
      </c>
      <c r="F6" s="60" t="s">
        <v>167</v>
      </c>
      <c r="G6" s="59" t="s">
        <v>168</v>
      </c>
      <c r="H6" s="61" t="s">
        <v>169</v>
      </c>
      <c r="I6" s="59" t="s">
        <v>170</v>
      </c>
    </row>
    <row r="7" spans="1:12" ht="24.75" customHeight="1" x14ac:dyDescent="0.2">
      <c r="A7" s="13">
        <v>14</v>
      </c>
      <c r="B7" s="14" t="s">
        <v>140</v>
      </c>
      <c r="C7" s="56">
        <v>45570</v>
      </c>
      <c r="D7" s="57" t="s">
        <v>441</v>
      </c>
      <c r="E7" s="62" t="s">
        <v>104</v>
      </c>
      <c r="F7" s="36" t="s">
        <v>442</v>
      </c>
      <c r="G7" s="44" t="s">
        <v>443</v>
      </c>
      <c r="H7" s="44" t="s">
        <v>444</v>
      </c>
      <c r="I7" s="74" t="s">
        <v>175</v>
      </c>
      <c r="L7" s="44"/>
    </row>
    <row r="8" spans="1:12" ht="24.75" customHeight="1" x14ac:dyDescent="0.25">
      <c r="A8" s="13">
        <v>25</v>
      </c>
      <c r="B8" s="14" t="s">
        <v>124</v>
      </c>
      <c r="C8" s="56">
        <v>45269</v>
      </c>
      <c r="D8" s="57" t="s">
        <v>402</v>
      </c>
      <c r="E8" s="58" t="s">
        <v>104</v>
      </c>
      <c r="F8" s="60" t="s">
        <v>168</v>
      </c>
      <c r="G8" s="59" t="s">
        <v>167</v>
      </c>
      <c r="H8" s="59" t="s">
        <v>171</v>
      </c>
      <c r="I8" s="75" t="s">
        <v>170</v>
      </c>
    </row>
    <row r="9" spans="1:12" ht="24.75" customHeight="1" x14ac:dyDescent="0.25">
      <c r="A9" s="13">
        <v>26</v>
      </c>
      <c r="B9" s="14" t="s">
        <v>125</v>
      </c>
      <c r="C9" s="56">
        <v>45668</v>
      </c>
      <c r="D9" s="57" t="s">
        <v>462</v>
      </c>
      <c r="E9" s="62" t="s">
        <v>104</v>
      </c>
      <c r="F9" s="63" t="s">
        <v>175</v>
      </c>
      <c r="G9" s="63" t="s">
        <v>451</v>
      </c>
      <c r="H9" s="63" t="s">
        <v>209</v>
      </c>
      <c r="I9" s="63" t="s">
        <v>206</v>
      </c>
    </row>
    <row r="10" spans="1:12" ht="24.75" customHeight="1" x14ac:dyDescent="0.2">
      <c r="A10" s="13">
        <v>27</v>
      </c>
      <c r="B10" s="14" t="s">
        <v>467</v>
      </c>
      <c r="C10" s="56">
        <v>42546</v>
      </c>
      <c r="D10" s="57" t="s">
        <v>474</v>
      </c>
      <c r="E10" s="62" t="s">
        <v>6</v>
      </c>
      <c r="F10" s="60" t="s">
        <v>476</v>
      </c>
      <c r="G10" s="59" t="s">
        <v>477</v>
      </c>
      <c r="H10" s="59" t="s">
        <v>478</v>
      </c>
      <c r="I10" s="60" t="s">
        <v>479</v>
      </c>
    </row>
    <row r="11" spans="1:12" ht="24.75" customHeight="1" x14ac:dyDescent="0.2">
      <c r="A11" s="13">
        <v>28</v>
      </c>
      <c r="B11" s="14" t="s">
        <v>468</v>
      </c>
      <c r="C11" s="56">
        <v>41286</v>
      </c>
      <c r="D11" s="57" t="s">
        <v>471</v>
      </c>
      <c r="E11" s="58" t="s">
        <v>5</v>
      </c>
      <c r="F11" s="35" t="s">
        <v>480</v>
      </c>
      <c r="G11" s="35" t="s">
        <v>481</v>
      </c>
      <c r="H11" s="35" t="s">
        <v>482</v>
      </c>
      <c r="I11" s="35" t="s">
        <v>483</v>
      </c>
    </row>
    <row r="12" spans="1:12" ht="24.75" customHeight="1" x14ac:dyDescent="0.2">
      <c r="A12" s="13">
        <v>29</v>
      </c>
      <c r="B12" s="14" t="s">
        <v>126</v>
      </c>
      <c r="C12" s="56">
        <v>45395</v>
      </c>
      <c r="D12" s="57" t="s">
        <v>420</v>
      </c>
      <c r="E12" s="58" t="s">
        <v>104</v>
      </c>
      <c r="F12" s="60" t="s">
        <v>421</v>
      </c>
      <c r="G12" s="59" t="s">
        <v>167</v>
      </c>
      <c r="H12" s="59" t="s">
        <v>171</v>
      </c>
      <c r="I12" s="60" t="s">
        <v>422</v>
      </c>
    </row>
    <row r="13" spans="1:12" ht="24.75" customHeight="1" x14ac:dyDescent="0.2">
      <c r="A13" s="13">
        <v>30</v>
      </c>
      <c r="B13" s="14" t="s">
        <v>127</v>
      </c>
      <c r="C13" s="56">
        <v>44695</v>
      </c>
      <c r="D13" s="57" t="s">
        <v>148</v>
      </c>
      <c r="E13" s="62" t="s">
        <v>6</v>
      </c>
      <c r="F13" s="35" t="s">
        <v>146</v>
      </c>
      <c r="G13" s="35" t="s">
        <v>142</v>
      </c>
      <c r="H13" s="35" t="s">
        <v>145</v>
      </c>
      <c r="I13" s="35" t="s">
        <v>147</v>
      </c>
    </row>
    <row r="14" spans="1:12" ht="24.75" customHeight="1" x14ac:dyDescent="0.2">
      <c r="A14" s="13">
        <v>41</v>
      </c>
      <c r="B14" s="14" t="s">
        <v>131</v>
      </c>
      <c r="C14" s="56">
        <v>45570</v>
      </c>
      <c r="D14" s="57" t="s">
        <v>445</v>
      </c>
      <c r="E14" s="58" t="s">
        <v>104</v>
      </c>
      <c r="F14" s="64" t="s">
        <v>171</v>
      </c>
      <c r="G14" s="65" t="s">
        <v>203</v>
      </c>
      <c r="H14" s="29" t="s">
        <v>446</v>
      </c>
      <c r="I14" s="59" t="s">
        <v>164</v>
      </c>
    </row>
    <row r="15" spans="1:12" ht="24.75" customHeight="1" x14ac:dyDescent="0.2">
      <c r="A15" s="13">
        <v>42</v>
      </c>
      <c r="B15" s="14" t="s">
        <v>130</v>
      </c>
      <c r="C15" s="56">
        <v>44758</v>
      </c>
      <c r="D15" s="57" t="s">
        <v>161</v>
      </c>
      <c r="E15" s="62" t="s">
        <v>104</v>
      </c>
      <c r="F15" s="64" t="s">
        <v>123</v>
      </c>
      <c r="G15" s="29" t="s">
        <v>122</v>
      </c>
      <c r="H15" s="29" t="s">
        <v>166</v>
      </c>
      <c r="I15" s="65" t="s">
        <v>174</v>
      </c>
    </row>
    <row r="16" spans="1:12" ht="24.75" customHeight="1" x14ac:dyDescent="0.2">
      <c r="A16" s="13">
        <v>43</v>
      </c>
      <c r="B16" s="14" t="s">
        <v>129</v>
      </c>
      <c r="C16" s="56">
        <v>45570</v>
      </c>
      <c r="D16" s="57" t="s">
        <v>447</v>
      </c>
      <c r="E16" s="58" t="s">
        <v>104</v>
      </c>
      <c r="F16" s="59" t="s">
        <v>448</v>
      </c>
      <c r="G16" s="61" t="s">
        <v>449</v>
      </c>
      <c r="H16" s="60" t="s">
        <v>207</v>
      </c>
      <c r="I16" s="59" t="s">
        <v>208</v>
      </c>
    </row>
    <row r="17" spans="1:10" ht="24.75" customHeight="1" x14ac:dyDescent="0.2">
      <c r="A17" s="13">
        <v>44</v>
      </c>
      <c r="B17" s="14" t="s">
        <v>128</v>
      </c>
      <c r="C17" s="56">
        <v>45570</v>
      </c>
      <c r="D17" s="57" t="s">
        <v>450</v>
      </c>
      <c r="E17" s="62" t="s">
        <v>104</v>
      </c>
      <c r="F17" s="35" t="s">
        <v>442</v>
      </c>
      <c r="G17" s="35" t="s">
        <v>451</v>
      </c>
      <c r="H17" s="35" t="s">
        <v>175</v>
      </c>
      <c r="I17" s="35" t="s">
        <v>206</v>
      </c>
    </row>
    <row r="18" spans="1:10" ht="24.75" customHeight="1" x14ac:dyDescent="0.2">
      <c r="A18" s="13">
        <v>55</v>
      </c>
      <c r="B18" s="14" t="s">
        <v>132</v>
      </c>
      <c r="C18" s="56">
        <v>45122</v>
      </c>
      <c r="D18" s="57" t="s">
        <v>217</v>
      </c>
      <c r="E18" s="58" t="s">
        <v>104</v>
      </c>
      <c r="F18" s="60" t="s">
        <v>167</v>
      </c>
      <c r="G18" s="59" t="s">
        <v>168</v>
      </c>
      <c r="H18" s="60" t="s">
        <v>170</v>
      </c>
      <c r="I18" s="59" t="s">
        <v>171</v>
      </c>
    </row>
    <row r="19" spans="1:10" ht="24.75" customHeight="1" x14ac:dyDescent="0.25">
      <c r="A19" s="13">
        <v>56</v>
      </c>
      <c r="B19" s="14" t="s">
        <v>133</v>
      </c>
      <c r="C19" s="56">
        <v>45066</v>
      </c>
      <c r="D19" s="57" t="s">
        <v>210</v>
      </c>
      <c r="E19" s="62" t="s">
        <v>6</v>
      </c>
      <c r="F19" s="63" t="s">
        <v>141</v>
      </c>
      <c r="G19" s="63" t="s">
        <v>202</v>
      </c>
      <c r="H19" s="63" t="s">
        <v>144</v>
      </c>
      <c r="I19" s="63" t="s">
        <v>143</v>
      </c>
    </row>
    <row r="20" spans="1:10" ht="24.75" customHeight="1" x14ac:dyDescent="0.2">
      <c r="A20" s="13">
        <v>57</v>
      </c>
      <c r="B20" s="14" t="s">
        <v>469</v>
      </c>
      <c r="C20" s="56">
        <v>37436</v>
      </c>
      <c r="D20" s="57" t="s">
        <v>472</v>
      </c>
      <c r="E20" s="220" t="s">
        <v>6</v>
      </c>
      <c r="F20" s="60"/>
      <c r="G20" s="59"/>
      <c r="H20" s="60"/>
      <c r="I20" s="59"/>
    </row>
    <row r="21" spans="1:10" ht="24.75" customHeight="1" x14ac:dyDescent="0.25">
      <c r="A21" s="13">
        <v>58</v>
      </c>
      <c r="B21" s="14" t="s">
        <v>470</v>
      </c>
      <c r="C21" s="56">
        <v>37436</v>
      </c>
      <c r="D21" s="57" t="s">
        <v>473</v>
      </c>
      <c r="E21" s="62" t="s">
        <v>104</v>
      </c>
      <c r="F21" s="63"/>
      <c r="G21" s="63"/>
      <c r="H21" s="63"/>
      <c r="I21" s="63"/>
    </row>
    <row r="22" spans="1:10" ht="24.75" customHeight="1" x14ac:dyDescent="0.2">
      <c r="A22" s="13">
        <v>59</v>
      </c>
      <c r="B22" s="14" t="s">
        <v>135</v>
      </c>
      <c r="C22" s="56">
        <v>44695</v>
      </c>
      <c r="D22" s="57" t="s">
        <v>149</v>
      </c>
      <c r="E22" s="58" t="s">
        <v>104</v>
      </c>
      <c r="F22" s="60" t="s">
        <v>172</v>
      </c>
      <c r="G22" s="59" t="s">
        <v>165</v>
      </c>
      <c r="H22" s="60" t="s">
        <v>173</v>
      </c>
      <c r="I22" s="59" t="s">
        <v>164</v>
      </c>
    </row>
    <row r="23" spans="1:10" ht="24.75" customHeight="1" thickBot="1" x14ac:dyDescent="0.25">
      <c r="A23" s="97">
        <v>60</v>
      </c>
      <c r="B23" s="217" t="s">
        <v>134</v>
      </c>
      <c r="C23" s="218">
        <v>44758</v>
      </c>
      <c r="D23" s="219" t="s">
        <v>162</v>
      </c>
      <c r="E23" s="220" t="s">
        <v>6</v>
      </c>
      <c r="F23" s="221" t="s">
        <v>145</v>
      </c>
      <c r="G23" s="222" t="s">
        <v>146</v>
      </c>
      <c r="H23" s="223" t="s">
        <v>147</v>
      </c>
      <c r="I23" s="221" t="s">
        <v>142</v>
      </c>
    </row>
    <row r="24" spans="1:10" ht="24.75" customHeight="1" thickBot="1" x14ac:dyDescent="0.25">
      <c r="A24" s="97">
        <v>61</v>
      </c>
      <c r="B24" s="217" t="s">
        <v>452</v>
      </c>
      <c r="C24" s="56">
        <v>45633</v>
      </c>
      <c r="D24" s="42" t="s">
        <v>457</v>
      </c>
      <c r="E24" s="224" t="s">
        <v>104</v>
      </c>
      <c r="F24" s="407" t="s">
        <v>78</v>
      </c>
      <c r="G24" s="408"/>
      <c r="H24" s="409" t="s">
        <v>81</v>
      </c>
      <c r="I24" s="410"/>
    </row>
    <row r="25" spans="1:10" x14ac:dyDescent="0.2">
      <c r="A25" s="103"/>
      <c r="B25" s="177"/>
      <c r="C25" s="225"/>
      <c r="D25" s="41"/>
      <c r="E25" s="226"/>
      <c r="F25" s="227" t="s">
        <v>334</v>
      </c>
      <c r="G25" s="228" t="s">
        <v>333</v>
      </c>
      <c r="H25" s="229" t="s">
        <v>327</v>
      </c>
      <c r="I25" s="230" t="s">
        <v>332</v>
      </c>
    </row>
    <row r="26" spans="1:10" ht="12" x14ac:dyDescent="0.25">
      <c r="A26" s="103"/>
      <c r="B26" s="177"/>
      <c r="C26" s="225"/>
      <c r="D26" s="41"/>
      <c r="E26" s="226"/>
      <c r="F26" s="231" t="s">
        <v>398</v>
      </c>
      <c r="G26" s="232" t="s">
        <v>453</v>
      </c>
      <c r="H26" s="233" t="s">
        <v>335</v>
      </c>
      <c r="I26" s="234" t="s">
        <v>455</v>
      </c>
      <c r="J26" s="67"/>
    </row>
    <row r="27" spans="1:10" ht="12" x14ac:dyDescent="0.25">
      <c r="A27" s="103"/>
      <c r="B27" s="177"/>
      <c r="C27" s="225"/>
      <c r="D27" s="41"/>
      <c r="E27" s="226"/>
      <c r="F27" s="231" t="s">
        <v>329</v>
      </c>
      <c r="G27" s="232" t="s">
        <v>328</v>
      </c>
      <c r="H27" s="233" t="s">
        <v>327</v>
      </c>
      <c r="I27" s="234" t="s">
        <v>456</v>
      </c>
      <c r="J27" s="67"/>
    </row>
    <row r="28" spans="1:10" ht="12" x14ac:dyDescent="0.25">
      <c r="A28" s="103"/>
      <c r="B28" s="177"/>
      <c r="C28" s="225"/>
      <c r="D28" s="41"/>
      <c r="E28" s="226"/>
      <c r="F28" s="231" t="s">
        <v>327</v>
      </c>
      <c r="G28" s="232" t="s">
        <v>326</v>
      </c>
      <c r="H28" s="233" t="s">
        <v>331</v>
      </c>
      <c r="I28" s="234" t="s">
        <v>330</v>
      </c>
      <c r="J28" s="67"/>
    </row>
    <row r="29" spans="1:10" ht="12.6" thickBot="1" x14ac:dyDescent="0.3">
      <c r="A29" s="103"/>
      <c r="B29" s="177"/>
      <c r="C29" s="225"/>
      <c r="D29" s="41"/>
      <c r="E29" s="226"/>
      <c r="F29" s="235" t="s">
        <v>399</v>
      </c>
      <c r="G29" s="236" t="s">
        <v>454</v>
      </c>
      <c r="H29" s="237" t="s">
        <v>397</v>
      </c>
      <c r="I29" s="238" t="s">
        <v>404</v>
      </c>
      <c r="J29" s="67"/>
    </row>
    <row r="30" spans="1:10" ht="12" x14ac:dyDescent="0.25">
      <c r="A30" s="103"/>
      <c r="B30" s="177"/>
      <c r="C30" s="225"/>
      <c r="D30" s="41"/>
      <c r="E30" s="226"/>
      <c r="F30" s="239"/>
      <c r="G30" s="239"/>
      <c r="H30" s="240"/>
      <c r="I30" s="241"/>
      <c r="J30" s="67"/>
    </row>
    <row r="31" spans="1:10" x14ac:dyDescent="0.2">
      <c r="A31" s="103"/>
      <c r="B31" s="177"/>
      <c r="C31" s="225"/>
      <c r="D31" s="41"/>
      <c r="E31" s="226"/>
      <c r="F31" s="239"/>
      <c r="G31" s="239"/>
      <c r="H31" s="240"/>
      <c r="I31" s="241"/>
    </row>
    <row r="32" spans="1:10" ht="22.8" x14ac:dyDescent="0.2">
      <c r="A32" s="97">
        <v>61</v>
      </c>
      <c r="B32" s="217" t="s">
        <v>136</v>
      </c>
      <c r="C32" s="56">
        <v>45122</v>
      </c>
      <c r="D32" s="42" t="s">
        <v>218</v>
      </c>
      <c r="E32" s="42" t="s">
        <v>104</v>
      </c>
      <c r="F32" s="38" t="s">
        <v>78</v>
      </c>
      <c r="G32" s="38" t="s">
        <v>81</v>
      </c>
    </row>
    <row r="33" spans="6:9" ht="12" x14ac:dyDescent="0.25">
      <c r="F33" s="156" t="s">
        <v>207</v>
      </c>
      <c r="G33" s="156" t="s">
        <v>206</v>
      </c>
      <c r="H33" s="67"/>
      <c r="I33" s="157"/>
    </row>
    <row r="34" spans="6:9" ht="13.2" x14ac:dyDescent="0.25">
      <c r="F34" s="156" t="s">
        <v>208</v>
      </c>
      <c r="G34" s="156" t="s">
        <v>175</v>
      </c>
      <c r="H34" s="68"/>
      <c r="I34" s="69"/>
    </row>
    <row r="35" spans="6:9" ht="13.2" x14ac:dyDescent="0.25">
      <c r="F35" s="158" t="s">
        <v>171</v>
      </c>
      <c r="G35" s="156" t="s">
        <v>209</v>
      </c>
      <c r="H35" s="68"/>
      <c r="I35" s="69"/>
    </row>
    <row r="36" spans="6:9" ht="13.2" x14ac:dyDescent="0.25">
      <c r="F36" s="156" t="s">
        <v>204</v>
      </c>
      <c r="G36" s="156" t="s">
        <v>219</v>
      </c>
      <c r="H36" s="68"/>
      <c r="I36" s="159"/>
    </row>
    <row r="37" spans="6:9" ht="13.2" x14ac:dyDescent="0.25">
      <c r="F37" s="156" t="s">
        <v>164</v>
      </c>
      <c r="G37" s="156" t="s">
        <v>123</v>
      </c>
      <c r="H37" s="68"/>
      <c r="I37" s="69"/>
    </row>
  </sheetData>
  <protectedRanges>
    <protectedRange sqref="F5" name="Range1_1_2_1_1_2"/>
    <protectedRange sqref="G5:G6 I16 I6 F16 H5" name="Range1_3_1_1_1_2"/>
    <protectedRange sqref="I7 F7" name="Range1_1_1_1_1_1_2"/>
  </protectedRanges>
  <mergeCells count="2">
    <mergeCell ref="F24:G24"/>
    <mergeCell ref="H24:I24"/>
  </mergeCells>
  <pageMargins left="0.7" right="0.7" top="0.75" bottom="0.75" header="0.3" footer="0.3"/>
  <pageSetup paperSize="9" scale="85" orientation="landscape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E5140D37DA974E8F83606E97A55E6A" ma:contentTypeVersion="0" ma:contentTypeDescription="Create a new document." ma:contentTypeScope="" ma:versionID="e124fdd7a2883ee08b344bc402a3f70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c180a8389243951cd65b31068827aa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5E5A1E-27DA-4308-B711-DCE90EBA4C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F34E877-6C2E-4635-A852-51696ADF77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8</vt:i4>
      </vt:variant>
    </vt:vector>
  </HeadingPairs>
  <TitlesOfParts>
    <vt:vector size="22" baseType="lpstr">
      <vt:lpstr>Moors League</vt:lpstr>
      <vt:lpstr>Running Total</vt:lpstr>
      <vt:lpstr>Lane 1 Team Sheet</vt:lpstr>
      <vt:lpstr>Lane 2 Team Sheet</vt:lpstr>
      <vt:lpstr>Lane 3 Team Sheet</vt:lpstr>
      <vt:lpstr>Lane 4 Team Sheet</vt:lpstr>
      <vt:lpstr>Sheet1</vt:lpstr>
      <vt:lpstr>Records</vt:lpstr>
      <vt:lpstr>Relay Records</vt:lpstr>
      <vt:lpstr>DQ Lookup</vt:lpstr>
      <vt:lpstr>HDR</vt:lpstr>
      <vt:lpstr>MRF</vt:lpstr>
      <vt:lpstr>Team Changes after event</vt:lpstr>
      <vt:lpstr>Swim England Lookup</vt:lpstr>
      <vt:lpstr>'Moors League'!place</vt:lpstr>
      <vt:lpstr>points</vt:lpstr>
      <vt:lpstr>position</vt:lpstr>
      <vt:lpstr>'Lane 4 Team Sheet'!Print_Area</vt:lpstr>
      <vt:lpstr>'Moors League'!Print_Area</vt:lpstr>
      <vt:lpstr>'Lane 4 Team Sheet'!Print_Titles</vt:lpstr>
      <vt:lpstr>'Moors League'!Print_Titles</vt:lpstr>
      <vt:lpstr>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Prouse</dc:creator>
  <cp:lastModifiedBy>Sharon Prouse</cp:lastModifiedBy>
  <cp:lastPrinted>2025-01-25T11:11:31Z</cp:lastPrinted>
  <dcterms:created xsi:type="dcterms:W3CDTF">2016-01-18T11:06:53Z</dcterms:created>
  <dcterms:modified xsi:type="dcterms:W3CDTF">2026-01-25T11:31:42Z</dcterms:modified>
</cp:coreProperties>
</file>