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hanna\OneDrive\Desktop\Moors 2026\3-Moors League 7 March 26- Host Northallerton\"/>
    </mc:Choice>
  </mc:AlternateContent>
  <xr:revisionPtr revIDLastSave="0" documentId="13_ncr:1_{88172546-B7FA-4A9D-8F33-0727FB3EF3E7}" xr6:coauthVersionLast="47" xr6:coauthVersionMax="47" xr10:uidLastSave="{00000000-0000-0000-0000-000000000000}"/>
  <bookViews>
    <workbookView xWindow="-108" yWindow="-108" windowWidth="23256" windowHeight="13896" tabRatio="856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Records" sheetId="7" r:id="rId7"/>
    <sheet name="Relay Records" sheetId="9" state="hidden" r:id="rId8"/>
    <sheet name="DQ Lookup" sheetId="10" state="hidden" r:id="rId9"/>
    <sheet name="HDR" sheetId="15" state="hidden" r:id="rId10"/>
    <sheet name="MRF" sheetId="16" state="hidden" r:id="rId11"/>
    <sheet name="Team Changes after event" sheetId="8" state="hidden" r:id="rId12"/>
    <sheet name="Swim England Lookup" sheetId="13" state="hidden" r:id="rId13"/>
    <sheet name="OMS" sheetId="21" state="hidden" r:id="rId14"/>
  </sheets>
  <definedNames>
    <definedName name="__xlfn_RTD">#N/A</definedName>
    <definedName name="_xlnm._FilterDatabase" localSheetId="10" hidden="1">MRF!$A$1:$H$161</definedName>
    <definedName name="place" localSheetId="0">'Moors League'!$D$89:$E$93</definedName>
    <definedName name="place" localSheetId="7">'Relay Records'!#REF!</definedName>
    <definedName name="points">'Moors League'!$T$9:$U$11</definedName>
    <definedName name="position">'Moors League'!$T$9:$U$14</definedName>
    <definedName name="_xlnm.Print_Area" localSheetId="5">'Lane 4 Team Sheet'!$A:$K</definedName>
    <definedName name="_xlnm.Print_Area" localSheetId="0">'Moors League'!$A$1:$R$72</definedName>
    <definedName name="_xlnm.Print_Titles" localSheetId="5">'Lane 4 Team Sheet'!$1:$4</definedName>
    <definedName name="_xlnm.Print_Titles" localSheetId="0">'Moors League'!$5:$8</definedName>
    <definedName name="table">'Moors League'!$T$9:$U$11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" i="17" l="1"/>
  <c r="Q45" i="17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63" i="19"/>
  <c r="J62" i="19"/>
  <c r="J61" i="19"/>
  <c r="J60" i="19"/>
  <c r="J59" i="19"/>
  <c r="J58" i="19"/>
  <c r="J57" i="19"/>
  <c r="J5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23" i="19"/>
  <c r="J22" i="19"/>
  <c r="J21" i="19"/>
  <c r="J20" i="19"/>
  <c r="J19" i="19"/>
  <c r="J18" i="19"/>
  <c r="J17" i="19"/>
  <c r="J16" i="19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63" i="18"/>
  <c r="J62" i="18"/>
  <c r="J61" i="18"/>
  <c r="J60" i="18"/>
  <c r="J59" i="18"/>
  <c r="J58" i="18"/>
  <c r="J57" i="18"/>
  <c r="J5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23" i="18"/>
  <c r="J22" i="18"/>
  <c r="J21" i="18"/>
  <c r="J20" i="18"/>
  <c r="J19" i="18"/>
  <c r="J18" i="18"/>
  <c r="J17" i="18"/>
  <c r="J16" i="18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63" i="17"/>
  <c r="J62" i="17"/>
  <c r="J61" i="17"/>
  <c r="J60" i="17"/>
  <c r="J59" i="17"/>
  <c r="J58" i="17"/>
  <c r="J57" i="17"/>
  <c r="J5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23" i="17"/>
  <c r="J22" i="17"/>
  <c r="J21" i="17"/>
  <c r="J20" i="17"/>
  <c r="J19" i="17"/>
  <c r="J18" i="17"/>
  <c r="J17" i="17"/>
  <c r="J16" i="17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63" i="3"/>
  <c r="J62" i="3"/>
  <c r="J61" i="3"/>
  <c r="J60" i="3"/>
  <c r="J59" i="3"/>
  <c r="J58" i="3"/>
  <c r="J57" i="3"/>
  <c r="J56" i="3"/>
  <c r="J45" i="3"/>
  <c r="J44" i="3"/>
  <c r="J43" i="3"/>
  <c r="J42" i="3"/>
  <c r="J41" i="3"/>
  <c r="J40" i="3"/>
  <c r="J39" i="3"/>
  <c r="J38" i="3"/>
  <c r="J37" i="3"/>
  <c r="J36" i="3"/>
  <c r="J35" i="3"/>
  <c r="J34" i="3"/>
  <c r="J23" i="3"/>
  <c r="J22" i="3"/>
  <c r="J21" i="3"/>
  <c r="J20" i="3"/>
  <c r="J19" i="3"/>
  <c r="J18" i="3"/>
  <c r="J17" i="3"/>
  <c r="J16" i="3"/>
  <c r="G62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6" i="3"/>
  <c r="O11" i="21"/>
  <c r="P11" i="21"/>
  <c r="Q11" i="21"/>
  <c r="R11" i="21"/>
  <c r="O12" i="21"/>
  <c r="P12" i="21"/>
  <c r="Q12" i="21"/>
  <c r="R12" i="21"/>
  <c r="O13" i="21"/>
  <c r="P13" i="21"/>
  <c r="Q13" i="21"/>
  <c r="R13" i="21"/>
  <c r="O14" i="21"/>
  <c r="P14" i="21"/>
  <c r="Q14" i="21"/>
  <c r="R14" i="21"/>
  <c r="O15" i="21"/>
  <c r="P15" i="21"/>
  <c r="Q15" i="21"/>
  <c r="R15" i="21"/>
  <c r="O16" i="21"/>
  <c r="P16" i="21"/>
  <c r="Q16" i="21"/>
  <c r="R16" i="21"/>
  <c r="O17" i="21"/>
  <c r="P17" i="21"/>
  <c r="Q17" i="21"/>
  <c r="R17" i="21"/>
  <c r="O18" i="21"/>
  <c r="P18" i="21"/>
  <c r="Q18" i="21"/>
  <c r="R18" i="21"/>
  <c r="O19" i="21"/>
  <c r="P19" i="21"/>
  <c r="Q19" i="21"/>
  <c r="R19" i="21"/>
  <c r="O20" i="21"/>
  <c r="P20" i="21"/>
  <c r="Q20" i="21"/>
  <c r="R20" i="21"/>
  <c r="O21" i="21"/>
  <c r="P21" i="21"/>
  <c r="Q21" i="21"/>
  <c r="R21" i="21"/>
  <c r="O22" i="21"/>
  <c r="P22" i="21"/>
  <c r="Q22" i="21"/>
  <c r="R22" i="21"/>
  <c r="O23" i="21"/>
  <c r="P23" i="21"/>
  <c r="Q23" i="21"/>
  <c r="R23" i="21"/>
  <c r="O24" i="21"/>
  <c r="P24" i="21"/>
  <c r="Q24" i="21"/>
  <c r="R24" i="21"/>
  <c r="O25" i="21"/>
  <c r="P25" i="21"/>
  <c r="Q25" i="21"/>
  <c r="R25" i="21"/>
  <c r="O26" i="21"/>
  <c r="P26" i="21"/>
  <c r="Q26" i="21"/>
  <c r="R26" i="21"/>
  <c r="O27" i="21"/>
  <c r="P27" i="21"/>
  <c r="Q27" i="21"/>
  <c r="R27" i="21"/>
  <c r="O28" i="21"/>
  <c r="P28" i="21"/>
  <c r="Q28" i="21"/>
  <c r="R28" i="21"/>
  <c r="O29" i="21"/>
  <c r="P29" i="21"/>
  <c r="Q29" i="21"/>
  <c r="R29" i="21"/>
  <c r="O30" i="21"/>
  <c r="P30" i="21"/>
  <c r="Q30" i="21"/>
  <c r="R30" i="21"/>
  <c r="O31" i="21"/>
  <c r="P31" i="21"/>
  <c r="Q31" i="21"/>
  <c r="R31" i="21"/>
  <c r="O32" i="21"/>
  <c r="P32" i="21"/>
  <c r="Q32" i="21"/>
  <c r="R32" i="21"/>
  <c r="O33" i="21"/>
  <c r="P33" i="21"/>
  <c r="Q33" i="21"/>
  <c r="R33" i="21"/>
  <c r="O34" i="21"/>
  <c r="P34" i="21"/>
  <c r="Q34" i="21"/>
  <c r="R34" i="21"/>
  <c r="O35" i="21"/>
  <c r="P35" i="21"/>
  <c r="Q35" i="21"/>
  <c r="R35" i="21"/>
  <c r="O36" i="21"/>
  <c r="P36" i="21"/>
  <c r="Q36" i="21"/>
  <c r="R36" i="21"/>
  <c r="O37" i="21"/>
  <c r="P37" i="21"/>
  <c r="Q37" i="21"/>
  <c r="R37" i="21"/>
  <c r="O38" i="21"/>
  <c r="P38" i="21"/>
  <c r="Q38" i="21"/>
  <c r="R38" i="21"/>
  <c r="O39" i="21"/>
  <c r="P39" i="21"/>
  <c r="Q39" i="21"/>
  <c r="R39" i="21"/>
  <c r="O40" i="21"/>
  <c r="P40" i="21"/>
  <c r="Q40" i="21"/>
  <c r="R40" i="21"/>
  <c r="O41" i="21"/>
  <c r="P41" i="21"/>
  <c r="Q41" i="21"/>
  <c r="R41" i="21"/>
  <c r="O42" i="21"/>
  <c r="P42" i="21"/>
  <c r="Q42" i="21"/>
  <c r="R42" i="21"/>
  <c r="O43" i="21"/>
  <c r="P43" i="21"/>
  <c r="Q43" i="21"/>
  <c r="R43" i="21"/>
  <c r="O44" i="21"/>
  <c r="P44" i="21"/>
  <c r="Q44" i="21"/>
  <c r="R44" i="21"/>
  <c r="O45" i="21"/>
  <c r="P45" i="21"/>
  <c r="Q45" i="21"/>
  <c r="R45" i="21"/>
  <c r="O46" i="21"/>
  <c r="P46" i="21"/>
  <c r="Q46" i="21"/>
  <c r="R46" i="21"/>
  <c r="O47" i="21"/>
  <c r="P47" i="21"/>
  <c r="Q47" i="21"/>
  <c r="R47" i="21"/>
  <c r="O48" i="21"/>
  <c r="P48" i="21"/>
  <c r="Q48" i="21"/>
  <c r="R48" i="21"/>
  <c r="O49" i="21"/>
  <c r="P49" i="21"/>
  <c r="Q49" i="21"/>
  <c r="R49" i="21"/>
  <c r="O50" i="21"/>
  <c r="P50" i="21"/>
  <c r="Q50" i="21"/>
  <c r="R50" i="21"/>
  <c r="O51" i="21"/>
  <c r="P51" i="21"/>
  <c r="Q51" i="21"/>
  <c r="R51" i="21"/>
  <c r="O52" i="21"/>
  <c r="P52" i="21"/>
  <c r="Q52" i="21"/>
  <c r="R52" i="21"/>
  <c r="O53" i="21"/>
  <c r="P53" i="21"/>
  <c r="Q53" i="21"/>
  <c r="R53" i="21"/>
  <c r="O54" i="21"/>
  <c r="P54" i="21"/>
  <c r="Q54" i="21"/>
  <c r="R54" i="21"/>
  <c r="O55" i="21"/>
  <c r="P55" i="21"/>
  <c r="Q55" i="21"/>
  <c r="R55" i="21"/>
  <c r="O56" i="21"/>
  <c r="P56" i="21"/>
  <c r="Q56" i="21"/>
  <c r="R56" i="21"/>
  <c r="O57" i="21"/>
  <c r="P57" i="21"/>
  <c r="Q57" i="21"/>
  <c r="R57" i="21"/>
  <c r="O58" i="21"/>
  <c r="P58" i="21"/>
  <c r="Q58" i="21"/>
  <c r="R58" i="21"/>
  <c r="O59" i="21"/>
  <c r="P59" i="21"/>
  <c r="Q59" i="21"/>
  <c r="R59" i="21"/>
  <c r="O60" i="21"/>
  <c r="P60" i="21"/>
  <c r="Q60" i="21"/>
  <c r="R60" i="21"/>
  <c r="O61" i="21"/>
  <c r="P61" i="21"/>
  <c r="Q61" i="21"/>
  <c r="R61" i="21"/>
  <c r="O62" i="21"/>
  <c r="P62" i="21"/>
  <c r="Q62" i="21"/>
  <c r="R62" i="21"/>
  <c r="O63" i="21"/>
  <c r="P63" i="21"/>
  <c r="Q63" i="21"/>
  <c r="R63" i="21"/>
  <c r="O64" i="21"/>
  <c r="P64" i="21"/>
  <c r="Q64" i="21"/>
  <c r="R64" i="21"/>
  <c r="O65" i="21"/>
  <c r="P65" i="21"/>
  <c r="Q65" i="21"/>
  <c r="R65" i="21"/>
  <c r="O66" i="21"/>
  <c r="P66" i="21"/>
  <c r="Q66" i="21"/>
  <c r="R66" i="21"/>
  <c r="O67" i="21"/>
  <c r="P67" i="21"/>
  <c r="Q67" i="21"/>
  <c r="R67" i="21"/>
  <c r="O68" i="21"/>
  <c r="P68" i="21"/>
  <c r="Q68" i="21"/>
  <c r="R68" i="21"/>
  <c r="O69" i="21"/>
  <c r="P69" i="21"/>
  <c r="Q69" i="21"/>
  <c r="R69" i="21"/>
  <c r="O70" i="21"/>
  <c r="P70" i="21"/>
  <c r="Q70" i="21"/>
  <c r="R70" i="21"/>
  <c r="O71" i="21"/>
  <c r="P71" i="21"/>
  <c r="Q71" i="21"/>
  <c r="R71" i="21"/>
  <c r="O72" i="21"/>
  <c r="P72" i="21"/>
  <c r="Q72" i="21"/>
  <c r="R72" i="21"/>
  <c r="O73" i="21"/>
  <c r="P73" i="21"/>
  <c r="Q73" i="21"/>
  <c r="R73" i="21"/>
  <c r="O74" i="21"/>
  <c r="P74" i="21"/>
  <c r="Q74" i="21"/>
  <c r="R74" i="21"/>
  <c r="O75" i="21"/>
  <c r="P75" i="21"/>
  <c r="Q75" i="21"/>
  <c r="R75" i="21"/>
  <c r="O76" i="21"/>
  <c r="P76" i="21"/>
  <c r="Q76" i="21"/>
  <c r="R76" i="21"/>
  <c r="O77" i="21"/>
  <c r="P77" i="21"/>
  <c r="Q77" i="21"/>
  <c r="R77" i="21"/>
  <c r="O78" i="21"/>
  <c r="P78" i="21"/>
  <c r="Q78" i="21"/>
  <c r="R78" i="21"/>
  <c r="O79" i="21"/>
  <c r="P79" i="21"/>
  <c r="Q79" i="21"/>
  <c r="R79" i="21"/>
  <c r="O80" i="21"/>
  <c r="P80" i="21"/>
  <c r="Q80" i="21"/>
  <c r="R80" i="21"/>
  <c r="O81" i="21"/>
  <c r="P81" i="21"/>
  <c r="Q81" i="21"/>
  <c r="R81" i="21"/>
  <c r="O82" i="21"/>
  <c r="P82" i="21"/>
  <c r="Q82" i="21"/>
  <c r="R82" i="21"/>
  <c r="O83" i="21"/>
  <c r="P83" i="21"/>
  <c r="Q83" i="21"/>
  <c r="R83" i="21"/>
  <c r="O84" i="21"/>
  <c r="P84" i="21"/>
  <c r="Q84" i="21"/>
  <c r="R84" i="21"/>
  <c r="O85" i="21"/>
  <c r="P85" i="21"/>
  <c r="Q85" i="21"/>
  <c r="R85" i="21"/>
  <c r="O86" i="21"/>
  <c r="P86" i="21"/>
  <c r="Q86" i="21"/>
  <c r="R86" i="21"/>
  <c r="O87" i="21"/>
  <c r="P87" i="21"/>
  <c r="Q87" i="21"/>
  <c r="R87" i="21"/>
  <c r="O88" i="21"/>
  <c r="P88" i="21"/>
  <c r="Q88" i="21"/>
  <c r="R88" i="21"/>
  <c r="O89" i="21"/>
  <c r="P89" i="21"/>
  <c r="Q89" i="21"/>
  <c r="R89" i="21"/>
  <c r="O90" i="21"/>
  <c r="P90" i="21"/>
  <c r="Q90" i="21"/>
  <c r="R90" i="21"/>
  <c r="O91" i="21"/>
  <c r="P91" i="21"/>
  <c r="Q91" i="21"/>
  <c r="R91" i="21"/>
  <c r="O92" i="21"/>
  <c r="P92" i="21"/>
  <c r="Q92" i="21"/>
  <c r="R92" i="21"/>
  <c r="O93" i="21"/>
  <c r="P93" i="21"/>
  <c r="Q93" i="21"/>
  <c r="R93" i="21"/>
  <c r="O94" i="21"/>
  <c r="P94" i="21"/>
  <c r="Q94" i="21"/>
  <c r="R94" i="21"/>
  <c r="O95" i="21"/>
  <c r="P95" i="21"/>
  <c r="Q95" i="21"/>
  <c r="R95" i="21"/>
  <c r="O96" i="21"/>
  <c r="P96" i="21"/>
  <c r="Q96" i="21"/>
  <c r="R96" i="21"/>
  <c r="O97" i="21"/>
  <c r="P97" i="21"/>
  <c r="Q97" i="21"/>
  <c r="R97" i="21"/>
  <c r="O98" i="21"/>
  <c r="P98" i="21"/>
  <c r="Q98" i="21"/>
  <c r="R98" i="21"/>
  <c r="O99" i="21"/>
  <c r="P99" i="21"/>
  <c r="Q99" i="21"/>
  <c r="R99" i="21"/>
  <c r="O100" i="21"/>
  <c r="P100" i="21"/>
  <c r="Q100" i="21"/>
  <c r="R100" i="21"/>
  <c r="O101" i="21"/>
  <c r="P101" i="21"/>
  <c r="Q101" i="21"/>
  <c r="R101" i="21"/>
  <c r="O102" i="21"/>
  <c r="P102" i="21"/>
  <c r="Q102" i="21"/>
  <c r="R102" i="21"/>
  <c r="O103" i="21"/>
  <c r="P103" i="21"/>
  <c r="Q103" i="21"/>
  <c r="R103" i="21"/>
  <c r="O104" i="21"/>
  <c r="P104" i="21"/>
  <c r="Q104" i="21"/>
  <c r="R104" i="21"/>
  <c r="O105" i="21"/>
  <c r="P105" i="21"/>
  <c r="Q105" i="21"/>
  <c r="R105" i="21"/>
  <c r="O106" i="21"/>
  <c r="P106" i="21"/>
  <c r="Q106" i="21"/>
  <c r="R106" i="21"/>
  <c r="O107" i="21"/>
  <c r="P107" i="21"/>
  <c r="Q107" i="21"/>
  <c r="R107" i="21"/>
  <c r="O108" i="21"/>
  <c r="P108" i="21"/>
  <c r="Q108" i="21"/>
  <c r="R108" i="21"/>
  <c r="O109" i="21"/>
  <c r="P109" i="21"/>
  <c r="Q109" i="21"/>
  <c r="R109" i="21"/>
  <c r="O110" i="21"/>
  <c r="P110" i="21"/>
  <c r="Q110" i="21"/>
  <c r="R110" i="21"/>
  <c r="O111" i="21"/>
  <c r="P111" i="21"/>
  <c r="Q111" i="21"/>
  <c r="R111" i="21"/>
  <c r="O112" i="21"/>
  <c r="P112" i="21"/>
  <c r="Q112" i="21"/>
  <c r="R112" i="21"/>
  <c r="O113" i="21"/>
  <c r="P113" i="21"/>
  <c r="Q113" i="21"/>
  <c r="R113" i="21"/>
  <c r="O114" i="21"/>
  <c r="P114" i="21"/>
  <c r="Q114" i="21"/>
  <c r="R114" i="21"/>
  <c r="O115" i="21"/>
  <c r="P115" i="21"/>
  <c r="Q115" i="21"/>
  <c r="R115" i="21"/>
  <c r="O116" i="21"/>
  <c r="P116" i="21"/>
  <c r="Q116" i="21"/>
  <c r="R116" i="21"/>
  <c r="O117" i="21"/>
  <c r="P117" i="21"/>
  <c r="Q117" i="21"/>
  <c r="R117" i="21"/>
  <c r="O118" i="21"/>
  <c r="P118" i="21"/>
  <c r="Q118" i="21"/>
  <c r="R118" i="21"/>
  <c r="O119" i="21"/>
  <c r="P119" i="21"/>
  <c r="Q119" i="21"/>
  <c r="R119" i="21"/>
  <c r="O120" i="21"/>
  <c r="P120" i="21"/>
  <c r="Q120" i="21"/>
  <c r="R120" i="21"/>
  <c r="O121" i="21"/>
  <c r="P121" i="21"/>
  <c r="Q121" i="21"/>
  <c r="R121" i="21"/>
  <c r="O122" i="21"/>
  <c r="P122" i="21"/>
  <c r="Q122" i="21"/>
  <c r="R122" i="21"/>
  <c r="O123" i="21"/>
  <c r="P123" i="21"/>
  <c r="Q123" i="21"/>
  <c r="R123" i="21"/>
  <c r="O124" i="21"/>
  <c r="P124" i="21"/>
  <c r="Q124" i="21"/>
  <c r="R124" i="21"/>
  <c r="O125" i="21"/>
  <c r="P125" i="21"/>
  <c r="Q125" i="21"/>
  <c r="R125" i="21"/>
  <c r="O126" i="21"/>
  <c r="P126" i="21"/>
  <c r="Q126" i="21"/>
  <c r="R126" i="21"/>
  <c r="O127" i="21"/>
  <c r="P127" i="21"/>
  <c r="Q127" i="21"/>
  <c r="R127" i="21"/>
  <c r="O128" i="21"/>
  <c r="P128" i="21"/>
  <c r="Q128" i="21"/>
  <c r="R128" i="21"/>
  <c r="O129" i="21"/>
  <c r="P129" i="21"/>
  <c r="Q129" i="21"/>
  <c r="R129" i="21"/>
  <c r="O130" i="21"/>
  <c r="P130" i="21"/>
  <c r="Q130" i="21"/>
  <c r="R130" i="21"/>
  <c r="O131" i="21"/>
  <c r="P131" i="21"/>
  <c r="Q131" i="21"/>
  <c r="R131" i="21"/>
  <c r="O132" i="21"/>
  <c r="P132" i="21"/>
  <c r="Q132" i="21"/>
  <c r="R132" i="21"/>
  <c r="O133" i="21"/>
  <c r="P133" i="21"/>
  <c r="Q133" i="21"/>
  <c r="R133" i="21"/>
  <c r="O134" i="21"/>
  <c r="P134" i="21"/>
  <c r="Q134" i="21"/>
  <c r="R134" i="21"/>
  <c r="O135" i="21"/>
  <c r="P135" i="21"/>
  <c r="Q135" i="21"/>
  <c r="R135" i="21"/>
  <c r="O136" i="21"/>
  <c r="P136" i="21"/>
  <c r="Q136" i="21"/>
  <c r="R136" i="21"/>
  <c r="O137" i="21"/>
  <c r="P137" i="21"/>
  <c r="Q137" i="21"/>
  <c r="R137" i="21"/>
  <c r="O138" i="21"/>
  <c r="P138" i="21"/>
  <c r="Q138" i="21"/>
  <c r="R138" i="21"/>
  <c r="O139" i="21"/>
  <c r="P139" i="21"/>
  <c r="Q139" i="21"/>
  <c r="R139" i="21"/>
  <c r="O140" i="21"/>
  <c r="P140" i="21"/>
  <c r="Q140" i="21"/>
  <c r="R140" i="21"/>
  <c r="O141" i="21"/>
  <c r="P141" i="21"/>
  <c r="Q141" i="21"/>
  <c r="R141" i="21"/>
  <c r="O142" i="21"/>
  <c r="P142" i="21"/>
  <c r="Q142" i="21"/>
  <c r="R142" i="21"/>
  <c r="O143" i="21"/>
  <c r="P143" i="21"/>
  <c r="Q143" i="21"/>
  <c r="R143" i="21"/>
  <c r="O144" i="21"/>
  <c r="P144" i="21"/>
  <c r="Q144" i="21"/>
  <c r="R144" i="21"/>
  <c r="O145" i="21"/>
  <c r="P145" i="21"/>
  <c r="Q145" i="21"/>
  <c r="R145" i="21"/>
  <c r="O146" i="21"/>
  <c r="P146" i="21"/>
  <c r="Q146" i="21"/>
  <c r="R146" i="21"/>
  <c r="O147" i="21"/>
  <c r="P147" i="21"/>
  <c r="Q147" i="21"/>
  <c r="R147" i="21"/>
  <c r="O148" i="21"/>
  <c r="P148" i="21"/>
  <c r="Q148" i="21"/>
  <c r="R148" i="21"/>
  <c r="O149" i="21"/>
  <c r="P149" i="21"/>
  <c r="Q149" i="21"/>
  <c r="R149" i="21"/>
  <c r="O150" i="21"/>
  <c r="P150" i="21"/>
  <c r="Q150" i="21"/>
  <c r="R150" i="21"/>
  <c r="O151" i="21"/>
  <c r="P151" i="21"/>
  <c r="Q151" i="21"/>
  <c r="R151" i="21"/>
  <c r="O152" i="21"/>
  <c r="P152" i="21"/>
  <c r="Q152" i="21"/>
  <c r="R152" i="21"/>
  <c r="O153" i="21"/>
  <c r="P153" i="21"/>
  <c r="Q153" i="21"/>
  <c r="R153" i="21"/>
  <c r="O154" i="21"/>
  <c r="P154" i="21"/>
  <c r="Q154" i="21"/>
  <c r="R154" i="21"/>
  <c r="O155" i="21"/>
  <c r="P155" i="21"/>
  <c r="Q155" i="21"/>
  <c r="R155" i="21"/>
  <c r="O156" i="21"/>
  <c r="P156" i="21"/>
  <c r="Q156" i="21"/>
  <c r="R156" i="21"/>
  <c r="O157" i="21"/>
  <c r="P157" i="21"/>
  <c r="Q157" i="21"/>
  <c r="R157" i="21"/>
  <c r="O158" i="21"/>
  <c r="P158" i="21"/>
  <c r="Q158" i="21"/>
  <c r="R158" i="21"/>
  <c r="O159" i="21"/>
  <c r="P159" i="21"/>
  <c r="Q159" i="21"/>
  <c r="R159" i="21"/>
  <c r="O160" i="21"/>
  <c r="P160" i="21"/>
  <c r="Q160" i="21"/>
  <c r="R160" i="21"/>
  <c r="O161" i="21"/>
  <c r="P161" i="21"/>
  <c r="Q161" i="21"/>
  <c r="R161" i="21"/>
  <c r="O162" i="21"/>
  <c r="P162" i="21"/>
  <c r="Q162" i="21"/>
  <c r="R162" i="21"/>
  <c r="O163" i="21"/>
  <c r="P163" i="21"/>
  <c r="Q163" i="21"/>
  <c r="R163" i="21"/>
  <c r="O164" i="21"/>
  <c r="P164" i="21"/>
  <c r="Q164" i="21"/>
  <c r="R164" i="21"/>
  <c r="O165" i="21"/>
  <c r="P165" i="21"/>
  <c r="Q165" i="21"/>
  <c r="R165" i="21"/>
  <c r="O166" i="21"/>
  <c r="P166" i="21"/>
  <c r="Q166" i="21"/>
  <c r="R166" i="21"/>
  <c r="O167" i="21"/>
  <c r="P167" i="21"/>
  <c r="Q167" i="21"/>
  <c r="R167" i="21"/>
  <c r="O168" i="21"/>
  <c r="P168" i="21"/>
  <c r="Q168" i="21"/>
  <c r="R168" i="21"/>
  <c r="O169" i="21"/>
  <c r="P169" i="21"/>
  <c r="Q169" i="21"/>
  <c r="R169" i="21"/>
  <c r="O170" i="21"/>
  <c r="P170" i="21"/>
  <c r="Q170" i="21"/>
  <c r="R170" i="21"/>
  <c r="O171" i="21"/>
  <c r="P171" i="21"/>
  <c r="Q171" i="21"/>
  <c r="R171" i="21"/>
  <c r="O172" i="21"/>
  <c r="P172" i="21"/>
  <c r="Q172" i="21"/>
  <c r="R172" i="21"/>
  <c r="O173" i="21"/>
  <c r="P173" i="21"/>
  <c r="Q173" i="21"/>
  <c r="R173" i="21"/>
  <c r="O174" i="21"/>
  <c r="P174" i="21"/>
  <c r="Q174" i="21"/>
  <c r="R174" i="21"/>
  <c r="O175" i="21"/>
  <c r="P175" i="21"/>
  <c r="Q175" i="21"/>
  <c r="R175" i="21"/>
  <c r="O176" i="21"/>
  <c r="P176" i="21"/>
  <c r="Q176" i="21"/>
  <c r="R176" i="21"/>
  <c r="O177" i="21"/>
  <c r="P177" i="21"/>
  <c r="Q177" i="21"/>
  <c r="R177" i="21"/>
  <c r="O178" i="21"/>
  <c r="P178" i="21"/>
  <c r="Q178" i="21"/>
  <c r="R178" i="21"/>
  <c r="O179" i="21"/>
  <c r="P179" i="21"/>
  <c r="Q179" i="21"/>
  <c r="R179" i="21"/>
  <c r="O180" i="21"/>
  <c r="P180" i="21"/>
  <c r="Q180" i="21"/>
  <c r="R180" i="21"/>
  <c r="O181" i="21"/>
  <c r="P181" i="21"/>
  <c r="Q181" i="21"/>
  <c r="R181" i="21"/>
  <c r="O182" i="21"/>
  <c r="P182" i="21"/>
  <c r="Q182" i="21"/>
  <c r="R182" i="21"/>
  <c r="O183" i="21"/>
  <c r="P183" i="21"/>
  <c r="Q183" i="21"/>
  <c r="R183" i="21"/>
  <c r="O184" i="21"/>
  <c r="P184" i="21"/>
  <c r="Q184" i="21"/>
  <c r="R184" i="21"/>
  <c r="O185" i="21"/>
  <c r="P185" i="21"/>
  <c r="Q185" i="21"/>
  <c r="R185" i="21"/>
  <c r="O186" i="21"/>
  <c r="P186" i="21"/>
  <c r="Q186" i="21"/>
  <c r="R186" i="21"/>
  <c r="O187" i="21"/>
  <c r="P187" i="21"/>
  <c r="Q187" i="21"/>
  <c r="R187" i="21"/>
  <c r="O188" i="21"/>
  <c r="P188" i="21"/>
  <c r="Q188" i="21"/>
  <c r="R188" i="21"/>
  <c r="O189" i="21"/>
  <c r="P189" i="21"/>
  <c r="Q189" i="21"/>
  <c r="R189" i="21"/>
  <c r="O190" i="21"/>
  <c r="P190" i="21"/>
  <c r="Q190" i="21"/>
  <c r="R190" i="21"/>
  <c r="O191" i="21"/>
  <c r="P191" i="21"/>
  <c r="Q191" i="21"/>
  <c r="R191" i="21"/>
  <c r="O192" i="21"/>
  <c r="P192" i="21"/>
  <c r="Q192" i="21"/>
  <c r="R192" i="21"/>
  <c r="O193" i="21"/>
  <c r="P193" i="21"/>
  <c r="Q193" i="21"/>
  <c r="R193" i="21"/>
  <c r="O194" i="21"/>
  <c r="P194" i="21"/>
  <c r="Q194" i="21"/>
  <c r="R194" i="21"/>
  <c r="O195" i="21"/>
  <c r="P195" i="21"/>
  <c r="Q195" i="21"/>
  <c r="R195" i="21"/>
  <c r="O196" i="21"/>
  <c r="P196" i="21"/>
  <c r="Q196" i="21"/>
  <c r="R196" i="21"/>
  <c r="O197" i="21"/>
  <c r="P197" i="21"/>
  <c r="Q197" i="21"/>
  <c r="R197" i="21"/>
  <c r="O198" i="21"/>
  <c r="P198" i="21"/>
  <c r="Q198" i="21"/>
  <c r="R198" i="21"/>
  <c r="O199" i="21"/>
  <c r="P199" i="21"/>
  <c r="Q199" i="21"/>
  <c r="R199" i="21"/>
  <c r="O200" i="21"/>
  <c r="P200" i="21"/>
  <c r="Q200" i="21"/>
  <c r="R200" i="21"/>
  <c r="O201" i="21"/>
  <c r="P201" i="21"/>
  <c r="Q201" i="21"/>
  <c r="R201" i="21"/>
  <c r="O202" i="21"/>
  <c r="P202" i="21"/>
  <c r="Q202" i="21"/>
  <c r="R202" i="21"/>
  <c r="O203" i="21"/>
  <c r="P203" i="21"/>
  <c r="Q203" i="21"/>
  <c r="R203" i="21"/>
  <c r="O204" i="21"/>
  <c r="P204" i="21"/>
  <c r="Q204" i="21"/>
  <c r="R204" i="21"/>
  <c r="O205" i="21"/>
  <c r="P205" i="21"/>
  <c r="Q205" i="21"/>
  <c r="R205" i="21"/>
  <c r="O206" i="21"/>
  <c r="P206" i="21"/>
  <c r="Q206" i="21"/>
  <c r="R206" i="21"/>
  <c r="O207" i="21"/>
  <c r="P207" i="21"/>
  <c r="Q207" i="21"/>
  <c r="R207" i="21"/>
  <c r="O208" i="21"/>
  <c r="P208" i="21"/>
  <c r="Q208" i="21"/>
  <c r="R208" i="21"/>
  <c r="O209" i="21"/>
  <c r="P209" i="21"/>
  <c r="Q209" i="21"/>
  <c r="R209" i="21"/>
  <c r="O210" i="21"/>
  <c r="P210" i="21"/>
  <c r="Q210" i="21"/>
  <c r="R210" i="21"/>
  <c r="O211" i="21"/>
  <c r="P211" i="21"/>
  <c r="Q211" i="21"/>
  <c r="R211" i="21"/>
  <c r="O212" i="21"/>
  <c r="P212" i="21"/>
  <c r="Q212" i="21"/>
  <c r="R212" i="21"/>
  <c r="O213" i="21"/>
  <c r="P213" i="21"/>
  <c r="Q213" i="21"/>
  <c r="R213" i="21"/>
  <c r="O214" i="21"/>
  <c r="P214" i="21"/>
  <c r="Q214" i="21"/>
  <c r="R214" i="21"/>
  <c r="O215" i="21"/>
  <c r="P215" i="21"/>
  <c r="Q215" i="21"/>
  <c r="R215" i="21"/>
  <c r="O216" i="21"/>
  <c r="P216" i="21"/>
  <c r="Q216" i="21"/>
  <c r="R216" i="21"/>
  <c r="O217" i="21"/>
  <c r="P217" i="21"/>
  <c r="Q217" i="21"/>
  <c r="R217" i="21"/>
  <c r="O218" i="21"/>
  <c r="P218" i="21"/>
  <c r="Q218" i="21"/>
  <c r="R218" i="21"/>
  <c r="O219" i="21"/>
  <c r="P219" i="21"/>
  <c r="Q219" i="21"/>
  <c r="R219" i="21"/>
  <c r="O220" i="21"/>
  <c r="P220" i="21"/>
  <c r="Q220" i="21"/>
  <c r="R220" i="21"/>
  <c r="O221" i="21"/>
  <c r="P221" i="21"/>
  <c r="Q221" i="21"/>
  <c r="R221" i="21"/>
  <c r="O222" i="21"/>
  <c r="P222" i="21"/>
  <c r="Q222" i="21"/>
  <c r="R222" i="21"/>
  <c r="O223" i="21"/>
  <c r="P223" i="21"/>
  <c r="Q223" i="21"/>
  <c r="R223" i="21"/>
  <c r="O224" i="21"/>
  <c r="P224" i="21"/>
  <c r="Q224" i="21"/>
  <c r="R224" i="21"/>
  <c r="O225" i="21"/>
  <c r="P225" i="21"/>
  <c r="Q225" i="21"/>
  <c r="R225" i="21"/>
  <c r="O226" i="21"/>
  <c r="P226" i="21"/>
  <c r="Q226" i="21"/>
  <c r="R226" i="21"/>
  <c r="O227" i="21"/>
  <c r="P227" i="21"/>
  <c r="Q227" i="21"/>
  <c r="R227" i="21"/>
  <c r="O228" i="21"/>
  <c r="P228" i="21"/>
  <c r="Q228" i="21"/>
  <c r="R228" i="21"/>
  <c r="O229" i="21"/>
  <c r="P229" i="21"/>
  <c r="Q229" i="21"/>
  <c r="R229" i="21"/>
  <c r="O230" i="21"/>
  <c r="P230" i="21"/>
  <c r="Q230" i="21"/>
  <c r="R230" i="21"/>
  <c r="O231" i="21"/>
  <c r="P231" i="21"/>
  <c r="Q231" i="21"/>
  <c r="R231" i="21"/>
  <c r="O232" i="21"/>
  <c r="P232" i="21"/>
  <c r="Q232" i="21"/>
  <c r="R232" i="21"/>
  <c r="O233" i="21"/>
  <c r="P233" i="21"/>
  <c r="Q233" i="21"/>
  <c r="R233" i="21"/>
  <c r="O234" i="21"/>
  <c r="P234" i="21"/>
  <c r="Q234" i="21"/>
  <c r="R234" i="21"/>
  <c r="O235" i="21"/>
  <c r="P235" i="21"/>
  <c r="Q235" i="21"/>
  <c r="R235" i="21"/>
  <c r="O236" i="21"/>
  <c r="P236" i="21"/>
  <c r="Q236" i="21"/>
  <c r="R236" i="21"/>
  <c r="O237" i="21"/>
  <c r="P237" i="21"/>
  <c r="Q237" i="21"/>
  <c r="R237" i="21"/>
  <c r="O238" i="21"/>
  <c r="P238" i="21"/>
  <c r="Q238" i="21"/>
  <c r="R238" i="21"/>
  <c r="O239" i="21"/>
  <c r="P239" i="21"/>
  <c r="Q239" i="21"/>
  <c r="R239" i="21"/>
  <c r="O240" i="21"/>
  <c r="P240" i="21"/>
  <c r="Q240" i="21"/>
  <c r="R240" i="21"/>
  <c r="O241" i="21"/>
  <c r="P241" i="21"/>
  <c r="Q241" i="21"/>
  <c r="R241" i="21"/>
  <c r="O242" i="21"/>
  <c r="P242" i="21"/>
  <c r="Q242" i="21"/>
  <c r="R242" i="21"/>
  <c r="O243" i="21"/>
  <c r="P243" i="21"/>
  <c r="Q243" i="21"/>
  <c r="R243" i="21"/>
  <c r="O244" i="21"/>
  <c r="P244" i="21"/>
  <c r="Q244" i="21"/>
  <c r="R244" i="21"/>
  <c r="O245" i="21"/>
  <c r="P245" i="21"/>
  <c r="Q245" i="21"/>
  <c r="R245" i="21"/>
  <c r="O246" i="21"/>
  <c r="P246" i="21"/>
  <c r="Q246" i="21"/>
  <c r="R246" i="21"/>
  <c r="O247" i="21"/>
  <c r="P247" i="21"/>
  <c r="Q247" i="21"/>
  <c r="R247" i="21"/>
  <c r="O248" i="21"/>
  <c r="P248" i="21"/>
  <c r="Q248" i="21"/>
  <c r="R248" i="21"/>
  <c r="O249" i="21"/>
  <c r="P249" i="21"/>
  <c r="Q249" i="21"/>
  <c r="R249" i="21"/>
  <c r="O250" i="21"/>
  <c r="P250" i="21"/>
  <c r="Q250" i="21"/>
  <c r="R250" i="21"/>
  <c r="O251" i="21"/>
  <c r="P251" i="21"/>
  <c r="Q251" i="21"/>
  <c r="R251" i="21"/>
  <c r="O252" i="21"/>
  <c r="P252" i="21"/>
  <c r="Q252" i="21"/>
  <c r="R252" i="21"/>
  <c r="O253" i="21"/>
  <c r="P253" i="21"/>
  <c r="Q253" i="21"/>
  <c r="R253" i="21"/>
  <c r="O254" i="21"/>
  <c r="P254" i="21"/>
  <c r="Q254" i="21"/>
  <c r="R254" i="21"/>
  <c r="O255" i="21"/>
  <c r="P255" i="21"/>
  <c r="Q255" i="21"/>
  <c r="R255" i="21"/>
  <c r="O256" i="21"/>
  <c r="P256" i="21"/>
  <c r="Q256" i="21"/>
  <c r="R256" i="21"/>
  <c r="O257" i="21"/>
  <c r="P257" i="21"/>
  <c r="Q257" i="21"/>
  <c r="R257" i="21"/>
  <c r="O258" i="21"/>
  <c r="P258" i="21"/>
  <c r="Q258" i="21"/>
  <c r="R258" i="21"/>
  <c r="O259" i="21"/>
  <c r="P259" i="21"/>
  <c r="Q259" i="21"/>
  <c r="R259" i="21"/>
  <c r="O260" i="21"/>
  <c r="P260" i="21"/>
  <c r="Q260" i="21"/>
  <c r="R260" i="21"/>
  <c r="O261" i="21"/>
  <c r="P261" i="21"/>
  <c r="Q261" i="21"/>
  <c r="R261" i="21"/>
  <c r="O262" i="21"/>
  <c r="P262" i="21"/>
  <c r="Q262" i="21"/>
  <c r="R262" i="21"/>
  <c r="O263" i="21"/>
  <c r="P263" i="21"/>
  <c r="Q263" i="21"/>
  <c r="R263" i="21"/>
  <c r="O264" i="21"/>
  <c r="P264" i="21"/>
  <c r="Q264" i="21"/>
  <c r="R264" i="21"/>
  <c r="O265" i="21"/>
  <c r="P265" i="21"/>
  <c r="Q265" i="21"/>
  <c r="R265" i="21"/>
  <c r="O266" i="21"/>
  <c r="P266" i="21"/>
  <c r="Q266" i="21"/>
  <c r="R266" i="21"/>
  <c r="O267" i="21"/>
  <c r="P267" i="21"/>
  <c r="Q267" i="21"/>
  <c r="R267" i="21"/>
  <c r="O268" i="21"/>
  <c r="P268" i="21"/>
  <c r="Q268" i="21"/>
  <c r="R268" i="21"/>
  <c r="O269" i="21"/>
  <c r="P269" i="21"/>
  <c r="Q269" i="21"/>
  <c r="R269" i="21"/>
  <c r="O270" i="21"/>
  <c r="P270" i="21"/>
  <c r="Q270" i="21"/>
  <c r="R270" i="21"/>
  <c r="O271" i="21"/>
  <c r="P271" i="21"/>
  <c r="Q271" i="21"/>
  <c r="R271" i="21"/>
  <c r="O272" i="21"/>
  <c r="P272" i="21"/>
  <c r="Q272" i="21"/>
  <c r="R272" i="21"/>
  <c r="O273" i="21"/>
  <c r="P273" i="21"/>
  <c r="Q273" i="21"/>
  <c r="R273" i="21"/>
  <c r="O274" i="21"/>
  <c r="P274" i="21"/>
  <c r="Q274" i="21"/>
  <c r="R274" i="21"/>
  <c r="O275" i="21"/>
  <c r="P275" i="21"/>
  <c r="Q275" i="21"/>
  <c r="R275" i="21"/>
  <c r="O276" i="21"/>
  <c r="P276" i="21"/>
  <c r="Q276" i="21"/>
  <c r="R276" i="21"/>
  <c r="O277" i="21"/>
  <c r="P277" i="21"/>
  <c r="Q277" i="21"/>
  <c r="R277" i="21"/>
  <c r="O278" i="21"/>
  <c r="P278" i="21"/>
  <c r="Q278" i="21"/>
  <c r="R278" i="21"/>
  <c r="O279" i="21"/>
  <c r="P279" i="21"/>
  <c r="Q279" i="21"/>
  <c r="R279" i="21"/>
  <c r="O280" i="21"/>
  <c r="P280" i="21"/>
  <c r="Q280" i="21"/>
  <c r="R280" i="21"/>
  <c r="O281" i="21"/>
  <c r="P281" i="21"/>
  <c r="Q281" i="21"/>
  <c r="R281" i="21"/>
  <c r="O282" i="21"/>
  <c r="P282" i="21"/>
  <c r="Q282" i="21"/>
  <c r="R282" i="21"/>
  <c r="O283" i="21"/>
  <c r="P283" i="21"/>
  <c r="Q283" i="21"/>
  <c r="R283" i="21"/>
  <c r="O284" i="21"/>
  <c r="P284" i="21"/>
  <c r="Q284" i="21"/>
  <c r="R284" i="21"/>
  <c r="O285" i="21"/>
  <c r="P285" i="21"/>
  <c r="Q285" i="21"/>
  <c r="R285" i="21"/>
  <c r="O286" i="21"/>
  <c r="P286" i="21"/>
  <c r="Q286" i="21"/>
  <c r="R286" i="21"/>
  <c r="O287" i="21"/>
  <c r="P287" i="21"/>
  <c r="Q287" i="21"/>
  <c r="R287" i="21"/>
  <c r="O288" i="21"/>
  <c r="P288" i="21"/>
  <c r="Q288" i="21"/>
  <c r="R288" i="21"/>
  <c r="O289" i="21"/>
  <c r="P289" i="21"/>
  <c r="Q289" i="21"/>
  <c r="R289" i="21"/>
  <c r="O290" i="21"/>
  <c r="P290" i="21"/>
  <c r="Q290" i="21"/>
  <c r="R290" i="21"/>
  <c r="O291" i="21"/>
  <c r="P291" i="21"/>
  <c r="Q291" i="21"/>
  <c r="R291" i="21"/>
  <c r="O292" i="21"/>
  <c r="P292" i="21"/>
  <c r="Q292" i="21"/>
  <c r="R292" i="21"/>
  <c r="O293" i="21"/>
  <c r="P293" i="21"/>
  <c r="Q293" i="21"/>
  <c r="R293" i="21"/>
  <c r="O294" i="21"/>
  <c r="P294" i="21"/>
  <c r="Q294" i="21"/>
  <c r="R294" i="21"/>
  <c r="O295" i="21"/>
  <c r="P295" i="21"/>
  <c r="Q295" i="21"/>
  <c r="R295" i="21"/>
  <c r="O296" i="21"/>
  <c r="P296" i="21"/>
  <c r="Q296" i="21"/>
  <c r="R296" i="21"/>
  <c r="O297" i="21"/>
  <c r="P297" i="21"/>
  <c r="Q297" i="21"/>
  <c r="R297" i="21"/>
  <c r="O298" i="21"/>
  <c r="P298" i="21"/>
  <c r="Q298" i="21"/>
  <c r="R298" i="21"/>
  <c r="O299" i="21"/>
  <c r="P299" i="21"/>
  <c r="Q299" i="21"/>
  <c r="R299" i="21"/>
  <c r="O300" i="21"/>
  <c r="P300" i="21"/>
  <c r="Q300" i="21"/>
  <c r="R300" i="21"/>
  <c r="O301" i="21"/>
  <c r="P301" i="21"/>
  <c r="Q301" i="21"/>
  <c r="R301" i="21"/>
  <c r="O302" i="21"/>
  <c r="P302" i="21"/>
  <c r="Q302" i="21"/>
  <c r="R302" i="21"/>
  <c r="O303" i="21"/>
  <c r="P303" i="21"/>
  <c r="Q303" i="21"/>
  <c r="R303" i="21"/>
  <c r="O304" i="21"/>
  <c r="P304" i="21"/>
  <c r="Q304" i="21"/>
  <c r="R304" i="21"/>
  <c r="O305" i="21"/>
  <c r="P305" i="21"/>
  <c r="Q305" i="21"/>
  <c r="R305" i="21"/>
  <c r="O306" i="21"/>
  <c r="P306" i="21"/>
  <c r="Q306" i="21"/>
  <c r="R306" i="21"/>
  <c r="O307" i="21"/>
  <c r="P307" i="21"/>
  <c r="Q307" i="21"/>
  <c r="R307" i="21"/>
  <c r="O308" i="21"/>
  <c r="P308" i="21"/>
  <c r="Q308" i="21"/>
  <c r="R308" i="21"/>
  <c r="O309" i="21"/>
  <c r="P309" i="21"/>
  <c r="Q309" i="21"/>
  <c r="R309" i="21"/>
  <c r="O310" i="21"/>
  <c r="P310" i="21"/>
  <c r="Q310" i="21"/>
  <c r="R310" i="21"/>
  <c r="O311" i="21"/>
  <c r="P311" i="21"/>
  <c r="Q311" i="21"/>
  <c r="R311" i="21"/>
  <c r="O312" i="21"/>
  <c r="P312" i="21"/>
  <c r="Q312" i="21"/>
  <c r="R312" i="21"/>
  <c r="O313" i="21"/>
  <c r="P313" i="21"/>
  <c r="Q313" i="21"/>
  <c r="R313" i="21"/>
  <c r="O314" i="21"/>
  <c r="P314" i="21"/>
  <c r="Q314" i="21"/>
  <c r="R314" i="21"/>
  <c r="O315" i="21"/>
  <c r="P315" i="21"/>
  <c r="Q315" i="21"/>
  <c r="R315" i="21"/>
  <c r="O316" i="21"/>
  <c r="P316" i="21"/>
  <c r="Q316" i="21"/>
  <c r="R316" i="21"/>
  <c r="O317" i="21"/>
  <c r="P317" i="21"/>
  <c r="Q317" i="21"/>
  <c r="R317" i="21"/>
  <c r="O318" i="21"/>
  <c r="P318" i="21"/>
  <c r="Q318" i="21"/>
  <c r="R318" i="21"/>
  <c r="O319" i="21"/>
  <c r="P319" i="21"/>
  <c r="Q319" i="21"/>
  <c r="R319" i="21"/>
  <c r="O320" i="21"/>
  <c r="P320" i="21"/>
  <c r="Q320" i="21"/>
  <c r="R320" i="21"/>
  <c r="O321" i="21"/>
  <c r="P321" i="21"/>
  <c r="Q321" i="21"/>
  <c r="R321" i="21"/>
  <c r="O322" i="21"/>
  <c r="P322" i="21"/>
  <c r="Q322" i="21"/>
  <c r="R322" i="21"/>
  <c r="O323" i="21"/>
  <c r="P323" i="21"/>
  <c r="Q323" i="21"/>
  <c r="R323" i="21"/>
  <c r="O324" i="21"/>
  <c r="P324" i="21"/>
  <c r="Q324" i="21"/>
  <c r="R324" i="21"/>
  <c r="O325" i="21"/>
  <c r="P325" i="21"/>
  <c r="Q325" i="21"/>
  <c r="R325" i="21"/>
  <c r="O326" i="21"/>
  <c r="P326" i="21"/>
  <c r="Q326" i="21"/>
  <c r="R326" i="21"/>
  <c r="O327" i="21"/>
  <c r="P327" i="21"/>
  <c r="Q327" i="21"/>
  <c r="R327" i="21"/>
  <c r="O328" i="21"/>
  <c r="P328" i="21"/>
  <c r="Q328" i="21"/>
  <c r="R328" i="21"/>
  <c r="O329" i="21"/>
  <c r="P329" i="21"/>
  <c r="Q329" i="21"/>
  <c r="R329" i="21"/>
  <c r="O330" i="21"/>
  <c r="P330" i="21"/>
  <c r="Q330" i="21"/>
  <c r="R330" i="21"/>
  <c r="O331" i="21"/>
  <c r="P331" i="21"/>
  <c r="Q331" i="21"/>
  <c r="R331" i="21"/>
  <c r="O332" i="21"/>
  <c r="P332" i="21"/>
  <c r="Q332" i="21"/>
  <c r="R332" i="21"/>
  <c r="O333" i="21"/>
  <c r="P333" i="21"/>
  <c r="Q333" i="21"/>
  <c r="R333" i="21"/>
  <c r="O334" i="21"/>
  <c r="P334" i="21"/>
  <c r="Q334" i="21"/>
  <c r="R334" i="21"/>
  <c r="O335" i="21"/>
  <c r="P335" i="21"/>
  <c r="Q335" i="21"/>
  <c r="R335" i="21"/>
  <c r="O336" i="21"/>
  <c r="P336" i="21"/>
  <c r="Q336" i="21"/>
  <c r="R336" i="21"/>
  <c r="O337" i="21"/>
  <c r="P337" i="21"/>
  <c r="Q337" i="21"/>
  <c r="R337" i="21"/>
  <c r="O338" i="21"/>
  <c r="P338" i="21"/>
  <c r="Q338" i="21"/>
  <c r="R338" i="21"/>
  <c r="O339" i="21"/>
  <c r="P339" i="21"/>
  <c r="Q339" i="21"/>
  <c r="R339" i="21"/>
  <c r="O340" i="21"/>
  <c r="P340" i="21"/>
  <c r="Q340" i="21"/>
  <c r="R340" i="21"/>
  <c r="O341" i="21"/>
  <c r="P341" i="21"/>
  <c r="Q341" i="21"/>
  <c r="R341" i="21"/>
  <c r="O342" i="21"/>
  <c r="P342" i="21"/>
  <c r="Q342" i="21"/>
  <c r="R342" i="21"/>
  <c r="O343" i="21"/>
  <c r="P343" i="21"/>
  <c r="Q343" i="21"/>
  <c r="R343" i="21"/>
  <c r="O344" i="21"/>
  <c r="P344" i="21"/>
  <c r="Q344" i="21"/>
  <c r="R344" i="21"/>
  <c r="O345" i="21"/>
  <c r="P345" i="21"/>
  <c r="Q345" i="21"/>
  <c r="R345" i="21"/>
  <c r="O346" i="21"/>
  <c r="P346" i="21"/>
  <c r="Q346" i="21"/>
  <c r="R346" i="21"/>
  <c r="O347" i="21"/>
  <c r="P347" i="21"/>
  <c r="Q347" i="21"/>
  <c r="R347" i="21"/>
  <c r="O348" i="21"/>
  <c r="P348" i="21"/>
  <c r="Q348" i="21"/>
  <c r="R348" i="21"/>
  <c r="O349" i="21"/>
  <c r="P349" i="21"/>
  <c r="Q349" i="21"/>
  <c r="R349" i="21"/>
  <c r="O350" i="21"/>
  <c r="P350" i="21"/>
  <c r="Q350" i="21"/>
  <c r="R350" i="21"/>
  <c r="O351" i="21"/>
  <c r="P351" i="21"/>
  <c r="Q351" i="21"/>
  <c r="R351" i="21"/>
  <c r="O352" i="21"/>
  <c r="P352" i="21"/>
  <c r="Q352" i="21"/>
  <c r="R352" i="21"/>
  <c r="O353" i="21"/>
  <c r="P353" i="21"/>
  <c r="Q353" i="21"/>
  <c r="R353" i="21"/>
  <c r="O354" i="21"/>
  <c r="P354" i="21"/>
  <c r="Q354" i="21"/>
  <c r="R354" i="21"/>
  <c r="O355" i="21"/>
  <c r="P355" i="21"/>
  <c r="Q355" i="21"/>
  <c r="R355" i="21"/>
  <c r="O356" i="21"/>
  <c r="P356" i="21"/>
  <c r="Q356" i="21"/>
  <c r="R356" i="21"/>
  <c r="O357" i="21"/>
  <c r="P357" i="21"/>
  <c r="Q357" i="21"/>
  <c r="R357" i="21"/>
  <c r="O358" i="21"/>
  <c r="P358" i="21"/>
  <c r="Q358" i="21"/>
  <c r="R358" i="21"/>
  <c r="O359" i="21"/>
  <c r="P359" i="21"/>
  <c r="Q359" i="21"/>
  <c r="R359" i="21"/>
  <c r="O360" i="21"/>
  <c r="P360" i="21"/>
  <c r="Q360" i="21"/>
  <c r="R360" i="21"/>
  <c r="O361" i="21"/>
  <c r="P361" i="21"/>
  <c r="Q361" i="21"/>
  <c r="R361" i="21"/>
  <c r="O362" i="21"/>
  <c r="P362" i="21"/>
  <c r="Q362" i="21"/>
  <c r="R362" i="21"/>
  <c r="O363" i="21"/>
  <c r="P363" i="21"/>
  <c r="Q363" i="21"/>
  <c r="R363" i="21"/>
  <c r="O364" i="21"/>
  <c r="P364" i="21"/>
  <c r="Q364" i="21"/>
  <c r="R364" i="21"/>
  <c r="O365" i="21"/>
  <c r="P365" i="21"/>
  <c r="Q365" i="21"/>
  <c r="R365" i="21"/>
  <c r="O366" i="21"/>
  <c r="P366" i="21"/>
  <c r="Q366" i="21"/>
  <c r="R366" i="21"/>
  <c r="O367" i="21"/>
  <c r="P367" i="21"/>
  <c r="Q367" i="21"/>
  <c r="R367" i="21"/>
  <c r="O368" i="21"/>
  <c r="P368" i="21"/>
  <c r="Q368" i="21"/>
  <c r="R368" i="21"/>
  <c r="O369" i="21"/>
  <c r="P369" i="21"/>
  <c r="Q369" i="21"/>
  <c r="R369" i="21"/>
  <c r="O370" i="21"/>
  <c r="P370" i="21"/>
  <c r="Q370" i="21"/>
  <c r="R370" i="21"/>
  <c r="O371" i="21"/>
  <c r="P371" i="21"/>
  <c r="Q371" i="21"/>
  <c r="R371" i="21"/>
  <c r="O372" i="21"/>
  <c r="P372" i="21"/>
  <c r="Q372" i="21"/>
  <c r="R372" i="21"/>
  <c r="O373" i="21"/>
  <c r="P373" i="21"/>
  <c r="Q373" i="21"/>
  <c r="R373" i="21"/>
  <c r="O374" i="21"/>
  <c r="P374" i="21"/>
  <c r="Q374" i="21"/>
  <c r="R374" i="21"/>
  <c r="O375" i="21"/>
  <c r="P375" i="21"/>
  <c r="Q375" i="21"/>
  <c r="R375" i="21"/>
  <c r="O376" i="21"/>
  <c r="P376" i="21"/>
  <c r="Q376" i="21"/>
  <c r="R376" i="21"/>
  <c r="O377" i="21"/>
  <c r="P377" i="21"/>
  <c r="Q377" i="21"/>
  <c r="R377" i="21"/>
  <c r="O378" i="21"/>
  <c r="P378" i="21"/>
  <c r="Q378" i="21"/>
  <c r="R378" i="21"/>
  <c r="O379" i="21"/>
  <c r="P379" i="21"/>
  <c r="Q379" i="21"/>
  <c r="R379" i="21"/>
  <c r="O380" i="21"/>
  <c r="P380" i="21"/>
  <c r="Q380" i="21"/>
  <c r="R380" i="21"/>
  <c r="O381" i="21"/>
  <c r="P381" i="21"/>
  <c r="Q381" i="21"/>
  <c r="R381" i="21"/>
  <c r="O382" i="21"/>
  <c r="P382" i="21"/>
  <c r="Q382" i="21"/>
  <c r="R382" i="21"/>
  <c r="O383" i="21"/>
  <c r="P383" i="21"/>
  <c r="Q383" i="21"/>
  <c r="R383" i="21"/>
  <c r="O384" i="21"/>
  <c r="P384" i="21"/>
  <c r="Q384" i="21"/>
  <c r="R384" i="21"/>
  <c r="O385" i="21"/>
  <c r="P385" i="21"/>
  <c r="Q385" i="21"/>
  <c r="R385" i="21"/>
  <c r="O386" i="21"/>
  <c r="P386" i="21"/>
  <c r="Q386" i="21"/>
  <c r="R386" i="21"/>
  <c r="O387" i="21"/>
  <c r="P387" i="21"/>
  <c r="Q387" i="21"/>
  <c r="R387" i="21"/>
  <c r="O388" i="21"/>
  <c r="P388" i="21"/>
  <c r="Q388" i="21"/>
  <c r="R388" i="21"/>
  <c r="O389" i="21"/>
  <c r="P389" i="21"/>
  <c r="Q389" i="21"/>
  <c r="R389" i="21"/>
  <c r="O390" i="21"/>
  <c r="P390" i="21"/>
  <c r="Q390" i="21"/>
  <c r="R390" i="21"/>
  <c r="O391" i="21"/>
  <c r="P391" i="21"/>
  <c r="Q391" i="21"/>
  <c r="R391" i="21"/>
  <c r="O392" i="21"/>
  <c r="P392" i="21"/>
  <c r="Q392" i="21"/>
  <c r="R392" i="21"/>
  <c r="O393" i="21"/>
  <c r="P393" i="21"/>
  <c r="Q393" i="21"/>
  <c r="R393" i="21"/>
  <c r="O394" i="21"/>
  <c r="P394" i="21"/>
  <c r="Q394" i="21"/>
  <c r="R394" i="21"/>
  <c r="O395" i="21"/>
  <c r="P395" i="21"/>
  <c r="Q395" i="21"/>
  <c r="R395" i="21"/>
  <c r="O396" i="21"/>
  <c r="P396" i="21"/>
  <c r="Q396" i="21"/>
  <c r="R396" i="21"/>
  <c r="O397" i="21"/>
  <c r="P397" i="21"/>
  <c r="Q397" i="21"/>
  <c r="R397" i="21"/>
  <c r="O398" i="21"/>
  <c r="P398" i="21"/>
  <c r="Q398" i="21"/>
  <c r="R398" i="21"/>
  <c r="O399" i="21"/>
  <c r="P399" i="21"/>
  <c r="Q399" i="21"/>
  <c r="R399" i="21"/>
  <c r="O400" i="21"/>
  <c r="P400" i="21"/>
  <c r="Q400" i="21"/>
  <c r="R400" i="21"/>
  <c r="O401" i="21"/>
  <c r="P401" i="21"/>
  <c r="Q401" i="21"/>
  <c r="R401" i="21"/>
  <c r="O402" i="21"/>
  <c r="P402" i="21"/>
  <c r="Q402" i="21"/>
  <c r="R402" i="21"/>
  <c r="O403" i="21"/>
  <c r="P403" i="21"/>
  <c r="Q403" i="21"/>
  <c r="R403" i="21"/>
  <c r="O404" i="21"/>
  <c r="P404" i="21"/>
  <c r="Q404" i="21"/>
  <c r="R404" i="21"/>
  <c r="O405" i="21"/>
  <c r="P405" i="21"/>
  <c r="Q405" i="21"/>
  <c r="R405" i="21"/>
  <c r="O406" i="21"/>
  <c r="P406" i="21"/>
  <c r="Q406" i="21"/>
  <c r="R406" i="21"/>
  <c r="O407" i="21"/>
  <c r="P407" i="21"/>
  <c r="Q407" i="21"/>
  <c r="R407" i="21"/>
  <c r="O408" i="21"/>
  <c r="P408" i="21"/>
  <c r="Q408" i="21"/>
  <c r="R408" i="21"/>
  <c r="O409" i="21"/>
  <c r="P409" i="21"/>
  <c r="Q409" i="21"/>
  <c r="R409" i="21"/>
  <c r="O410" i="21"/>
  <c r="P410" i="21"/>
  <c r="Q410" i="21"/>
  <c r="R410" i="21"/>
  <c r="O411" i="21"/>
  <c r="P411" i="21"/>
  <c r="Q411" i="21"/>
  <c r="R411" i="21"/>
  <c r="O412" i="21"/>
  <c r="P412" i="21"/>
  <c r="Q412" i="21"/>
  <c r="R412" i="21"/>
  <c r="O413" i="21"/>
  <c r="P413" i="21"/>
  <c r="Q413" i="21"/>
  <c r="R413" i="21"/>
  <c r="O414" i="21"/>
  <c r="P414" i="21"/>
  <c r="Q414" i="21"/>
  <c r="R414" i="21"/>
  <c r="O415" i="21"/>
  <c r="P415" i="21"/>
  <c r="Q415" i="21"/>
  <c r="R415" i="21"/>
  <c r="O416" i="21"/>
  <c r="P416" i="21"/>
  <c r="Q416" i="21"/>
  <c r="R416" i="21"/>
  <c r="O417" i="21"/>
  <c r="P417" i="21"/>
  <c r="Q417" i="21"/>
  <c r="R417" i="21"/>
  <c r="O418" i="21"/>
  <c r="P418" i="21"/>
  <c r="Q418" i="21"/>
  <c r="R418" i="21"/>
  <c r="O419" i="21"/>
  <c r="P419" i="21"/>
  <c r="Q419" i="21"/>
  <c r="R419" i="21"/>
  <c r="O420" i="21"/>
  <c r="P420" i="21"/>
  <c r="Q420" i="21"/>
  <c r="R420" i="21"/>
  <c r="O421" i="21"/>
  <c r="P421" i="21"/>
  <c r="Q421" i="21"/>
  <c r="R421" i="21"/>
  <c r="O422" i="21"/>
  <c r="P422" i="21"/>
  <c r="Q422" i="21"/>
  <c r="R422" i="21"/>
  <c r="O423" i="21"/>
  <c r="P423" i="21"/>
  <c r="Q423" i="21"/>
  <c r="R423" i="21"/>
  <c r="O424" i="21"/>
  <c r="P424" i="21"/>
  <c r="Q424" i="21"/>
  <c r="R424" i="21"/>
  <c r="O425" i="21"/>
  <c r="P425" i="21"/>
  <c r="Q425" i="21"/>
  <c r="R425" i="21"/>
  <c r="O426" i="21"/>
  <c r="P426" i="21"/>
  <c r="Q426" i="21"/>
  <c r="R426" i="21"/>
  <c r="O427" i="21"/>
  <c r="P427" i="21"/>
  <c r="Q427" i="21"/>
  <c r="R427" i="21"/>
  <c r="O428" i="21"/>
  <c r="P428" i="21"/>
  <c r="Q428" i="21"/>
  <c r="R428" i="21"/>
  <c r="O429" i="21"/>
  <c r="P429" i="21"/>
  <c r="Q429" i="21"/>
  <c r="R429" i="21"/>
  <c r="O430" i="21"/>
  <c r="P430" i="21"/>
  <c r="Q430" i="21"/>
  <c r="R430" i="21"/>
  <c r="O431" i="21"/>
  <c r="P431" i="21"/>
  <c r="Q431" i="21"/>
  <c r="R431" i="21"/>
  <c r="O432" i="21"/>
  <c r="P432" i="21"/>
  <c r="Q432" i="21"/>
  <c r="R432" i="21"/>
  <c r="O433" i="21"/>
  <c r="P433" i="21"/>
  <c r="Q433" i="21"/>
  <c r="R433" i="21"/>
  <c r="O434" i="21"/>
  <c r="P434" i="21"/>
  <c r="Q434" i="21"/>
  <c r="R434" i="21"/>
  <c r="O435" i="21"/>
  <c r="P435" i="21"/>
  <c r="Q435" i="21"/>
  <c r="R435" i="21"/>
  <c r="O436" i="21"/>
  <c r="P436" i="21"/>
  <c r="Q436" i="21"/>
  <c r="R436" i="21"/>
  <c r="O437" i="21"/>
  <c r="P437" i="21"/>
  <c r="Q437" i="21"/>
  <c r="R437" i="21"/>
  <c r="O438" i="21"/>
  <c r="P438" i="21"/>
  <c r="Q438" i="21"/>
  <c r="R438" i="21"/>
  <c r="O439" i="21"/>
  <c r="P439" i="21"/>
  <c r="Q439" i="21"/>
  <c r="R439" i="21"/>
  <c r="O440" i="21"/>
  <c r="P440" i="21"/>
  <c r="Q440" i="21"/>
  <c r="R440" i="21"/>
  <c r="O441" i="21"/>
  <c r="P441" i="21"/>
  <c r="Q441" i="21"/>
  <c r="R441" i="21"/>
  <c r="O442" i="21"/>
  <c r="P442" i="21"/>
  <c r="Q442" i="21"/>
  <c r="R442" i="21"/>
  <c r="O443" i="21"/>
  <c r="P443" i="21"/>
  <c r="Q443" i="21"/>
  <c r="R443" i="21"/>
  <c r="O444" i="21"/>
  <c r="P444" i="21"/>
  <c r="Q444" i="21"/>
  <c r="R444" i="21"/>
  <c r="O445" i="21"/>
  <c r="P445" i="21"/>
  <c r="Q445" i="21"/>
  <c r="R445" i="21"/>
  <c r="R10" i="21"/>
  <c r="Q10" i="21"/>
  <c r="P10" i="21"/>
  <c r="O10" i="21"/>
  <c r="Q53" i="3" l="1"/>
  <c r="Q52" i="3"/>
  <c r="O4" i="7" l="1"/>
  <c r="P4" i="7" s="1"/>
  <c r="O5" i="7"/>
  <c r="P5" i="7" s="1"/>
  <c r="O6" i="7"/>
  <c r="P6" i="7" s="1"/>
  <c r="O7" i="7"/>
  <c r="P7" i="7" s="1"/>
  <c r="O8" i="7"/>
  <c r="P8" i="7" s="1"/>
  <c r="O9" i="7"/>
  <c r="P9" i="7" s="1"/>
  <c r="O10" i="7"/>
  <c r="P10" i="7" s="1"/>
  <c r="O11" i="7"/>
  <c r="P11" i="7" s="1"/>
  <c r="O12" i="7"/>
  <c r="P12" i="7" s="1"/>
  <c r="O13" i="7"/>
  <c r="P13" i="7" s="1"/>
  <c r="O14" i="7"/>
  <c r="P14" i="7" s="1"/>
  <c r="O15" i="7"/>
  <c r="P15" i="7" s="1"/>
  <c r="O16" i="7"/>
  <c r="P16" i="7" s="1"/>
  <c r="O17" i="7"/>
  <c r="P17" i="7" s="1"/>
  <c r="O18" i="7"/>
  <c r="P18" i="7" s="1"/>
  <c r="O19" i="7"/>
  <c r="P19" i="7" s="1"/>
  <c r="O20" i="7"/>
  <c r="P20" i="7" s="1"/>
  <c r="O21" i="7"/>
  <c r="P21" i="7" s="1"/>
  <c r="O22" i="7"/>
  <c r="P22" i="7" s="1"/>
  <c r="O23" i="7"/>
  <c r="P23" i="7" s="1"/>
  <c r="O24" i="7"/>
  <c r="P24" i="7" s="1"/>
  <c r="O25" i="7"/>
  <c r="P25" i="7" s="1"/>
  <c r="O26" i="7"/>
  <c r="P26" i="7" s="1"/>
  <c r="O27" i="7"/>
  <c r="P27" i="7" s="1"/>
  <c r="O28" i="7"/>
  <c r="P28" i="7" s="1"/>
  <c r="O29" i="7"/>
  <c r="P29" i="7" s="1"/>
  <c r="O30" i="7"/>
  <c r="P30" i="7" s="1"/>
  <c r="O31" i="7"/>
  <c r="P31" i="7" s="1"/>
  <c r="O32" i="7"/>
  <c r="P32" i="7" s="1"/>
  <c r="O33" i="7"/>
  <c r="P33" i="7" s="1"/>
  <c r="O34" i="7"/>
  <c r="P34" i="7" s="1"/>
  <c r="O35" i="7"/>
  <c r="P35" i="7" s="1"/>
  <c r="O36" i="7"/>
  <c r="P36" i="7" s="1"/>
  <c r="O37" i="7"/>
  <c r="P37" i="7" s="1"/>
  <c r="O38" i="7"/>
  <c r="P38" i="7" s="1"/>
  <c r="O39" i="7"/>
  <c r="P39" i="7" s="1"/>
  <c r="O40" i="7"/>
  <c r="P40" i="7" s="1"/>
  <c r="O41" i="7"/>
  <c r="P41" i="7" s="1"/>
  <c r="O42" i="7"/>
  <c r="P42" i="7" s="1"/>
  <c r="O43" i="7"/>
  <c r="P43" i="7" s="1"/>
  <c r="O44" i="7"/>
  <c r="P44" i="7" s="1"/>
  <c r="O45" i="7"/>
  <c r="P45" i="7" s="1"/>
  <c r="O46" i="7"/>
  <c r="P46" i="7" s="1"/>
  <c r="O47" i="7"/>
  <c r="P47" i="7" s="1"/>
  <c r="O48" i="7"/>
  <c r="P48" i="7" s="1"/>
  <c r="O49" i="7"/>
  <c r="P49" i="7" s="1"/>
  <c r="O50" i="7"/>
  <c r="P50" i="7" s="1"/>
  <c r="O51" i="7"/>
  <c r="P51" i="7" s="1"/>
  <c r="O52" i="7"/>
  <c r="P52" i="7" s="1"/>
  <c r="O53" i="7"/>
  <c r="P53" i="7" s="1"/>
  <c r="O54" i="7"/>
  <c r="P54" i="7" s="1"/>
  <c r="O55" i="7"/>
  <c r="P55" i="7" s="1"/>
  <c r="O56" i="7"/>
  <c r="P56" i="7" s="1"/>
  <c r="O57" i="7"/>
  <c r="P57" i="7" s="1"/>
  <c r="O58" i="7"/>
  <c r="P58" i="7" s="1"/>
  <c r="O59" i="7"/>
  <c r="P59" i="7" s="1"/>
  <c r="O60" i="7"/>
  <c r="P60" i="7" s="1"/>
  <c r="O61" i="7"/>
  <c r="P61" i="7" s="1"/>
  <c r="O62" i="7"/>
  <c r="P62" i="7" s="1"/>
  <c r="O63" i="7"/>
  <c r="P63" i="7" s="1"/>
  <c r="O64" i="7"/>
  <c r="P64" i="7" s="1"/>
  <c r="Q90" i="19" l="1"/>
  <c r="Q89" i="19"/>
  <c r="Q88" i="19"/>
  <c r="Q87" i="19"/>
  <c r="Q86" i="19"/>
  <c r="Q85" i="19"/>
  <c r="Q84" i="19"/>
  <c r="Q83" i="19"/>
  <c r="Q82" i="19"/>
  <c r="Q81" i="19"/>
  <c r="Q80" i="19"/>
  <c r="Q79" i="19"/>
  <c r="Q78" i="19"/>
  <c r="Q77" i="19"/>
  <c r="Q76" i="19"/>
  <c r="Q75" i="19"/>
  <c r="Q74" i="19"/>
  <c r="Q73" i="19"/>
  <c r="Q72" i="19"/>
  <c r="Q71" i="19"/>
  <c r="Q70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Q44" i="19"/>
  <c r="Q43" i="19"/>
  <c r="Q42" i="19"/>
  <c r="Q41" i="19"/>
  <c r="Q40" i="19"/>
  <c r="Q39" i="19"/>
  <c r="Q38" i="19"/>
  <c r="AD37" i="19"/>
  <c r="Z37" i="19"/>
  <c r="X37" i="19"/>
  <c r="W37" i="19"/>
  <c r="V37" i="19"/>
  <c r="AA37" i="19" s="1"/>
  <c r="U37" i="19"/>
  <c r="AE37" i="19" s="1"/>
  <c r="T37" i="19"/>
  <c r="AC37" i="19" s="1"/>
  <c r="S37" i="19"/>
  <c r="AB37" i="19" s="1"/>
  <c r="R37" i="19"/>
  <c r="Q37" i="19"/>
  <c r="AD36" i="19"/>
  <c r="Z36" i="19"/>
  <c r="X36" i="19"/>
  <c r="Y36" i="19" s="1"/>
  <c r="AG36" i="19" s="1"/>
  <c r="W36" i="19"/>
  <c r="V36" i="19"/>
  <c r="AA36" i="19" s="1"/>
  <c r="U36" i="19"/>
  <c r="AE36" i="19" s="1"/>
  <c r="T36" i="19"/>
  <c r="AC36" i="19" s="1"/>
  <c r="S36" i="19"/>
  <c r="AB36" i="19" s="1"/>
  <c r="R36" i="19"/>
  <c r="Q36" i="19"/>
  <c r="AD35" i="19"/>
  <c r="Z35" i="19"/>
  <c r="X35" i="19"/>
  <c r="W35" i="19"/>
  <c r="V35" i="19"/>
  <c r="AA35" i="19" s="1"/>
  <c r="U35" i="19"/>
  <c r="AE35" i="19" s="1"/>
  <c r="T35" i="19"/>
  <c r="AC35" i="19" s="1"/>
  <c r="S35" i="19"/>
  <c r="AB35" i="19" s="1"/>
  <c r="R35" i="19"/>
  <c r="Q35" i="19"/>
  <c r="AD34" i="19"/>
  <c r="Z34" i="19"/>
  <c r="X34" i="19"/>
  <c r="W34" i="19"/>
  <c r="V34" i="19"/>
  <c r="AA34" i="19" s="1"/>
  <c r="U34" i="19"/>
  <c r="AE34" i="19" s="1"/>
  <c r="T34" i="19"/>
  <c r="AC34" i="19" s="1"/>
  <c r="S34" i="19"/>
  <c r="AB34" i="19" s="1"/>
  <c r="R34" i="19"/>
  <c r="Q34" i="19"/>
  <c r="AD33" i="19"/>
  <c r="Z33" i="19"/>
  <c r="X33" i="19"/>
  <c r="W33" i="19"/>
  <c r="Y33" i="19" s="1"/>
  <c r="AG33" i="19" s="1"/>
  <c r="V33" i="19"/>
  <c r="AA33" i="19" s="1"/>
  <c r="U33" i="19"/>
  <c r="AE33" i="19" s="1"/>
  <c r="T33" i="19"/>
  <c r="AC33" i="19" s="1"/>
  <c r="S33" i="19"/>
  <c r="AB33" i="19" s="1"/>
  <c r="R33" i="19"/>
  <c r="Q33" i="19"/>
  <c r="AD32" i="19"/>
  <c r="Z32" i="19"/>
  <c r="X32" i="19"/>
  <c r="W32" i="19"/>
  <c r="V32" i="19"/>
  <c r="AA32" i="19" s="1"/>
  <c r="U32" i="19"/>
  <c r="AE32" i="19" s="1"/>
  <c r="T32" i="19"/>
  <c r="AC32" i="19" s="1"/>
  <c r="S32" i="19"/>
  <c r="AB32" i="19" s="1"/>
  <c r="R32" i="19"/>
  <c r="Q32" i="19"/>
  <c r="AD31" i="19"/>
  <c r="Z31" i="19"/>
  <c r="X31" i="19"/>
  <c r="W31" i="19"/>
  <c r="Y31" i="19" s="1"/>
  <c r="AG31" i="19" s="1"/>
  <c r="V31" i="19"/>
  <c r="AA31" i="19" s="1"/>
  <c r="U31" i="19"/>
  <c r="AE31" i="19" s="1"/>
  <c r="T31" i="19"/>
  <c r="AC31" i="19" s="1"/>
  <c r="S31" i="19"/>
  <c r="AB31" i="19" s="1"/>
  <c r="R31" i="19"/>
  <c r="Q31" i="19"/>
  <c r="AD30" i="19"/>
  <c r="Z30" i="19"/>
  <c r="X30" i="19"/>
  <c r="W30" i="19"/>
  <c r="V30" i="19"/>
  <c r="AA30" i="19" s="1"/>
  <c r="U30" i="19"/>
  <c r="AE30" i="19" s="1"/>
  <c r="T30" i="19"/>
  <c r="AC30" i="19" s="1"/>
  <c r="S30" i="19"/>
  <c r="AB30" i="19" s="1"/>
  <c r="R30" i="19"/>
  <c r="Q30" i="19"/>
  <c r="AD29" i="19"/>
  <c r="Z29" i="19"/>
  <c r="X29" i="19"/>
  <c r="W29" i="19"/>
  <c r="Y29" i="19" s="1"/>
  <c r="AG29" i="19" s="1"/>
  <c r="V29" i="19"/>
  <c r="AA29" i="19" s="1"/>
  <c r="U29" i="19"/>
  <c r="AE29" i="19" s="1"/>
  <c r="T29" i="19"/>
  <c r="AC29" i="19" s="1"/>
  <c r="S29" i="19"/>
  <c r="AB29" i="19" s="1"/>
  <c r="R29" i="19"/>
  <c r="Q29" i="19"/>
  <c r="AD28" i="19"/>
  <c r="Z28" i="19"/>
  <c r="X28" i="19"/>
  <c r="W28" i="19"/>
  <c r="V28" i="19"/>
  <c r="AA28" i="19" s="1"/>
  <c r="U28" i="19"/>
  <c r="AE28" i="19" s="1"/>
  <c r="T28" i="19"/>
  <c r="AC28" i="19" s="1"/>
  <c r="S28" i="19"/>
  <c r="AB28" i="19" s="1"/>
  <c r="R28" i="19"/>
  <c r="Q28" i="19"/>
  <c r="AD27" i="19"/>
  <c r="Z27" i="19"/>
  <c r="X27" i="19"/>
  <c r="W27" i="19"/>
  <c r="Y27" i="19" s="1"/>
  <c r="AG27" i="19" s="1"/>
  <c r="V27" i="19"/>
  <c r="AA27" i="19" s="1"/>
  <c r="U27" i="19"/>
  <c r="AE27" i="19" s="1"/>
  <c r="T27" i="19"/>
  <c r="AC27" i="19" s="1"/>
  <c r="S27" i="19"/>
  <c r="AB27" i="19" s="1"/>
  <c r="R27" i="19"/>
  <c r="Q27" i="19"/>
  <c r="AD26" i="19"/>
  <c r="Z26" i="19"/>
  <c r="X26" i="19"/>
  <c r="W26" i="19"/>
  <c r="V26" i="19"/>
  <c r="AA26" i="19" s="1"/>
  <c r="U26" i="19"/>
  <c r="AE26" i="19" s="1"/>
  <c r="T26" i="19"/>
  <c r="AC26" i="19" s="1"/>
  <c r="S26" i="19"/>
  <c r="AB26" i="19" s="1"/>
  <c r="R26" i="19"/>
  <c r="Q26" i="19"/>
  <c r="AD25" i="19"/>
  <c r="Z25" i="19"/>
  <c r="X25" i="19"/>
  <c r="W25" i="19"/>
  <c r="Y25" i="19" s="1"/>
  <c r="AG25" i="19" s="1"/>
  <c r="V25" i="19"/>
  <c r="AA25" i="19" s="1"/>
  <c r="U25" i="19"/>
  <c r="AE25" i="19" s="1"/>
  <c r="T25" i="19"/>
  <c r="AC25" i="19" s="1"/>
  <c r="S25" i="19"/>
  <c r="AB25" i="19" s="1"/>
  <c r="R25" i="19"/>
  <c r="Q25" i="19"/>
  <c r="AD24" i="19"/>
  <c r="Z24" i="19"/>
  <c r="X24" i="19"/>
  <c r="W24" i="19"/>
  <c r="V24" i="19"/>
  <c r="AA24" i="19" s="1"/>
  <c r="U24" i="19"/>
  <c r="AE24" i="19" s="1"/>
  <c r="T24" i="19"/>
  <c r="AC24" i="19" s="1"/>
  <c r="S24" i="19"/>
  <c r="AB24" i="19" s="1"/>
  <c r="R24" i="19"/>
  <c r="Q24" i="19"/>
  <c r="AD23" i="19"/>
  <c r="Z23" i="19"/>
  <c r="X23" i="19"/>
  <c r="W23" i="19"/>
  <c r="Y23" i="19" s="1"/>
  <c r="AG23" i="19" s="1"/>
  <c r="V23" i="19"/>
  <c r="AA23" i="19" s="1"/>
  <c r="U23" i="19"/>
  <c r="AE23" i="19" s="1"/>
  <c r="T23" i="19"/>
  <c r="AC23" i="19" s="1"/>
  <c r="S23" i="19"/>
  <c r="AB23" i="19" s="1"/>
  <c r="R23" i="19"/>
  <c r="Q23" i="19"/>
  <c r="AD22" i="19"/>
  <c r="Z22" i="19"/>
  <c r="X22" i="19"/>
  <c r="W22" i="19"/>
  <c r="V22" i="19"/>
  <c r="AA22" i="19" s="1"/>
  <c r="U22" i="19"/>
  <c r="AE22" i="19" s="1"/>
  <c r="T22" i="19"/>
  <c r="AC22" i="19" s="1"/>
  <c r="S22" i="19"/>
  <c r="AB22" i="19" s="1"/>
  <c r="R22" i="19"/>
  <c r="Q22" i="19"/>
  <c r="AD21" i="19"/>
  <c r="Z21" i="19"/>
  <c r="X21" i="19"/>
  <c r="W21" i="19"/>
  <c r="Y21" i="19" s="1"/>
  <c r="AG21" i="19" s="1"/>
  <c r="V21" i="19"/>
  <c r="AA21" i="19" s="1"/>
  <c r="U21" i="19"/>
  <c r="AE21" i="19" s="1"/>
  <c r="T21" i="19"/>
  <c r="AC21" i="19" s="1"/>
  <c r="S21" i="19"/>
  <c r="AB21" i="19" s="1"/>
  <c r="R21" i="19"/>
  <c r="Q21" i="19"/>
  <c r="AD20" i="19"/>
  <c r="Z20" i="19"/>
  <c r="X20" i="19"/>
  <c r="W20" i="19"/>
  <c r="V20" i="19"/>
  <c r="AA20" i="19" s="1"/>
  <c r="U20" i="19"/>
  <c r="AE20" i="19" s="1"/>
  <c r="T20" i="19"/>
  <c r="AC20" i="19" s="1"/>
  <c r="S20" i="19"/>
  <c r="AB20" i="19" s="1"/>
  <c r="R20" i="19"/>
  <c r="Q20" i="19"/>
  <c r="AD19" i="19"/>
  <c r="Z19" i="19"/>
  <c r="X19" i="19"/>
  <c r="W19" i="19"/>
  <c r="Y19" i="19" s="1"/>
  <c r="AG19" i="19" s="1"/>
  <c r="V19" i="19"/>
  <c r="AA19" i="19" s="1"/>
  <c r="U19" i="19"/>
  <c r="AE19" i="19" s="1"/>
  <c r="T19" i="19"/>
  <c r="AC19" i="19" s="1"/>
  <c r="S19" i="19"/>
  <c r="AB19" i="19" s="1"/>
  <c r="R19" i="19"/>
  <c r="Q19" i="19"/>
  <c r="AD18" i="19"/>
  <c r="Z18" i="19"/>
  <c r="X18" i="19"/>
  <c r="W18" i="19"/>
  <c r="V18" i="19"/>
  <c r="AA18" i="19" s="1"/>
  <c r="U18" i="19"/>
  <c r="AE18" i="19" s="1"/>
  <c r="T18" i="19"/>
  <c r="AC18" i="19" s="1"/>
  <c r="S18" i="19"/>
  <c r="AB18" i="19" s="1"/>
  <c r="R18" i="19"/>
  <c r="Q18" i="19"/>
  <c r="AD17" i="19"/>
  <c r="Z17" i="19"/>
  <c r="X17" i="19"/>
  <c r="W17" i="19"/>
  <c r="Y17" i="19" s="1"/>
  <c r="AG17" i="19" s="1"/>
  <c r="V17" i="19"/>
  <c r="AA17" i="19" s="1"/>
  <c r="U17" i="19"/>
  <c r="AE17" i="19" s="1"/>
  <c r="T17" i="19"/>
  <c r="AC17" i="19" s="1"/>
  <c r="S17" i="19"/>
  <c r="AB17" i="19" s="1"/>
  <c r="R17" i="19"/>
  <c r="Q17" i="19"/>
  <c r="AD16" i="19"/>
  <c r="Z16" i="19"/>
  <c r="X16" i="19"/>
  <c r="W16" i="19"/>
  <c r="V16" i="19"/>
  <c r="AA16" i="19" s="1"/>
  <c r="U16" i="19"/>
  <c r="AE16" i="19" s="1"/>
  <c r="T16" i="19"/>
  <c r="AC16" i="19" s="1"/>
  <c r="S16" i="19"/>
  <c r="AB16" i="19" s="1"/>
  <c r="R16" i="19"/>
  <c r="Q16" i="19"/>
  <c r="AD15" i="19"/>
  <c r="Z15" i="19"/>
  <c r="X15" i="19"/>
  <c r="W15" i="19"/>
  <c r="Y15" i="19" s="1"/>
  <c r="AG15" i="19" s="1"/>
  <c r="V15" i="19"/>
  <c r="AA15" i="19" s="1"/>
  <c r="U15" i="19"/>
  <c r="AE15" i="19" s="1"/>
  <c r="T15" i="19"/>
  <c r="AC15" i="19" s="1"/>
  <c r="S15" i="19"/>
  <c r="AB15" i="19" s="1"/>
  <c r="R15" i="19"/>
  <c r="Q15" i="19"/>
  <c r="AD14" i="19"/>
  <c r="Z14" i="19"/>
  <c r="X14" i="19"/>
  <c r="W14" i="19"/>
  <c r="V14" i="19"/>
  <c r="AA14" i="19" s="1"/>
  <c r="U14" i="19"/>
  <c r="AE14" i="19" s="1"/>
  <c r="T14" i="19"/>
  <c r="AC14" i="19" s="1"/>
  <c r="S14" i="19"/>
  <c r="AB14" i="19" s="1"/>
  <c r="R14" i="19"/>
  <c r="Q14" i="19"/>
  <c r="AD13" i="19"/>
  <c r="Z13" i="19"/>
  <c r="X13" i="19"/>
  <c r="W13" i="19"/>
  <c r="Y13" i="19" s="1"/>
  <c r="AG13" i="19" s="1"/>
  <c r="V13" i="19"/>
  <c r="AA13" i="19" s="1"/>
  <c r="U13" i="19"/>
  <c r="AE13" i="19" s="1"/>
  <c r="T13" i="19"/>
  <c r="AC13" i="19" s="1"/>
  <c r="S13" i="19"/>
  <c r="AB13" i="19" s="1"/>
  <c r="R13" i="19"/>
  <c r="Q13" i="19"/>
  <c r="AD12" i="19"/>
  <c r="Z12" i="19"/>
  <c r="X12" i="19"/>
  <c r="W12" i="19"/>
  <c r="V12" i="19"/>
  <c r="AA12" i="19" s="1"/>
  <c r="U12" i="19"/>
  <c r="AE12" i="19" s="1"/>
  <c r="T12" i="19"/>
  <c r="AC12" i="19" s="1"/>
  <c r="S12" i="19"/>
  <c r="AB12" i="19" s="1"/>
  <c r="R12" i="19"/>
  <c r="Q12" i="19"/>
  <c r="AD11" i="19"/>
  <c r="Z11" i="19"/>
  <c r="X11" i="19"/>
  <c r="W11" i="19"/>
  <c r="Y11" i="19" s="1"/>
  <c r="AG11" i="19" s="1"/>
  <c r="V11" i="19"/>
  <c r="AA11" i="19" s="1"/>
  <c r="U11" i="19"/>
  <c r="AE11" i="19" s="1"/>
  <c r="T11" i="19"/>
  <c r="AC11" i="19" s="1"/>
  <c r="S11" i="19"/>
  <c r="AB11" i="19" s="1"/>
  <c r="R11" i="19"/>
  <c r="Q11" i="19"/>
  <c r="AD10" i="19"/>
  <c r="Z10" i="19"/>
  <c r="X10" i="19"/>
  <c r="W10" i="19"/>
  <c r="V10" i="19"/>
  <c r="AA10" i="19" s="1"/>
  <c r="U10" i="19"/>
  <c r="AE10" i="19" s="1"/>
  <c r="T10" i="19"/>
  <c r="AC10" i="19" s="1"/>
  <c r="S10" i="19"/>
  <c r="AB10" i="19" s="1"/>
  <c r="R10" i="19"/>
  <c r="Q10" i="19"/>
  <c r="AD9" i="19"/>
  <c r="Z9" i="19"/>
  <c r="X9" i="19"/>
  <c r="W9" i="19"/>
  <c r="V9" i="19"/>
  <c r="AA9" i="19" s="1"/>
  <c r="U9" i="19"/>
  <c r="AE9" i="19" s="1"/>
  <c r="T9" i="19"/>
  <c r="AC9" i="19" s="1"/>
  <c r="S9" i="19"/>
  <c r="AB9" i="19" s="1"/>
  <c r="R9" i="19"/>
  <c r="Q9" i="19"/>
  <c r="AD8" i="19"/>
  <c r="Z8" i="19"/>
  <c r="X8" i="19"/>
  <c r="W8" i="19"/>
  <c r="V8" i="19"/>
  <c r="AA8" i="19" s="1"/>
  <c r="U8" i="19"/>
  <c r="AE8" i="19" s="1"/>
  <c r="T8" i="19"/>
  <c r="AC8" i="19" s="1"/>
  <c r="S8" i="19"/>
  <c r="AB8" i="19" s="1"/>
  <c r="R8" i="19"/>
  <c r="Q8" i="19"/>
  <c r="AD7" i="19"/>
  <c r="Z7" i="19"/>
  <c r="X7" i="19"/>
  <c r="W7" i="19"/>
  <c r="V7" i="19"/>
  <c r="AA7" i="19" s="1"/>
  <c r="U7" i="19"/>
  <c r="AE7" i="19" s="1"/>
  <c r="T7" i="19"/>
  <c r="AC7" i="19" s="1"/>
  <c r="S7" i="19"/>
  <c r="AB7" i="19" s="1"/>
  <c r="R7" i="19"/>
  <c r="Q7" i="19"/>
  <c r="AD6" i="19"/>
  <c r="Z6" i="19"/>
  <c r="X6" i="19"/>
  <c r="W6" i="19"/>
  <c r="V6" i="19"/>
  <c r="AA6" i="19" s="1"/>
  <c r="U6" i="19"/>
  <c r="AE6" i="19" s="1"/>
  <c r="T6" i="19"/>
  <c r="AC6" i="19" s="1"/>
  <c r="S6" i="19"/>
  <c r="AB6" i="19" s="1"/>
  <c r="R6" i="19"/>
  <c r="Q6" i="19"/>
  <c r="Q90" i="18"/>
  <c r="Q89" i="18"/>
  <c r="Q88" i="18"/>
  <c r="Q87" i="18"/>
  <c r="Q86" i="18"/>
  <c r="Q85" i="18"/>
  <c r="Q84" i="18"/>
  <c r="Q83" i="18"/>
  <c r="Q82" i="18"/>
  <c r="Q81" i="18"/>
  <c r="Q80" i="18"/>
  <c r="Q79" i="18"/>
  <c r="Q78" i="18"/>
  <c r="Q77" i="18"/>
  <c r="Q76" i="18"/>
  <c r="Q75" i="18"/>
  <c r="Q74" i="18"/>
  <c r="Q73" i="18"/>
  <c r="Q72" i="18"/>
  <c r="Q71" i="18"/>
  <c r="Q70" i="18"/>
  <c r="Q69" i="18"/>
  <c r="Q68" i="18"/>
  <c r="Q67" i="18"/>
  <c r="Q66" i="18"/>
  <c r="Q65" i="18"/>
  <c r="Q64" i="18"/>
  <c r="Q63" i="18"/>
  <c r="Q62" i="18"/>
  <c r="Q61" i="18"/>
  <c r="Q60" i="18"/>
  <c r="Q59" i="18"/>
  <c r="Q58" i="18"/>
  <c r="Q57" i="18"/>
  <c r="Q56" i="18"/>
  <c r="Q55" i="18"/>
  <c r="Q44" i="18"/>
  <c r="Q43" i="18"/>
  <c r="Q42" i="18"/>
  <c r="Q41" i="18"/>
  <c r="Q40" i="18"/>
  <c r="Q39" i="18"/>
  <c r="Q38" i="18"/>
  <c r="AD37" i="18"/>
  <c r="Z37" i="18"/>
  <c r="X37" i="18"/>
  <c r="W37" i="18"/>
  <c r="Y37" i="18" s="1"/>
  <c r="AG37" i="18" s="1"/>
  <c r="V37" i="18"/>
  <c r="AA37" i="18" s="1"/>
  <c r="U37" i="18"/>
  <c r="AE37" i="18" s="1"/>
  <c r="T37" i="18"/>
  <c r="AC37" i="18" s="1"/>
  <c r="S37" i="18"/>
  <c r="AB37" i="18" s="1"/>
  <c r="R37" i="18"/>
  <c r="Q37" i="18"/>
  <c r="AD36" i="18"/>
  <c r="Z36" i="18"/>
  <c r="X36" i="18"/>
  <c r="W36" i="18"/>
  <c r="V36" i="18"/>
  <c r="AA36" i="18" s="1"/>
  <c r="U36" i="18"/>
  <c r="AE36" i="18" s="1"/>
  <c r="T36" i="18"/>
  <c r="AC36" i="18" s="1"/>
  <c r="S36" i="18"/>
  <c r="AB36" i="18" s="1"/>
  <c r="R36" i="18"/>
  <c r="Q36" i="18"/>
  <c r="AD35" i="18"/>
  <c r="Z35" i="18"/>
  <c r="X35" i="18"/>
  <c r="W35" i="18"/>
  <c r="Y35" i="18" s="1"/>
  <c r="AG35" i="18" s="1"/>
  <c r="V35" i="18"/>
  <c r="AA35" i="18" s="1"/>
  <c r="U35" i="18"/>
  <c r="AE35" i="18" s="1"/>
  <c r="T35" i="18"/>
  <c r="AC35" i="18" s="1"/>
  <c r="S35" i="18"/>
  <c r="AB35" i="18" s="1"/>
  <c r="R35" i="18"/>
  <c r="Q35" i="18"/>
  <c r="AD34" i="18"/>
  <c r="Z34" i="18"/>
  <c r="X34" i="18"/>
  <c r="W34" i="18"/>
  <c r="V34" i="18"/>
  <c r="AA34" i="18" s="1"/>
  <c r="U34" i="18"/>
  <c r="AE34" i="18" s="1"/>
  <c r="T34" i="18"/>
  <c r="AC34" i="18" s="1"/>
  <c r="S34" i="18"/>
  <c r="AB34" i="18" s="1"/>
  <c r="R34" i="18"/>
  <c r="Q34" i="18"/>
  <c r="AD33" i="18"/>
  <c r="Z33" i="18"/>
  <c r="X33" i="18"/>
  <c r="W33" i="18"/>
  <c r="Y33" i="18" s="1"/>
  <c r="AG33" i="18" s="1"/>
  <c r="V33" i="18"/>
  <c r="AA33" i="18" s="1"/>
  <c r="U33" i="18"/>
  <c r="AE33" i="18" s="1"/>
  <c r="T33" i="18"/>
  <c r="AC33" i="18" s="1"/>
  <c r="S33" i="18"/>
  <c r="AB33" i="18" s="1"/>
  <c r="R33" i="18"/>
  <c r="Q33" i="18"/>
  <c r="AD32" i="18"/>
  <c r="Z32" i="18"/>
  <c r="X32" i="18"/>
  <c r="W32" i="18"/>
  <c r="V32" i="18"/>
  <c r="AA32" i="18" s="1"/>
  <c r="U32" i="18"/>
  <c r="AE32" i="18" s="1"/>
  <c r="T32" i="18"/>
  <c r="AC32" i="18" s="1"/>
  <c r="S32" i="18"/>
  <c r="AB32" i="18" s="1"/>
  <c r="R32" i="18"/>
  <c r="Q32" i="18"/>
  <c r="AD31" i="18"/>
  <c r="Z31" i="18"/>
  <c r="X31" i="18"/>
  <c r="W31" i="18"/>
  <c r="V31" i="18"/>
  <c r="AA31" i="18" s="1"/>
  <c r="U31" i="18"/>
  <c r="AE31" i="18" s="1"/>
  <c r="T31" i="18"/>
  <c r="AC31" i="18" s="1"/>
  <c r="S31" i="18"/>
  <c r="AB31" i="18" s="1"/>
  <c r="R31" i="18"/>
  <c r="Q31" i="18"/>
  <c r="AD30" i="18"/>
  <c r="Z30" i="18"/>
  <c r="X30" i="18"/>
  <c r="W30" i="18"/>
  <c r="V30" i="18"/>
  <c r="AA30" i="18" s="1"/>
  <c r="U30" i="18"/>
  <c r="AE30" i="18" s="1"/>
  <c r="T30" i="18"/>
  <c r="AC30" i="18" s="1"/>
  <c r="S30" i="18"/>
  <c r="AB30" i="18" s="1"/>
  <c r="R30" i="18"/>
  <c r="Q30" i="18"/>
  <c r="AD29" i="18"/>
  <c r="Z29" i="18"/>
  <c r="X29" i="18"/>
  <c r="W29" i="18"/>
  <c r="Y29" i="18" s="1"/>
  <c r="AG29" i="18" s="1"/>
  <c r="V29" i="18"/>
  <c r="AA29" i="18" s="1"/>
  <c r="U29" i="18"/>
  <c r="AE29" i="18" s="1"/>
  <c r="T29" i="18"/>
  <c r="AC29" i="18" s="1"/>
  <c r="S29" i="18"/>
  <c r="AB29" i="18" s="1"/>
  <c r="R29" i="18"/>
  <c r="Q29" i="18"/>
  <c r="AD28" i="18"/>
  <c r="Z28" i="18"/>
  <c r="X28" i="18"/>
  <c r="W28" i="18"/>
  <c r="V28" i="18"/>
  <c r="AA28" i="18" s="1"/>
  <c r="U28" i="18"/>
  <c r="AE28" i="18" s="1"/>
  <c r="T28" i="18"/>
  <c r="AC28" i="18" s="1"/>
  <c r="S28" i="18"/>
  <c r="AB28" i="18" s="1"/>
  <c r="R28" i="18"/>
  <c r="Q28" i="18"/>
  <c r="AD27" i="18"/>
  <c r="Z27" i="18"/>
  <c r="X27" i="18"/>
  <c r="W27" i="18"/>
  <c r="Y27" i="18" s="1"/>
  <c r="AG27" i="18" s="1"/>
  <c r="V27" i="18"/>
  <c r="AA27" i="18" s="1"/>
  <c r="U27" i="18"/>
  <c r="AE27" i="18" s="1"/>
  <c r="T27" i="18"/>
  <c r="AC27" i="18" s="1"/>
  <c r="S27" i="18"/>
  <c r="AB27" i="18" s="1"/>
  <c r="R27" i="18"/>
  <c r="Q27" i="18"/>
  <c r="AD26" i="18"/>
  <c r="Z26" i="18"/>
  <c r="X26" i="18"/>
  <c r="W26" i="18"/>
  <c r="V26" i="18"/>
  <c r="AA26" i="18" s="1"/>
  <c r="U26" i="18"/>
  <c r="AE26" i="18" s="1"/>
  <c r="T26" i="18"/>
  <c r="AC26" i="18" s="1"/>
  <c r="S26" i="18"/>
  <c r="AB26" i="18" s="1"/>
  <c r="R26" i="18"/>
  <c r="Q26" i="18"/>
  <c r="AD25" i="18"/>
  <c r="Z25" i="18"/>
  <c r="X25" i="18"/>
  <c r="W25" i="18"/>
  <c r="V25" i="18"/>
  <c r="AA25" i="18" s="1"/>
  <c r="U25" i="18"/>
  <c r="AE25" i="18" s="1"/>
  <c r="T25" i="18"/>
  <c r="AC25" i="18" s="1"/>
  <c r="S25" i="18"/>
  <c r="AB25" i="18" s="1"/>
  <c r="R25" i="18"/>
  <c r="Q25" i="18"/>
  <c r="AD24" i="18"/>
  <c r="Z24" i="18"/>
  <c r="X24" i="18"/>
  <c r="W24" i="18"/>
  <c r="V24" i="18"/>
  <c r="AA24" i="18" s="1"/>
  <c r="U24" i="18"/>
  <c r="AE24" i="18" s="1"/>
  <c r="T24" i="18"/>
  <c r="AC24" i="18" s="1"/>
  <c r="S24" i="18"/>
  <c r="AB24" i="18" s="1"/>
  <c r="R24" i="18"/>
  <c r="Q24" i="18"/>
  <c r="AD23" i="18"/>
  <c r="Z23" i="18"/>
  <c r="X23" i="18"/>
  <c r="W23" i="18"/>
  <c r="V23" i="18"/>
  <c r="AA23" i="18" s="1"/>
  <c r="U23" i="18"/>
  <c r="AE23" i="18" s="1"/>
  <c r="T23" i="18"/>
  <c r="AC23" i="18" s="1"/>
  <c r="S23" i="18"/>
  <c r="AB23" i="18" s="1"/>
  <c r="R23" i="18"/>
  <c r="Q23" i="18"/>
  <c r="AD22" i="18"/>
  <c r="Z22" i="18"/>
  <c r="X22" i="18"/>
  <c r="W22" i="18"/>
  <c r="V22" i="18"/>
  <c r="AA22" i="18" s="1"/>
  <c r="U22" i="18"/>
  <c r="AE22" i="18" s="1"/>
  <c r="T22" i="18"/>
  <c r="AC22" i="18" s="1"/>
  <c r="S22" i="18"/>
  <c r="AB22" i="18" s="1"/>
  <c r="R22" i="18"/>
  <c r="Q22" i="18"/>
  <c r="AD21" i="18"/>
  <c r="Z21" i="18"/>
  <c r="X21" i="18"/>
  <c r="W21" i="18"/>
  <c r="V21" i="18"/>
  <c r="AA21" i="18" s="1"/>
  <c r="U21" i="18"/>
  <c r="AE21" i="18" s="1"/>
  <c r="T21" i="18"/>
  <c r="AC21" i="18" s="1"/>
  <c r="S21" i="18"/>
  <c r="AB21" i="18" s="1"/>
  <c r="R21" i="18"/>
  <c r="Q21" i="18"/>
  <c r="AD20" i="18"/>
  <c r="Z20" i="18"/>
  <c r="X20" i="18"/>
  <c r="W20" i="18"/>
  <c r="V20" i="18"/>
  <c r="AA20" i="18" s="1"/>
  <c r="U20" i="18"/>
  <c r="AE20" i="18" s="1"/>
  <c r="T20" i="18"/>
  <c r="AC20" i="18" s="1"/>
  <c r="S20" i="18"/>
  <c r="AB20" i="18" s="1"/>
  <c r="R20" i="18"/>
  <c r="Q20" i="18"/>
  <c r="AD19" i="18"/>
  <c r="Z19" i="18"/>
  <c r="X19" i="18"/>
  <c r="W19" i="18"/>
  <c r="V19" i="18"/>
  <c r="AA19" i="18" s="1"/>
  <c r="U19" i="18"/>
  <c r="AE19" i="18" s="1"/>
  <c r="T19" i="18"/>
  <c r="AC19" i="18" s="1"/>
  <c r="S19" i="18"/>
  <c r="AB19" i="18" s="1"/>
  <c r="R19" i="18"/>
  <c r="Q19" i="18"/>
  <c r="AD18" i="18"/>
  <c r="Z18" i="18"/>
  <c r="X18" i="18"/>
  <c r="W18" i="18"/>
  <c r="V18" i="18"/>
  <c r="AA18" i="18" s="1"/>
  <c r="U18" i="18"/>
  <c r="AE18" i="18" s="1"/>
  <c r="T18" i="18"/>
  <c r="AC18" i="18" s="1"/>
  <c r="S18" i="18"/>
  <c r="AB18" i="18" s="1"/>
  <c r="R18" i="18"/>
  <c r="Q18" i="18"/>
  <c r="AD17" i="18"/>
  <c r="Z17" i="18"/>
  <c r="X17" i="18"/>
  <c r="W17" i="18"/>
  <c r="V17" i="18"/>
  <c r="AA17" i="18" s="1"/>
  <c r="U17" i="18"/>
  <c r="AE17" i="18" s="1"/>
  <c r="T17" i="18"/>
  <c r="AC17" i="18" s="1"/>
  <c r="S17" i="18"/>
  <c r="AB17" i="18" s="1"/>
  <c r="R17" i="18"/>
  <c r="Q17" i="18"/>
  <c r="AD16" i="18"/>
  <c r="Z16" i="18"/>
  <c r="X16" i="18"/>
  <c r="W16" i="18"/>
  <c r="V16" i="18"/>
  <c r="AA16" i="18" s="1"/>
  <c r="U16" i="18"/>
  <c r="AE16" i="18" s="1"/>
  <c r="T16" i="18"/>
  <c r="AC16" i="18" s="1"/>
  <c r="S16" i="18"/>
  <c r="AB16" i="18" s="1"/>
  <c r="R16" i="18"/>
  <c r="Q16" i="18"/>
  <c r="AD15" i="18"/>
  <c r="Z15" i="18"/>
  <c r="X15" i="18"/>
  <c r="W15" i="18"/>
  <c r="V15" i="18"/>
  <c r="AA15" i="18" s="1"/>
  <c r="U15" i="18"/>
  <c r="AE15" i="18" s="1"/>
  <c r="T15" i="18"/>
  <c r="AC15" i="18" s="1"/>
  <c r="S15" i="18"/>
  <c r="AB15" i="18" s="1"/>
  <c r="R15" i="18"/>
  <c r="Q15" i="18"/>
  <c r="AD14" i="18"/>
  <c r="Z14" i="18"/>
  <c r="X14" i="18"/>
  <c r="W14" i="18"/>
  <c r="V14" i="18"/>
  <c r="AA14" i="18" s="1"/>
  <c r="U14" i="18"/>
  <c r="AE14" i="18" s="1"/>
  <c r="T14" i="18"/>
  <c r="AC14" i="18" s="1"/>
  <c r="S14" i="18"/>
  <c r="AB14" i="18" s="1"/>
  <c r="R14" i="18"/>
  <c r="Q14" i="18"/>
  <c r="AD13" i="18"/>
  <c r="Z13" i="18"/>
  <c r="X13" i="18"/>
  <c r="W13" i="18"/>
  <c r="V13" i="18"/>
  <c r="AA13" i="18" s="1"/>
  <c r="U13" i="18"/>
  <c r="AE13" i="18" s="1"/>
  <c r="T13" i="18"/>
  <c r="AC13" i="18" s="1"/>
  <c r="S13" i="18"/>
  <c r="AB13" i="18" s="1"/>
  <c r="R13" i="18"/>
  <c r="Q13" i="18"/>
  <c r="AD12" i="18"/>
  <c r="Z12" i="18"/>
  <c r="X12" i="18"/>
  <c r="W12" i="18"/>
  <c r="V12" i="18"/>
  <c r="AA12" i="18" s="1"/>
  <c r="U12" i="18"/>
  <c r="AE12" i="18" s="1"/>
  <c r="T12" i="18"/>
  <c r="AC12" i="18" s="1"/>
  <c r="S12" i="18"/>
  <c r="AB12" i="18" s="1"/>
  <c r="R12" i="18"/>
  <c r="Q12" i="18"/>
  <c r="AD11" i="18"/>
  <c r="Z11" i="18"/>
  <c r="X11" i="18"/>
  <c r="W11" i="18"/>
  <c r="V11" i="18"/>
  <c r="AA11" i="18" s="1"/>
  <c r="U11" i="18"/>
  <c r="AE11" i="18" s="1"/>
  <c r="T11" i="18"/>
  <c r="AC11" i="18" s="1"/>
  <c r="S11" i="18"/>
  <c r="AB11" i="18" s="1"/>
  <c r="R11" i="18"/>
  <c r="Q11" i="18"/>
  <c r="AD10" i="18"/>
  <c r="Z10" i="18"/>
  <c r="X10" i="18"/>
  <c r="W10" i="18"/>
  <c r="V10" i="18"/>
  <c r="AA10" i="18" s="1"/>
  <c r="U10" i="18"/>
  <c r="AE10" i="18" s="1"/>
  <c r="T10" i="18"/>
  <c r="AC10" i="18" s="1"/>
  <c r="S10" i="18"/>
  <c r="AB10" i="18" s="1"/>
  <c r="R10" i="18"/>
  <c r="Q10" i="18"/>
  <c r="AD9" i="18"/>
  <c r="Z9" i="18"/>
  <c r="X9" i="18"/>
  <c r="W9" i="18"/>
  <c r="V9" i="18"/>
  <c r="AA9" i="18" s="1"/>
  <c r="U9" i="18"/>
  <c r="AE9" i="18" s="1"/>
  <c r="T9" i="18"/>
  <c r="AC9" i="18" s="1"/>
  <c r="S9" i="18"/>
  <c r="AB9" i="18" s="1"/>
  <c r="R9" i="18"/>
  <c r="Q9" i="18"/>
  <c r="AD8" i="18"/>
  <c r="Z8" i="18"/>
  <c r="X8" i="18"/>
  <c r="W8" i="18"/>
  <c r="V8" i="18"/>
  <c r="AA8" i="18" s="1"/>
  <c r="U8" i="18"/>
  <c r="AE8" i="18" s="1"/>
  <c r="T8" i="18"/>
  <c r="AC8" i="18" s="1"/>
  <c r="S8" i="18"/>
  <c r="AB8" i="18" s="1"/>
  <c r="R8" i="18"/>
  <c r="Q8" i="18"/>
  <c r="AD7" i="18"/>
  <c r="Z7" i="18"/>
  <c r="X7" i="18"/>
  <c r="W7" i="18"/>
  <c r="V7" i="18"/>
  <c r="AA7" i="18" s="1"/>
  <c r="U7" i="18"/>
  <c r="AE7" i="18" s="1"/>
  <c r="T7" i="18"/>
  <c r="AC7" i="18" s="1"/>
  <c r="S7" i="18"/>
  <c r="AB7" i="18" s="1"/>
  <c r="R7" i="18"/>
  <c r="Q7" i="18"/>
  <c r="AD6" i="18"/>
  <c r="Z6" i="18"/>
  <c r="X6" i="18"/>
  <c r="W6" i="18"/>
  <c r="V6" i="18"/>
  <c r="AA6" i="18" s="1"/>
  <c r="U6" i="18"/>
  <c r="AE6" i="18" s="1"/>
  <c r="T6" i="18"/>
  <c r="AC6" i="18" s="1"/>
  <c r="S6" i="18"/>
  <c r="AB6" i="18" s="1"/>
  <c r="R6" i="18"/>
  <c r="Q6" i="18"/>
  <c r="Q90" i="17"/>
  <c r="Q89" i="17"/>
  <c r="Q88" i="17"/>
  <c r="Q87" i="17"/>
  <c r="Q86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44" i="17"/>
  <c r="Q43" i="17"/>
  <c r="Q42" i="17"/>
  <c r="Q41" i="17"/>
  <c r="Q40" i="17"/>
  <c r="Q39" i="17"/>
  <c r="Q38" i="17"/>
  <c r="AD37" i="17"/>
  <c r="Z37" i="17"/>
  <c r="X37" i="17"/>
  <c r="W37" i="17"/>
  <c r="Y37" i="17" s="1"/>
  <c r="AG37" i="17" s="1"/>
  <c r="V37" i="17"/>
  <c r="AA37" i="17" s="1"/>
  <c r="U37" i="17"/>
  <c r="AE37" i="17" s="1"/>
  <c r="T37" i="17"/>
  <c r="AC37" i="17" s="1"/>
  <c r="S37" i="17"/>
  <c r="AB37" i="17" s="1"/>
  <c r="R37" i="17"/>
  <c r="Q37" i="17"/>
  <c r="AD36" i="17"/>
  <c r="Z36" i="17"/>
  <c r="X36" i="17"/>
  <c r="W36" i="17"/>
  <c r="V36" i="17"/>
  <c r="AA36" i="17" s="1"/>
  <c r="U36" i="17"/>
  <c r="AE36" i="17" s="1"/>
  <c r="T36" i="17"/>
  <c r="AC36" i="17" s="1"/>
  <c r="S36" i="17"/>
  <c r="AB36" i="17" s="1"/>
  <c r="R36" i="17"/>
  <c r="Q36" i="17"/>
  <c r="AD35" i="17"/>
  <c r="Z35" i="17"/>
  <c r="X35" i="17"/>
  <c r="W35" i="17"/>
  <c r="Y35" i="17" s="1"/>
  <c r="AG35" i="17" s="1"/>
  <c r="V35" i="17"/>
  <c r="AA35" i="17" s="1"/>
  <c r="U35" i="17"/>
  <c r="AE35" i="17" s="1"/>
  <c r="T35" i="17"/>
  <c r="AC35" i="17" s="1"/>
  <c r="S35" i="17"/>
  <c r="AB35" i="17" s="1"/>
  <c r="R35" i="17"/>
  <c r="Q35" i="17"/>
  <c r="AD34" i="17"/>
  <c r="Z34" i="17"/>
  <c r="X34" i="17"/>
  <c r="W34" i="17"/>
  <c r="V34" i="17"/>
  <c r="AA34" i="17" s="1"/>
  <c r="U34" i="17"/>
  <c r="AE34" i="17" s="1"/>
  <c r="T34" i="17"/>
  <c r="AC34" i="17" s="1"/>
  <c r="S34" i="17"/>
  <c r="AB34" i="17" s="1"/>
  <c r="R34" i="17"/>
  <c r="Q34" i="17"/>
  <c r="AD33" i="17"/>
  <c r="Z33" i="17"/>
  <c r="X33" i="17"/>
  <c r="W33" i="17"/>
  <c r="Y33" i="17" s="1"/>
  <c r="AG33" i="17" s="1"/>
  <c r="V33" i="17"/>
  <c r="AA33" i="17" s="1"/>
  <c r="U33" i="17"/>
  <c r="AE33" i="17" s="1"/>
  <c r="T33" i="17"/>
  <c r="AC33" i="17" s="1"/>
  <c r="S33" i="17"/>
  <c r="AB33" i="17" s="1"/>
  <c r="R33" i="17"/>
  <c r="Q33" i="17"/>
  <c r="AD32" i="17"/>
  <c r="Z32" i="17"/>
  <c r="X32" i="17"/>
  <c r="W32" i="17"/>
  <c r="V32" i="17"/>
  <c r="AA32" i="17" s="1"/>
  <c r="U32" i="17"/>
  <c r="AE32" i="17" s="1"/>
  <c r="T32" i="17"/>
  <c r="AC32" i="17" s="1"/>
  <c r="S32" i="17"/>
  <c r="AB32" i="17" s="1"/>
  <c r="R32" i="17"/>
  <c r="Q32" i="17"/>
  <c r="AD31" i="17"/>
  <c r="Z31" i="17"/>
  <c r="X31" i="17"/>
  <c r="W31" i="17"/>
  <c r="Y31" i="17" s="1"/>
  <c r="AG31" i="17" s="1"/>
  <c r="V31" i="17"/>
  <c r="AA31" i="17" s="1"/>
  <c r="U31" i="17"/>
  <c r="AE31" i="17" s="1"/>
  <c r="T31" i="17"/>
  <c r="AC31" i="17" s="1"/>
  <c r="S31" i="17"/>
  <c r="AB31" i="17" s="1"/>
  <c r="R31" i="17"/>
  <c r="Q31" i="17"/>
  <c r="AD30" i="17"/>
  <c r="Z30" i="17"/>
  <c r="X30" i="17"/>
  <c r="W30" i="17"/>
  <c r="V30" i="17"/>
  <c r="AA30" i="17" s="1"/>
  <c r="U30" i="17"/>
  <c r="AE30" i="17" s="1"/>
  <c r="T30" i="17"/>
  <c r="AC30" i="17" s="1"/>
  <c r="S30" i="17"/>
  <c r="AB30" i="17" s="1"/>
  <c r="R30" i="17"/>
  <c r="Q30" i="17"/>
  <c r="AD29" i="17"/>
  <c r="Z29" i="17"/>
  <c r="X29" i="17"/>
  <c r="W29" i="17"/>
  <c r="Y29" i="17" s="1"/>
  <c r="AG29" i="17" s="1"/>
  <c r="V29" i="17"/>
  <c r="AA29" i="17" s="1"/>
  <c r="U29" i="17"/>
  <c r="AE29" i="17" s="1"/>
  <c r="T29" i="17"/>
  <c r="AC29" i="17" s="1"/>
  <c r="S29" i="17"/>
  <c r="AB29" i="17" s="1"/>
  <c r="R29" i="17"/>
  <c r="Q29" i="17"/>
  <c r="AD28" i="17"/>
  <c r="Z28" i="17"/>
  <c r="X28" i="17"/>
  <c r="W28" i="17"/>
  <c r="V28" i="17"/>
  <c r="AA28" i="17" s="1"/>
  <c r="U28" i="17"/>
  <c r="AE28" i="17" s="1"/>
  <c r="T28" i="17"/>
  <c r="AC28" i="17" s="1"/>
  <c r="S28" i="17"/>
  <c r="AB28" i="17" s="1"/>
  <c r="R28" i="17"/>
  <c r="Q28" i="17"/>
  <c r="AD27" i="17"/>
  <c r="Z27" i="17"/>
  <c r="X27" i="17"/>
  <c r="W27" i="17"/>
  <c r="Y27" i="17" s="1"/>
  <c r="AG27" i="17" s="1"/>
  <c r="V27" i="17"/>
  <c r="AA27" i="17" s="1"/>
  <c r="U27" i="17"/>
  <c r="AE27" i="17" s="1"/>
  <c r="T27" i="17"/>
  <c r="AC27" i="17" s="1"/>
  <c r="S27" i="17"/>
  <c r="AB27" i="17" s="1"/>
  <c r="R27" i="17"/>
  <c r="Q27" i="17"/>
  <c r="AD26" i="17"/>
  <c r="Z26" i="17"/>
  <c r="X26" i="17"/>
  <c r="W26" i="17"/>
  <c r="V26" i="17"/>
  <c r="AA26" i="17" s="1"/>
  <c r="U26" i="17"/>
  <c r="AE26" i="17" s="1"/>
  <c r="T26" i="17"/>
  <c r="AC26" i="17" s="1"/>
  <c r="S26" i="17"/>
  <c r="AB26" i="17" s="1"/>
  <c r="R26" i="17"/>
  <c r="Q26" i="17"/>
  <c r="AD25" i="17"/>
  <c r="Z25" i="17"/>
  <c r="X25" i="17"/>
  <c r="W25" i="17"/>
  <c r="Y25" i="17" s="1"/>
  <c r="AG25" i="17" s="1"/>
  <c r="V25" i="17"/>
  <c r="AA25" i="17" s="1"/>
  <c r="U25" i="17"/>
  <c r="AE25" i="17" s="1"/>
  <c r="T25" i="17"/>
  <c r="AC25" i="17" s="1"/>
  <c r="S25" i="17"/>
  <c r="AB25" i="17" s="1"/>
  <c r="R25" i="17"/>
  <c r="Q25" i="17"/>
  <c r="AD24" i="17"/>
  <c r="Z24" i="17"/>
  <c r="X24" i="17"/>
  <c r="W24" i="17"/>
  <c r="V24" i="17"/>
  <c r="AA24" i="17" s="1"/>
  <c r="U24" i="17"/>
  <c r="AE24" i="17" s="1"/>
  <c r="T24" i="17"/>
  <c r="AC24" i="17" s="1"/>
  <c r="S24" i="17"/>
  <c r="AB24" i="17" s="1"/>
  <c r="R24" i="17"/>
  <c r="Q24" i="17"/>
  <c r="AD23" i="17"/>
  <c r="Z23" i="17"/>
  <c r="X23" i="17"/>
  <c r="W23" i="17"/>
  <c r="Y23" i="17" s="1"/>
  <c r="AG23" i="17" s="1"/>
  <c r="V23" i="17"/>
  <c r="AA23" i="17" s="1"/>
  <c r="U23" i="17"/>
  <c r="AE23" i="17" s="1"/>
  <c r="T23" i="17"/>
  <c r="AC23" i="17" s="1"/>
  <c r="S23" i="17"/>
  <c r="AB23" i="17" s="1"/>
  <c r="R23" i="17"/>
  <c r="Q23" i="17"/>
  <c r="AD22" i="17"/>
  <c r="Z22" i="17"/>
  <c r="X22" i="17"/>
  <c r="Y22" i="17" s="1"/>
  <c r="AG22" i="17" s="1"/>
  <c r="W22" i="17"/>
  <c r="V22" i="17"/>
  <c r="AA22" i="17" s="1"/>
  <c r="U22" i="17"/>
  <c r="AE22" i="17" s="1"/>
  <c r="T22" i="17"/>
  <c r="AC22" i="17" s="1"/>
  <c r="S22" i="17"/>
  <c r="AB22" i="17" s="1"/>
  <c r="R22" i="17"/>
  <c r="Q22" i="17"/>
  <c r="AD21" i="17"/>
  <c r="Z21" i="17"/>
  <c r="X21" i="17"/>
  <c r="W21" i="17"/>
  <c r="V21" i="17"/>
  <c r="AA21" i="17" s="1"/>
  <c r="U21" i="17"/>
  <c r="AE21" i="17" s="1"/>
  <c r="T21" i="17"/>
  <c r="AC21" i="17" s="1"/>
  <c r="S21" i="17"/>
  <c r="AB21" i="17" s="1"/>
  <c r="R21" i="17"/>
  <c r="Q21" i="17"/>
  <c r="AD20" i="17"/>
  <c r="Z20" i="17"/>
  <c r="X20" i="17"/>
  <c r="W20" i="17"/>
  <c r="V20" i="17"/>
  <c r="AA20" i="17" s="1"/>
  <c r="U20" i="17"/>
  <c r="AE20" i="17" s="1"/>
  <c r="T20" i="17"/>
  <c r="AC20" i="17" s="1"/>
  <c r="S20" i="17"/>
  <c r="AB20" i="17" s="1"/>
  <c r="R20" i="17"/>
  <c r="Q20" i="17"/>
  <c r="AD19" i="17"/>
  <c r="Z19" i="17"/>
  <c r="X19" i="17"/>
  <c r="W19" i="17"/>
  <c r="Y19" i="17" s="1"/>
  <c r="AG19" i="17" s="1"/>
  <c r="V19" i="17"/>
  <c r="AA19" i="17" s="1"/>
  <c r="U19" i="17"/>
  <c r="AE19" i="17" s="1"/>
  <c r="T19" i="17"/>
  <c r="AC19" i="17" s="1"/>
  <c r="S19" i="17"/>
  <c r="AB19" i="17" s="1"/>
  <c r="R19" i="17"/>
  <c r="Q19" i="17"/>
  <c r="AD18" i="17"/>
  <c r="Z18" i="17"/>
  <c r="X18" i="17"/>
  <c r="Y18" i="17" s="1"/>
  <c r="AG18" i="17" s="1"/>
  <c r="W18" i="17"/>
  <c r="V18" i="17"/>
  <c r="AA18" i="17" s="1"/>
  <c r="U18" i="17"/>
  <c r="AE18" i="17" s="1"/>
  <c r="T18" i="17"/>
  <c r="AC18" i="17" s="1"/>
  <c r="S18" i="17"/>
  <c r="AB18" i="17" s="1"/>
  <c r="R18" i="17"/>
  <c r="Q18" i="17"/>
  <c r="AD17" i="17"/>
  <c r="Z17" i="17"/>
  <c r="X17" i="17"/>
  <c r="W17" i="17"/>
  <c r="Y17" i="17" s="1"/>
  <c r="AG17" i="17" s="1"/>
  <c r="V17" i="17"/>
  <c r="AA17" i="17" s="1"/>
  <c r="U17" i="17"/>
  <c r="AE17" i="17" s="1"/>
  <c r="T17" i="17"/>
  <c r="AC17" i="17" s="1"/>
  <c r="S17" i="17"/>
  <c r="AB17" i="17" s="1"/>
  <c r="R17" i="17"/>
  <c r="Q17" i="17"/>
  <c r="AD16" i="17"/>
  <c r="Z16" i="17"/>
  <c r="X16" i="17"/>
  <c r="Y16" i="17" s="1"/>
  <c r="AG16" i="17" s="1"/>
  <c r="W16" i="17"/>
  <c r="V16" i="17"/>
  <c r="AA16" i="17" s="1"/>
  <c r="U16" i="17"/>
  <c r="AE16" i="17" s="1"/>
  <c r="T16" i="17"/>
  <c r="AC16" i="17" s="1"/>
  <c r="S16" i="17"/>
  <c r="AB16" i="17" s="1"/>
  <c r="R16" i="17"/>
  <c r="Q16" i="17"/>
  <c r="AD15" i="17"/>
  <c r="Z15" i="17"/>
  <c r="X15" i="17"/>
  <c r="W15" i="17"/>
  <c r="Y15" i="17" s="1"/>
  <c r="AG15" i="17" s="1"/>
  <c r="V15" i="17"/>
  <c r="AA15" i="17" s="1"/>
  <c r="U15" i="17"/>
  <c r="AE15" i="17" s="1"/>
  <c r="T15" i="17"/>
  <c r="AC15" i="17" s="1"/>
  <c r="S15" i="17"/>
  <c r="AB15" i="17" s="1"/>
  <c r="R15" i="17"/>
  <c r="Q15" i="17"/>
  <c r="AD14" i="17"/>
  <c r="Z14" i="17"/>
  <c r="X14" i="17"/>
  <c r="W14" i="17"/>
  <c r="V14" i="17"/>
  <c r="AA14" i="17" s="1"/>
  <c r="U14" i="17"/>
  <c r="AE14" i="17" s="1"/>
  <c r="T14" i="17"/>
  <c r="AC14" i="17" s="1"/>
  <c r="S14" i="17"/>
  <c r="AB14" i="17" s="1"/>
  <c r="R14" i="17"/>
  <c r="Q14" i="17"/>
  <c r="AD13" i="17"/>
  <c r="Z13" i="17"/>
  <c r="X13" i="17"/>
  <c r="W13" i="17"/>
  <c r="Y13" i="17" s="1"/>
  <c r="AG13" i="17" s="1"/>
  <c r="V13" i="17"/>
  <c r="AA13" i="17" s="1"/>
  <c r="U13" i="17"/>
  <c r="AE13" i="17" s="1"/>
  <c r="T13" i="17"/>
  <c r="AC13" i="17" s="1"/>
  <c r="S13" i="17"/>
  <c r="AB13" i="17" s="1"/>
  <c r="R13" i="17"/>
  <c r="Q13" i="17"/>
  <c r="AD12" i="17"/>
  <c r="Z12" i="17"/>
  <c r="X12" i="17"/>
  <c r="W12" i="17"/>
  <c r="V12" i="17"/>
  <c r="AA12" i="17" s="1"/>
  <c r="U12" i="17"/>
  <c r="AE12" i="17" s="1"/>
  <c r="T12" i="17"/>
  <c r="AC12" i="17" s="1"/>
  <c r="S12" i="17"/>
  <c r="AB12" i="17" s="1"/>
  <c r="R12" i="17"/>
  <c r="Q12" i="17"/>
  <c r="AD11" i="17"/>
  <c r="Z11" i="17"/>
  <c r="X11" i="17"/>
  <c r="W11" i="17"/>
  <c r="Y11" i="17" s="1"/>
  <c r="AG11" i="17" s="1"/>
  <c r="V11" i="17"/>
  <c r="AA11" i="17" s="1"/>
  <c r="U11" i="17"/>
  <c r="AE11" i="17" s="1"/>
  <c r="T11" i="17"/>
  <c r="AC11" i="17" s="1"/>
  <c r="S11" i="17"/>
  <c r="AB11" i="17" s="1"/>
  <c r="R11" i="17"/>
  <c r="Q11" i="17"/>
  <c r="AD10" i="17"/>
  <c r="Z10" i="17"/>
  <c r="X10" i="17"/>
  <c r="W10" i="17"/>
  <c r="V10" i="17"/>
  <c r="AA10" i="17" s="1"/>
  <c r="U10" i="17"/>
  <c r="AE10" i="17" s="1"/>
  <c r="T10" i="17"/>
  <c r="AC10" i="17" s="1"/>
  <c r="S10" i="17"/>
  <c r="AB10" i="17" s="1"/>
  <c r="R10" i="17"/>
  <c r="Q10" i="17"/>
  <c r="AD9" i="17"/>
  <c r="Z9" i="17"/>
  <c r="X9" i="17"/>
  <c r="W9" i="17"/>
  <c r="Y9" i="17" s="1"/>
  <c r="AG9" i="17" s="1"/>
  <c r="V9" i="17"/>
  <c r="AA9" i="17" s="1"/>
  <c r="U9" i="17"/>
  <c r="AE9" i="17" s="1"/>
  <c r="T9" i="17"/>
  <c r="AC9" i="17" s="1"/>
  <c r="S9" i="17"/>
  <c r="AB9" i="17" s="1"/>
  <c r="R9" i="17"/>
  <c r="Q9" i="17"/>
  <c r="AD8" i="17"/>
  <c r="Z8" i="17"/>
  <c r="X8" i="17"/>
  <c r="W8" i="17"/>
  <c r="V8" i="17"/>
  <c r="AA8" i="17" s="1"/>
  <c r="U8" i="17"/>
  <c r="AE8" i="17" s="1"/>
  <c r="T8" i="17"/>
  <c r="AC8" i="17" s="1"/>
  <c r="S8" i="17"/>
  <c r="AB8" i="17" s="1"/>
  <c r="R8" i="17"/>
  <c r="Q8" i="17"/>
  <c r="AD7" i="17"/>
  <c r="Z7" i="17"/>
  <c r="X7" i="17"/>
  <c r="W7" i="17"/>
  <c r="Y7" i="17" s="1"/>
  <c r="AG7" i="17" s="1"/>
  <c r="V7" i="17"/>
  <c r="AA7" i="17" s="1"/>
  <c r="U7" i="17"/>
  <c r="AE7" i="17" s="1"/>
  <c r="T7" i="17"/>
  <c r="AC7" i="17" s="1"/>
  <c r="S7" i="17"/>
  <c r="AB7" i="17" s="1"/>
  <c r="R7" i="17"/>
  <c r="Q7" i="17"/>
  <c r="AD6" i="17"/>
  <c r="Z6" i="17"/>
  <c r="X6" i="17"/>
  <c r="W6" i="17"/>
  <c r="V6" i="17"/>
  <c r="AA6" i="17" s="1"/>
  <c r="U6" i="17"/>
  <c r="AE6" i="17" s="1"/>
  <c r="T6" i="17"/>
  <c r="AC6" i="17" s="1"/>
  <c r="S6" i="17"/>
  <c r="AB6" i="17" s="1"/>
  <c r="R6" i="17"/>
  <c r="Q6" i="17"/>
  <c r="Y6" i="19" l="1"/>
  <c r="AG6" i="19" s="1"/>
  <c r="Y34" i="19"/>
  <c r="AG34" i="19" s="1"/>
  <c r="Y9" i="19"/>
  <c r="AG9" i="19" s="1"/>
  <c r="Y25" i="18"/>
  <c r="AG25" i="18" s="1"/>
  <c r="Y7" i="18"/>
  <c r="AG7" i="18" s="1"/>
  <c r="Y11" i="18"/>
  <c r="AG11" i="18" s="1"/>
  <c r="Y15" i="18"/>
  <c r="AG15" i="18" s="1"/>
  <c r="Y16" i="18"/>
  <c r="AG16" i="18" s="1"/>
  <c r="Y9" i="18"/>
  <c r="AG9" i="18" s="1"/>
  <c r="Y13" i="18"/>
  <c r="AG13" i="18" s="1"/>
  <c r="Y17" i="18"/>
  <c r="AG17" i="18" s="1"/>
  <c r="Y31" i="18"/>
  <c r="AG31" i="18" s="1"/>
  <c r="Y8" i="17"/>
  <c r="AG8" i="17" s="1"/>
  <c r="Y6" i="17"/>
  <c r="AG6" i="17" s="1"/>
  <c r="Y12" i="17"/>
  <c r="AG12" i="17" s="1"/>
  <c r="Y30" i="17"/>
  <c r="AG30" i="17" s="1"/>
  <c r="Y26" i="17"/>
  <c r="AG26" i="17" s="1"/>
  <c r="Y20" i="17"/>
  <c r="AG20" i="17" s="1"/>
  <c r="Y21" i="17"/>
  <c r="AG21" i="17" s="1"/>
  <c r="Y32" i="17"/>
  <c r="AG32" i="17" s="1"/>
  <c r="Y24" i="17"/>
  <c r="AG24" i="17" s="1"/>
  <c r="Y14" i="17"/>
  <c r="AG14" i="17" s="1"/>
  <c r="Y10" i="17"/>
  <c r="AG10" i="17" s="1"/>
  <c r="Y34" i="17"/>
  <c r="AG34" i="17" s="1"/>
  <c r="Y36" i="17"/>
  <c r="AG36" i="17" s="1"/>
  <c r="Y28" i="17"/>
  <c r="AG28" i="17" s="1"/>
  <c r="Y14" i="18"/>
  <c r="AG14" i="18" s="1"/>
  <c r="Y36" i="18"/>
  <c r="AG36" i="18" s="1"/>
  <c r="Y8" i="18"/>
  <c r="AG8" i="18" s="1"/>
  <c r="Y26" i="18"/>
  <c r="AG26" i="18" s="1"/>
  <c r="Y6" i="18"/>
  <c r="AG6" i="18" s="1"/>
  <c r="Y23" i="18"/>
  <c r="AG23" i="18" s="1"/>
  <c r="Y24" i="18"/>
  <c r="AG24" i="18" s="1"/>
  <c r="Y12" i="18"/>
  <c r="AG12" i="18" s="1"/>
  <c r="Y28" i="18"/>
  <c r="AG28" i="18" s="1"/>
  <c r="Y30" i="18"/>
  <c r="AG30" i="18" s="1"/>
  <c r="Y10" i="18"/>
  <c r="AG10" i="18" s="1"/>
  <c r="Y32" i="18"/>
  <c r="AG32" i="18" s="1"/>
  <c r="Y34" i="18"/>
  <c r="AG34" i="18" s="1"/>
  <c r="Y18" i="18"/>
  <c r="AG18" i="18" s="1"/>
  <c r="Y19" i="18"/>
  <c r="AG19" i="18" s="1"/>
  <c r="Y20" i="18"/>
  <c r="AG20" i="18" s="1"/>
  <c r="Y21" i="18"/>
  <c r="AG21" i="18" s="1"/>
  <c r="Y22" i="18"/>
  <c r="AG22" i="18" s="1"/>
  <c r="Y14" i="19"/>
  <c r="AG14" i="19" s="1"/>
  <c r="Y10" i="19"/>
  <c r="AG10" i="19" s="1"/>
  <c r="Y12" i="19"/>
  <c r="AG12" i="19" s="1"/>
  <c r="Y7" i="19"/>
  <c r="AG7" i="19" s="1"/>
  <c r="Y8" i="19"/>
  <c r="AG8" i="19" s="1"/>
  <c r="Y22" i="19"/>
  <c r="AG22" i="19" s="1"/>
  <c r="Y24" i="19"/>
  <c r="AG24" i="19" s="1"/>
  <c r="Y26" i="19"/>
  <c r="AG26" i="19" s="1"/>
  <c r="Y32" i="19"/>
  <c r="AG32" i="19" s="1"/>
  <c r="Y28" i="19"/>
  <c r="AG28" i="19" s="1"/>
  <c r="Y30" i="19"/>
  <c r="AG30" i="19" s="1"/>
  <c r="Y20" i="19"/>
  <c r="AG20" i="19" s="1"/>
  <c r="Y16" i="19"/>
  <c r="AG16" i="19" s="1"/>
  <c r="Y18" i="19"/>
  <c r="AG18" i="19" s="1"/>
  <c r="Y35" i="19"/>
  <c r="AG35" i="19" s="1"/>
  <c r="Y37" i="19"/>
  <c r="AG37" i="19" s="1"/>
  <c r="L1" i="3"/>
  <c r="L2" i="3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R9" i="1" s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N9" i="1" s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J9" i="1" s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9" i="1"/>
  <c r="M24" i="3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69" i="1"/>
  <c r="AJ68" i="1"/>
  <c r="AJ67" i="1"/>
  <c r="AJ66" i="1"/>
  <c r="AJ65" i="1"/>
  <c r="AJ64" i="1"/>
  <c r="AJ63" i="1"/>
  <c r="AJ62" i="1"/>
  <c r="AJ61" i="1"/>
  <c r="AJ47" i="1"/>
  <c r="AB93" i="1"/>
  <c r="AB92" i="1"/>
  <c r="AB91" i="1"/>
  <c r="AB90" i="1"/>
  <c r="AB89" i="1"/>
  <c r="AB88" i="1"/>
  <c r="AB87" i="1"/>
  <c r="AB86" i="1"/>
  <c r="AA86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D9" i="1" s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R10" i="1" l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N10" i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AD10" i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L90" i="19" l="1"/>
  <c r="L52" i="18"/>
  <c r="L63" i="18"/>
  <c r="M72" i="3"/>
  <c r="AF36" i="3" s="1"/>
  <c r="Q33" i="7"/>
  <c r="R33" i="7" s="1"/>
  <c r="S33" i="7"/>
  <c r="T33" i="7" s="1"/>
  <c r="U33" i="7"/>
  <c r="V33" i="7" s="1"/>
  <c r="Q34" i="7"/>
  <c r="R34" i="7" s="1"/>
  <c r="S34" i="7"/>
  <c r="T34" i="7" s="1"/>
  <c r="U34" i="7"/>
  <c r="V34" i="7" s="1"/>
  <c r="Q35" i="7"/>
  <c r="R35" i="7" s="1"/>
  <c r="S35" i="7"/>
  <c r="T35" i="7" s="1"/>
  <c r="U35" i="7"/>
  <c r="V35" i="7" s="1"/>
  <c r="Q36" i="7"/>
  <c r="R36" i="7" s="1"/>
  <c r="S36" i="7"/>
  <c r="T36" i="7" s="1"/>
  <c r="U36" i="7"/>
  <c r="V36" i="7" s="1"/>
  <c r="Q37" i="7"/>
  <c r="R37" i="7" s="1"/>
  <c r="S37" i="7"/>
  <c r="T37" i="7" s="1"/>
  <c r="U37" i="7"/>
  <c r="V37" i="7" s="1"/>
  <c r="Q38" i="7"/>
  <c r="R38" i="7" s="1"/>
  <c r="S38" i="7"/>
  <c r="T38" i="7" s="1"/>
  <c r="U38" i="7"/>
  <c r="V38" i="7" s="1"/>
  <c r="Q39" i="7"/>
  <c r="R39" i="7" s="1"/>
  <c r="S39" i="7"/>
  <c r="T39" i="7" s="1"/>
  <c r="U39" i="7"/>
  <c r="V39" i="7" s="1"/>
  <c r="Q40" i="7"/>
  <c r="R40" i="7" s="1"/>
  <c r="S40" i="7"/>
  <c r="T40" i="7" s="1"/>
  <c r="U40" i="7"/>
  <c r="V40" i="7" s="1"/>
  <c r="Q41" i="7"/>
  <c r="R41" i="7" s="1"/>
  <c r="S41" i="7"/>
  <c r="T41" i="7" s="1"/>
  <c r="U41" i="7"/>
  <c r="V41" i="7" s="1"/>
  <c r="Q42" i="7"/>
  <c r="R42" i="7" s="1"/>
  <c r="S42" i="7"/>
  <c r="T42" i="7" s="1"/>
  <c r="U42" i="7"/>
  <c r="V42" i="7" s="1"/>
  <c r="Q43" i="7"/>
  <c r="R43" i="7" s="1"/>
  <c r="S43" i="7"/>
  <c r="T43" i="7" s="1"/>
  <c r="U43" i="7"/>
  <c r="V43" i="7" s="1"/>
  <c r="Q44" i="7"/>
  <c r="R44" i="7" s="1"/>
  <c r="S44" i="7"/>
  <c r="T44" i="7" s="1"/>
  <c r="U44" i="7"/>
  <c r="V44" i="7" s="1"/>
  <c r="Q45" i="7"/>
  <c r="R45" i="7" s="1"/>
  <c r="S45" i="7"/>
  <c r="T45" i="7" s="1"/>
  <c r="U45" i="7"/>
  <c r="V45" i="7" s="1"/>
  <c r="Q46" i="7"/>
  <c r="R46" i="7" s="1"/>
  <c r="S46" i="7"/>
  <c r="T46" i="7" s="1"/>
  <c r="U46" i="7"/>
  <c r="V46" i="7" s="1"/>
  <c r="Q47" i="7"/>
  <c r="R47" i="7" s="1"/>
  <c r="S47" i="7"/>
  <c r="T47" i="7" s="1"/>
  <c r="U47" i="7"/>
  <c r="V47" i="7" s="1"/>
  <c r="Q48" i="7"/>
  <c r="R48" i="7" s="1"/>
  <c r="S48" i="7"/>
  <c r="T48" i="7" s="1"/>
  <c r="U48" i="7"/>
  <c r="V48" i="7" s="1"/>
  <c r="Q49" i="7"/>
  <c r="R49" i="7" s="1"/>
  <c r="S49" i="7"/>
  <c r="T49" i="7" s="1"/>
  <c r="U49" i="7"/>
  <c r="V49" i="7" s="1"/>
  <c r="Q50" i="7"/>
  <c r="R50" i="7" s="1"/>
  <c r="S50" i="7"/>
  <c r="T50" i="7" s="1"/>
  <c r="U50" i="7"/>
  <c r="V50" i="7" s="1"/>
  <c r="Q51" i="7"/>
  <c r="R51" i="7" s="1"/>
  <c r="S51" i="7"/>
  <c r="T51" i="7" s="1"/>
  <c r="U51" i="7"/>
  <c r="V51" i="7" s="1"/>
  <c r="Q52" i="7"/>
  <c r="R52" i="7" s="1"/>
  <c r="S52" i="7"/>
  <c r="T52" i="7" s="1"/>
  <c r="U52" i="7"/>
  <c r="V52" i="7" s="1"/>
  <c r="Q53" i="7"/>
  <c r="R53" i="7" s="1"/>
  <c r="S53" i="7"/>
  <c r="T53" i="7" s="1"/>
  <c r="U53" i="7"/>
  <c r="V53" i="7" s="1"/>
  <c r="Q54" i="7"/>
  <c r="R54" i="7" s="1"/>
  <c r="S54" i="7"/>
  <c r="T54" i="7" s="1"/>
  <c r="U54" i="7"/>
  <c r="V54" i="7" s="1"/>
  <c r="Q55" i="7"/>
  <c r="R55" i="7" s="1"/>
  <c r="S55" i="7"/>
  <c r="T55" i="7" s="1"/>
  <c r="U55" i="7"/>
  <c r="V55" i="7" s="1"/>
  <c r="Q56" i="7"/>
  <c r="R56" i="7" s="1"/>
  <c r="S56" i="7"/>
  <c r="T56" i="7" s="1"/>
  <c r="U56" i="7"/>
  <c r="V56" i="7" s="1"/>
  <c r="Q57" i="7"/>
  <c r="R57" i="7" s="1"/>
  <c r="S57" i="7"/>
  <c r="T57" i="7" s="1"/>
  <c r="U57" i="7"/>
  <c r="V57" i="7" s="1"/>
  <c r="Q58" i="7"/>
  <c r="R58" i="7" s="1"/>
  <c r="S58" i="7"/>
  <c r="T58" i="7" s="1"/>
  <c r="U58" i="7"/>
  <c r="V58" i="7" s="1"/>
  <c r="Q59" i="7"/>
  <c r="R59" i="7" s="1"/>
  <c r="S59" i="7"/>
  <c r="T59" i="7" s="1"/>
  <c r="U59" i="7"/>
  <c r="V59" i="7" s="1"/>
  <c r="Q60" i="7"/>
  <c r="R60" i="7" s="1"/>
  <c r="S60" i="7"/>
  <c r="T60" i="7" s="1"/>
  <c r="U60" i="7"/>
  <c r="V60" i="7" s="1"/>
  <c r="Q61" i="7"/>
  <c r="R61" i="7" s="1"/>
  <c r="S61" i="7"/>
  <c r="T61" i="7" s="1"/>
  <c r="U61" i="7"/>
  <c r="V61" i="7" s="1"/>
  <c r="Q62" i="7"/>
  <c r="R62" i="7" s="1"/>
  <c r="S62" i="7"/>
  <c r="T62" i="7" s="1"/>
  <c r="U62" i="7"/>
  <c r="V62" i="7" s="1"/>
  <c r="Q63" i="7"/>
  <c r="R63" i="7" s="1"/>
  <c r="S63" i="7"/>
  <c r="T63" i="7" s="1"/>
  <c r="U63" i="7"/>
  <c r="V63" i="7" s="1"/>
  <c r="Q64" i="7"/>
  <c r="R64" i="7" s="1"/>
  <c r="S64" i="7"/>
  <c r="T64" i="7" s="1"/>
  <c r="U64" i="7"/>
  <c r="V64" i="7" s="1"/>
  <c r="Q30" i="7"/>
  <c r="R30" i="7" s="1"/>
  <c r="S30" i="7"/>
  <c r="T30" i="7" s="1"/>
  <c r="U30" i="7"/>
  <c r="V30" i="7" s="1"/>
  <c r="Q31" i="7"/>
  <c r="R31" i="7" s="1"/>
  <c r="S31" i="7"/>
  <c r="T31" i="7" s="1"/>
  <c r="U31" i="7"/>
  <c r="V31" i="7" s="1"/>
  <c r="Q32" i="7"/>
  <c r="R32" i="7" s="1"/>
  <c r="S32" i="7"/>
  <c r="T32" i="7" s="1"/>
  <c r="U32" i="7"/>
  <c r="V32" i="7" s="1"/>
  <c r="Q14" i="7"/>
  <c r="R14" i="7" s="1"/>
  <c r="S14" i="7"/>
  <c r="T14" i="7" s="1"/>
  <c r="U14" i="7"/>
  <c r="V14" i="7" s="1"/>
  <c r="Q15" i="7"/>
  <c r="R15" i="7" s="1"/>
  <c r="S15" i="7"/>
  <c r="T15" i="7" s="1"/>
  <c r="U15" i="7"/>
  <c r="V15" i="7" s="1"/>
  <c r="Q16" i="7"/>
  <c r="R16" i="7" s="1"/>
  <c r="S16" i="7"/>
  <c r="T16" i="7" s="1"/>
  <c r="U16" i="7"/>
  <c r="V16" i="7" s="1"/>
  <c r="Q17" i="7"/>
  <c r="R17" i="7" s="1"/>
  <c r="S17" i="7"/>
  <c r="T17" i="7" s="1"/>
  <c r="U17" i="7"/>
  <c r="V17" i="7" s="1"/>
  <c r="Q18" i="7"/>
  <c r="R18" i="7" s="1"/>
  <c r="S18" i="7"/>
  <c r="T18" i="7" s="1"/>
  <c r="U18" i="7"/>
  <c r="V18" i="7" s="1"/>
  <c r="Q19" i="7"/>
  <c r="R19" i="7" s="1"/>
  <c r="S19" i="7"/>
  <c r="T19" i="7" s="1"/>
  <c r="U19" i="7"/>
  <c r="V19" i="7" s="1"/>
  <c r="Q20" i="7"/>
  <c r="R20" i="7" s="1"/>
  <c r="S20" i="7"/>
  <c r="T20" i="7" s="1"/>
  <c r="U20" i="7"/>
  <c r="V20" i="7" s="1"/>
  <c r="Q21" i="7"/>
  <c r="R21" i="7" s="1"/>
  <c r="S21" i="7"/>
  <c r="T21" i="7" s="1"/>
  <c r="U21" i="7"/>
  <c r="V21" i="7" s="1"/>
  <c r="Q22" i="7"/>
  <c r="R22" i="7" s="1"/>
  <c r="S22" i="7"/>
  <c r="T22" i="7" s="1"/>
  <c r="U22" i="7"/>
  <c r="V22" i="7" s="1"/>
  <c r="Q23" i="7"/>
  <c r="R23" i="7" s="1"/>
  <c r="S23" i="7"/>
  <c r="T23" i="7" s="1"/>
  <c r="U23" i="7"/>
  <c r="V23" i="7" s="1"/>
  <c r="Q24" i="7"/>
  <c r="R24" i="7" s="1"/>
  <c r="S24" i="7"/>
  <c r="T24" i="7" s="1"/>
  <c r="U24" i="7"/>
  <c r="V24" i="7" s="1"/>
  <c r="Q25" i="7"/>
  <c r="R25" i="7" s="1"/>
  <c r="S25" i="7"/>
  <c r="T25" i="7" s="1"/>
  <c r="U25" i="7"/>
  <c r="V25" i="7" s="1"/>
  <c r="Q26" i="7"/>
  <c r="R26" i="7" s="1"/>
  <c r="S26" i="7"/>
  <c r="T26" i="7" s="1"/>
  <c r="U26" i="7"/>
  <c r="V26" i="7" s="1"/>
  <c r="Q27" i="7"/>
  <c r="R27" i="7" s="1"/>
  <c r="S27" i="7"/>
  <c r="T27" i="7" s="1"/>
  <c r="U27" i="7"/>
  <c r="V27" i="7" s="1"/>
  <c r="Q28" i="7"/>
  <c r="R28" i="7" s="1"/>
  <c r="S28" i="7"/>
  <c r="T28" i="7" s="1"/>
  <c r="U28" i="7"/>
  <c r="V28" i="7" s="1"/>
  <c r="Q29" i="7"/>
  <c r="R29" i="7" s="1"/>
  <c r="S29" i="7"/>
  <c r="T29" i="7" s="1"/>
  <c r="U29" i="7"/>
  <c r="V29" i="7" s="1"/>
  <c r="A1" i="15"/>
  <c r="L49" i="18"/>
  <c r="L39" i="18"/>
  <c r="L61" i="17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L39" i="17" s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L46" i="18" s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2" i="1"/>
  <c r="AG52" i="1"/>
  <c r="AH52" i="1"/>
  <c r="AI52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8" i="1"/>
  <c r="AG58" i="1"/>
  <c r="AH58" i="1"/>
  <c r="AI58" i="1"/>
  <c r="AF59" i="1"/>
  <c r="AG59" i="1"/>
  <c r="AH59" i="1"/>
  <c r="AI59" i="1"/>
  <c r="AF60" i="1"/>
  <c r="AG60" i="1"/>
  <c r="AH60" i="1"/>
  <c r="AI60" i="1"/>
  <c r="AF61" i="1"/>
  <c r="AG61" i="1"/>
  <c r="AH61" i="1"/>
  <c r="AI61" i="1"/>
  <c r="AF62" i="1"/>
  <c r="AG62" i="1"/>
  <c r="AH62" i="1"/>
  <c r="AI62" i="1"/>
  <c r="AF63" i="1"/>
  <c r="AG63" i="1"/>
  <c r="AH63" i="1"/>
  <c r="AI63" i="1"/>
  <c r="AF64" i="1"/>
  <c r="AG64" i="1"/>
  <c r="AH64" i="1"/>
  <c r="AI64" i="1"/>
  <c r="AF65" i="1"/>
  <c r="AG65" i="1"/>
  <c r="AH65" i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L17" i="17"/>
  <c r="AI9" i="1"/>
  <c r="AH9" i="1"/>
  <c r="AG9" i="1"/>
  <c r="AF9" i="1"/>
  <c r="U5" i="7"/>
  <c r="V5" i="7" s="1"/>
  <c r="U6" i="7"/>
  <c r="V6" i="7" s="1"/>
  <c r="U7" i="7"/>
  <c r="V7" i="7" s="1"/>
  <c r="U8" i="7"/>
  <c r="V8" i="7" s="1"/>
  <c r="U9" i="7"/>
  <c r="V9" i="7" s="1"/>
  <c r="U10" i="7"/>
  <c r="V10" i="7" s="1"/>
  <c r="U11" i="7"/>
  <c r="V11" i="7" s="1"/>
  <c r="U12" i="7"/>
  <c r="V12" i="7" s="1"/>
  <c r="U13" i="7"/>
  <c r="V13" i="7" s="1"/>
  <c r="U4" i="7"/>
  <c r="V4" i="7" s="1"/>
  <c r="S5" i="7"/>
  <c r="T5" i="7" s="1"/>
  <c r="S6" i="7"/>
  <c r="T6" i="7" s="1"/>
  <c r="S7" i="7"/>
  <c r="T7" i="7" s="1"/>
  <c r="S8" i="7"/>
  <c r="T8" i="7" s="1"/>
  <c r="S9" i="7"/>
  <c r="T9" i="7" s="1"/>
  <c r="S10" i="7"/>
  <c r="T10" i="7" s="1"/>
  <c r="S11" i="7"/>
  <c r="T11" i="7" s="1"/>
  <c r="S12" i="7"/>
  <c r="T12" i="7" s="1"/>
  <c r="S13" i="7"/>
  <c r="T13" i="7" s="1"/>
  <c r="S4" i="7"/>
  <c r="T4" i="7" s="1"/>
  <c r="Q5" i="7"/>
  <c r="R5" i="7" s="1"/>
  <c r="Q6" i="7"/>
  <c r="R6" i="7" s="1"/>
  <c r="Q7" i="7"/>
  <c r="R7" i="7" s="1"/>
  <c r="Q8" i="7"/>
  <c r="R8" i="7" s="1"/>
  <c r="Q9" i="7"/>
  <c r="R9" i="7" s="1"/>
  <c r="Q10" i="7"/>
  <c r="R10" i="7" s="1"/>
  <c r="Q11" i="7"/>
  <c r="R11" i="7" s="1"/>
  <c r="Q12" i="7"/>
  <c r="R12" i="7" s="1"/>
  <c r="Q13" i="7"/>
  <c r="R13" i="7" s="1"/>
  <c r="Q4" i="7"/>
  <c r="R4" i="7" s="1"/>
  <c r="M90" i="19"/>
  <c r="M85" i="19"/>
  <c r="M83" i="19"/>
  <c r="M81" i="19"/>
  <c r="M79" i="19"/>
  <c r="M77" i="19"/>
  <c r="M75" i="19"/>
  <c r="M73" i="19"/>
  <c r="AF37" i="19" s="1"/>
  <c r="AI37" i="19" s="1"/>
  <c r="M72" i="19"/>
  <c r="AF36" i="19" s="1"/>
  <c r="AI36" i="19" s="1"/>
  <c r="M71" i="19"/>
  <c r="AF35" i="19" s="1"/>
  <c r="AI35" i="19" s="1"/>
  <c r="M70" i="19"/>
  <c r="AF34" i="19" s="1"/>
  <c r="AI34" i="19" s="1"/>
  <c r="M69" i="19"/>
  <c r="AF33" i="19" s="1"/>
  <c r="AI33" i="19" s="1"/>
  <c r="M68" i="19"/>
  <c r="AF32" i="19" s="1"/>
  <c r="AI32" i="19" s="1"/>
  <c r="M67" i="19"/>
  <c r="M66" i="19"/>
  <c r="M65" i="19"/>
  <c r="AF31" i="19" s="1"/>
  <c r="AI31" i="19" s="1"/>
  <c r="M64" i="19"/>
  <c r="AF30" i="19" s="1"/>
  <c r="AI30" i="19" s="1"/>
  <c r="M63" i="19"/>
  <c r="M61" i="19"/>
  <c r="M59" i="19"/>
  <c r="M57" i="19"/>
  <c r="M55" i="19"/>
  <c r="AF29" i="19" s="1"/>
  <c r="AI29" i="19" s="1"/>
  <c r="M54" i="19"/>
  <c r="AF28" i="19" s="1"/>
  <c r="AI28" i="19" s="1"/>
  <c r="M53" i="19"/>
  <c r="M52" i="19"/>
  <c r="M51" i="19"/>
  <c r="AF27" i="19" s="1"/>
  <c r="AI27" i="19" s="1"/>
  <c r="M50" i="19"/>
  <c r="AF26" i="19" s="1"/>
  <c r="AI26" i="19" s="1"/>
  <c r="M49" i="19"/>
  <c r="AF25" i="19" s="1"/>
  <c r="AI25" i="19" s="1"/>
  <c r="M48" i="19"/>
  <c r="AF24" i="19" s="1"/>
  <c r="AI24" i="19" s="1"/>
  <c r="M47" i="19"/>
  <c r="AF23" i="19" s="1"/>
  <c r="AI23" i="19" s="1"/>
  <c r="M46" i="19"/>
  <c r="AF22" i="19" s="1"/>
  <c r="AI22" i="19" s="1"/>
  <c r="M45" i="19"/>
  <c r="M43" i="19"/>
  <c r="M41" i="19"/>
  <c r="M39" i="19"/>
  <c r="M37" i="19"/>
  <c r="M35" i="19"/>
  <c r="M33" i="19"/>
  <c r="AF21" i="19" s="1"/>
  <c r="AI21" i="19" s="1"/>
  <c r="M32" i="19"/>
  <c r="AF20" i="19" s="1"/>
  <c r="AI20" i="19" s="1"/>
  <c r="M31" i="19"/>
  <c r="AF19" i="19" s="1"/>
  <c r="AI19" i="19" s="1"/>
  <c r="M30" i="19"/>
  <c r="AF18" i="19" s="1"/>
  <c r="AI18" i="19" s="1"/>
  <c r="M29" i="19"/>
  <c r="AF17" i="19" s="1"/>
  <c r="AI17" i="19" s="1"/>
  <c r="M28" i="19"/>
  <c r="AF16" i="19" s="1"/>
  <c r="AI16" i="19" s="1"/>
  <c r="M27" i="19"/>
  <c r="M26" i="19"/>
  <c r="M25" i="19"/>
  <c r="AF15" i="19" s="1"/>
  <c r="AI15" i="19" s="1"/>
  <c r="M24" i="19"/>
  <c r="AF14" i="19" s="1"/>
  <c r="AI14" i="19" s="1"/>
  <c r="M23" i="19"/>
  <c r="M21" i="19"/>
  <c r="M19" i="19"/>
  <c r="M17" i="19"/>
  <c r="M15" i="19"/>
  <c r="AF13" i="19" s="1"/>
  <c r="AI13" i="19" s="1"/>
  <c r="M14" i="19"/>
  <c r="AF12" i="19" s="1"/>
  <c r="AI12" i="19" s="1"/>
  <c r="M13" i="19"/>
  <c r="M12" i="19"/>
  <c r="M11" i="19"/>
  <c r="AF11" i="19" s="1"/>
  <c r="AI11" i="19" s="1"/>
  <c r="M10" i="19"/>
  <c r="AF10" i="19" s="1"/>
  <c r="AI10" i="19" s="1"/>
  <c r="M9" i="19"/>
  <c r="AF9" i="19" s="1"/>
  <c r="AI9" i="19" s="1"/>
  <c r="M8" i="19"/>
  <c r="AF8" i="19" s="1"/>
  <c r="AI8" i="19" s="1"/>
  <c r="M7" i="19"/>
  <c r="AF7" i="19" s="1"/>
  <c r="AI7" i="19" s="1"/>
  <c r="M6" i="19"/>
  <c r="AF6" i="19" s="1"/>
  <c r="AI6" i="19" s="1"/>
  <c r="M90" i="18"/>
  <c r="M85" i="18"/>
  <c r="M83" i="18"/>
  <c r="M81" i="18"/>
  <c r="M79" i="18"/>
  <c r="M77" i="18"/>
  <c r="M75" i="18"/>
  <c r="M73" i="18"/>
  <c r="AF37" i="18" s="1"/>
  <c r="AI37" i="18" s="1"/>
  <c r="M72" i="18"/>
  <c r="AF36" i="18" s="1"/>
  <c r="AI36" i="18" s="1"/>
  <c r="M71" i="18"/>
  <c r="AF35" i="18" s="1"/>
  <c r="AI35" i="18" s="1"/>
  <c r="M70" i="18"/>
  <c r="AF34" i="18" s="1"/>
  <c r="AI34" i="18" s="1"/>
  <c r="M69" i="18"/>
  <c r="AF33" i="18" s="1"/>
  <c r="AI33" i="18" s="1"/>
  <c r="M68" i="18"/>
  <c r="AF32" i="18" s="1"/>
  <c r="AI32" i="18" s="1"/>
  <c r="M67" i="18"/>
  <c r="M66" i="18"/>
  <c r="M65" i="18"/>
  <c r="AF31" i="18" s="1"/>
  <c r="AI31" i="18" s="1"/>
  <c r="M64" i="18"/>
  <c r="AF30" i="18" s="1"/>
  <c r="AI30" i="18" s="1"/>
  <c r="M63" i="18"/>
  <c r="M61" i="18"/>
  <c r="M59" i="18"/>
  <c r="M57" i="18"/>
  <c r="M55" i="18"/>
  <c r="AF29" i="18" s="1"/>
  <c r="AI29" i="18" s="1"/>
  <c r="M54" i="18"/>
  <c r="AF28" i="18" s="1"/>
  <c r="AI28" i="18" s="1"/>
  <c r="M53" i="18"/>
  <c r="M52" i="18"/>
  <c r="M51" i="18"/>
  <c r="AF27" i="18" s="1"/>
  <c r="AI27" i="18" s="1"/>
  <c r="M50" i="18"/>
  <c r="AF26" i="18" s="1"/>
  <c r="AI26" i="18" s="1"/>
  <c r="M49" i="18"/>
  <c r="AF25" i="18" s="1"/>
  <c r="AI25" i="18" s="1"/>
  <c r="M48" i="18"/>
  <c r="AF24" i="18" s="1"/>
  <c r="AI24" i="18" s="1"/>
  <c r="M47" i="18"/>
  <c r="AF23" i="18" s="1"/>
  <c r="AI23" i="18" s="1"/>
  <c r="M46" i="18"/>
  <c r="AF22" i="18" s="1"/>
  <c r="AI22" i="18" s="1"/>
  <c r="M45" i="18"/>
  <c r="M43" i="18"/>
  <c r="M41" i="18"/>
  <c r="M39" i="18"/>
  <c r="M37" i="18"/>
  <c r="M35" i="18"/>
  <c r="M33" i="18"/>
  <c r="AF21" i="18" s="1"/>
  <c r="AI21" i="18" s="1"/>
  <c r="M32" i="18"/>
  <c r="AF20" i="18" s="1"/>
  <c r="AI20" i="18" s="1"/>
  <c r="M31" i="18"/>
  <c r="AF19" i="18" s="1"/>
  <c r="AI19" i="18" s="1"/>
  <c r="M30" i="18"/>
  <c r="AF18" i="18" s="1"/>
  <c r="AI18" i="18" s="1"/>
  <c r="M29" i="18"/>
  <c r="AF17" i="18" s="1"/>
  <c r="AI17" i="18" s="1"/>
  <c r="M28" i="18"/>
  <c r="AF16" i="18" s="1"/>
  <c r="AI16" i="18" s="1"/>
  <c r="M27" i="18"/>
  <c r="M26" i="18"/>
  <c r="M25" i="18"/>
  <c r="AF15" i="18" s="1"/>
  <c r="AI15" i="18" s="1"/>
  <c r="M24" i="18"/>
  <c r="AF14" i="18" s="1"/>
  <c r="AI14" i="18" s="1"/>
  <c r="M23" i="18"/>
  <c r="M21" i="18"/>
  <c r="M19" i="18"/>
  <c r="M17" i="18"/>
  <c r="M15" i="18"/>
  <c r="AF13" i="18" s="1"/>
  <c r="AI13" i="18" s="1"/>
  <c r="M14" i="18"/>
  <c r="AF12" i="18" s="1"/>
  <c r="AI12" i="18" s="1"/>
  <c r="M13" i="18"/>
  <c r="M12" i="18"/>
  <c r="M11" i="18"/>
  <c r="AF11" i="18" s="1"/>
  <c r="AI11" i="18" s="1"/>
  <c r="M10" i="18"/>
  <c r="AF10" i="18" s="1"/>
  <c r="AI10" i="18" s="1"/>
  <c r="M9" i="18"/>
  <c r="AF9" i="18" s="1"/>
  <c r="AI9" i="18" s="1"/>
  <c r="M8" i="18"/>
  <c r="AF8" i="18" s="1"/>
  <c r="AI8" i="18" s="1"/>
  <c r="M7" i="18"/>
  <c r="AF7" i="18" s="1"/>
  <c r="AI7" i="18" s="1"/>
  <c r="M6" i="18"/>
  <c r="AF6" i="18" s="1"/>
  <c r="AI6" i="18" s="1"/>
  <c r="M90" i="17"/>
  <c r="M85" i="17"/>
  <c r="M83" i="17"/>
  <c r="M81" i="17"/>
  <c r="M79" i="17"/>
  <c r="M77" i="17"/>
  <c r="M75" i="17"/>
  <c r="M73" i="17"/>
  <c r="AF37" i="17" s="1"/>
  <c r="AI37" i="17" s="1"/>
  <c r="M72" i="17"/>
  <c r="AF36" i="17" s="1"/>
  <c r="AI36" i="17" s="1"/>
  <c r="M71" i="17"/>
  <c r="AF35" i="17" s="1"/>
  <c r="AI35" i="17" s="1"/>
  <c r="M70" i="17"/>
  <c r="AF34" i="17" s="1"/>
  <c r="AI34" i="17" s="1"/>
  <c r="M69" i="17"/>
  <c r="AF33" i="17" s="1"/>
  <c r="AI33" i="17" s="1"/>
  <c r="M68" i="17"/>
  <c r="AF32" i="17" s="1"/>
  <c r="AI32" i="17" s="1"/>
  <c r="M67" i="17"/>
  <c r="M66" i="17"/>
  <c r="M65" i="17"/>
  <c r="AF31" i="17" s="1"/>
  <c r="AI31" i="17" s="1"/>
  <c r="M64" i="17"/>
  <c r="AF30" i="17" s="1"/>
  <c r="AI30" i="17" s="1"/>
  <c r="M63" i="17"/>
  <c r="M61" i="17"/>
  <c r="M59" i="17"/>
  <c r="M57" i="17"/>
  <c r="M55" i="17"/>
  <c r="AF29" i="17" s="1"/>
  <c r="AI29" i="17" s="1"/>
  <c r="M54" i="17"/>
  <c r="AF28" i="17" s="1"/>
  <c r="AI28" i="17" s="1"/>
  <c r="M53" i="17"/>
  <c r="M52" i="17"/>
  <c r="M51" i="17"/>
  <c r="AF27" i="17" s="1"/>
  <c r="AI27" i="17" s="1"/>
  <c r="M50" i="17"/>
  <c r="AF26" i="17" s="1"/>
  <c r="AI26" i="17" s="1"/>
  <c r="M49" i="17"/>
  <c r="AF25" i="17" s="1"/>
  <c r="AI25" i="17" s="1"/>
  <c r="M48" i="17"/>
  <c r="AF24" i="17" s="1"/>
  <c r="AI24" i="17" s="1"/>
  <c r="M47" i="17"/>
  <c r="AF23" i="17" s="1"/>
  <c r="AI23" i="17" s="1"/>
  <c r="M46" i="17"/>
  <c r="AF22" i="17" s="1"/>
  <c r="AI22" i="17" s="1"/>
  <c r="M45" i="17"/>
  <c r="M43" i="17"/>
  <c r="M41" i="17"/>
  <c r="M39" i="17"/>
  <c r="M37" i="17"/>
  <c r="M35" i="17"/>
  <c r="M33" i="17"/>
  <c r="AF21" i="17" s="1"/>
  <c r="AI21" i="17" s="1"/>
  <c r="M32" i="17"/>
  <c r="AF20" i="17" s="1"/>
  <c r="AI20" i="17" s="1"/>
  <c r="M31" i="17"/>
  <c r="AF19" i="17" s="1"/>
  <c r="AI19" i="17" s="1"/>
  <c r="M30" i="17"/>
  <c r="AF18" i="17" s="1"/>
  <c r="AI18" i="17" s="1"/>
  <c r="M29" i="17"/>
  <c r="AF17" i="17" s="1"/>
  <c r="AI17" i="17" s="1"/>
  <c r="M28" i="17"/>
  <c r="AF16" i="17" s="1"/>
  <c r="AI16" i="17" s="1"/>
  <c r="M27" i="17"/>
  <c r="M26" i="17"/>
  <c r="M25" i="17"/>
  <c r="AF15" i="17" s="1"/>
  <c r="AI15" i="17" s="1"/>
  <c r="M24" i="17"/>
  <c r="AF14" i="17" s="1"/>
  <c r="AI14" i="17" s="1"/>
  <c r="M23" i="17"/>
  <c r="M21" i="17"/>
  <c r="M19" i="17"/>
  <c r="M17" i="17"/>
  <c r="M15" i="17"/>
  <c r="AF13" i="17" s="1"/>
  <c r="AI13" i="17" s="1"/>
  <c r="M14" i="17"/>
  <c r="AF12" i="17" s="1"/>
  <c r="AI12" i="17" s="1"/>
  <c r="M13" i="17"/>
  <c r="M12" i="17"/>
  <c r="M11" i="17"/>
  <c r="AF11" i="17" s="1"/>
  <c r="AI11" i="17" s="1"/>
  <c r="M10" i="17"/>
  <c r="AF10" i="17" s="1"/>
  <c r="AI10" i="17" s="1"/>
  <c r="M9" i="17"/>
  <c r="AF9" i="17" s="1"/>
  <c r="AI9" i="17" s="1"/>
  <c r="M8" i="17"/>
  <c r="AF8" i="17" s="1"/>
  <c r="AI8" i="17" s="1"/>
  <c r="M7" i="17"/>
  <c r="AF7" i="17" s="1"/>
  <c r="AI7" i="17" s="1"/>
  <c r="M6" i="17"/>
  <c r="AF6" i="17" s="1"/>
  <c r="AI6" i="17" s="1"/>
  <c r="L1" i="19"/>
  <c r="U2" i="7" s="1"/>
  <c r="L1" i="18"/>
  <c r="S2" i="7" s="1"/>
  <c r="L1" i="17"/>
  <c r="Q2" i="7" s="1"/>
  <c r="O2" i="7"/>
  <c r="L2" i="19"/>
  <c r="C2" i="19"/>
  <c r="L2" i="18"/>
  <c r="C2" i="18"/>
  <c r="L2" i="17"/>
  <c r="C2" i="17"/>
  <c r="V23" i="3"/>
  <c r="AA23" i="3" s="1"/>
  <c r="V36" i="3"/>
  <c r="AA36" i="3" s="1"/>
  <c r="V16" i="3"/>
  <c r="AA16" i="3" s="1"/>
  <c r="V33" i="3"/>
  <c r="AA33" i="3" s="1"/>
  <c r="V14" i="3"/>
  <c r="AA14" i="3" s="1"/>
  <c r="V35" i="3"/>
  <c r="AA35" i="3" s="1"/>
  <c r="V8" i="3"/>
  <c r="AA8" i="3" s="1"/>
  <c r="V15" i="3"/>
  <c r="AA15" i="3" s="1"/>
  <c r="V19" i="3"/>
  <c r="AA19" i="3" s="1"/>
  <c r="V34" i="3"/>
  <c r="AA34" i="3" s="1"/>
  <c r="V18" i="3"/>
  <c r="AA18" i="3" s="1"/>
  <c r="V29" i="3"/>
  <c r="AA29" i="3" s="1"/>
  <c r="V24" i="3"/>
  <c r="AA24" i="3" s="1"/>
  <c r="V26" i="3"/>
  <c r="AA26" i="3" s="1"/>
  <c r="R7" i="3"/>
  <c r="S7" i="3"/>
  <c r="AB7" i="3" s="1"/>
  <c r="T7" i="3"/>
  <c r="AC7" i="3" s="1"/>
  <c r="V7" i="3"/>
  <c r="AA7" i="3" s="1"/>
  <c r="W7" i="3"/>
  <c r="X7" i="3"/>
  <c r="Y7" i="3" s="1"/>
  <c r="AG7" i="3" s="1"/>
  <c r="Z7" i="3"/>
  <c r="AD7" i="3"/>
  <c r="R8" i="3"/>
  <c r="S8" i="3"/>
  <c r="AB8" i="3" s="1"/>
  <c r="T8" i="3"/>
  <c r="AC8" i="3" s="1"/>
  <c r="W8" i="3"/>
  <c r="X8" i="3"/>
  <c r="Z8" i="3"/>
  <c r="AD8" i="3"/>
  <c r="R9" i="3"/>
  <c r="S9" i="3"/>
  <c r="AB9" i="3" s="1"/>
  <c r="T9" i="3"/>
  <c r="AC9" i="3" s="1"/>
  <c r="V9" i="3"/>
  <c r="AA9" i="3" s="1"/>
  <c r="W9" i="3"/>
  <c r="X9" i="3"/>
  <c r="Z9" i="3"/>
  <c r="AD9" i="3"/>
  <c r="R10" i="3"/>
  <c r="S10" i="3"/>
  <c r="AB10" i="3" s="1"/>
  <c r="T10" i="3"/>
  <c r="AC10" i="3" s="1"/>
  <c r="W10" i="3"/>
  <c r="X10" i="3"/>
  <c r="Z10" i="3"/>
  <c r="AD10" i="3"/>
  <c r="R11" i="3"/>
  <c r="S11" i="3"/>
  <c r="AB11" i="3" s="1"/>
  <c r="T11" i="3"/>
  <c r="AC11" i="3" s="1"/>
  <c r="W11" i="3"/>
  <c r="X11" i="3"/>
  <c r="Z11" i="3"/>
  <c r="AD11" i="3"/>
  <c r="R12" i="3"/>
  <c r="S12" i="3"/>
  <c r="AB12" i="3" s="1"/>
  <c r="T12" i="3"/>
  <c r="AC12" i="3" s="1"/>
  <c r="W12" i="3"/>
  <c r="X12" i="3"/>
  <c r="Y12" i="3" s="1"/>
  <c r="AG12" i="3" s="1"/>
  <c r="Z12" i="3"/>
  <c r="AD12" i="3"/>
  <c r="R13" i="3"/>
  <c r="S13" i="3"/>
  <c r="AB13" i="3" s="1"/>
  <c r="T13" i="3"/>
  <c r="AC13" i="3" s="1"/>
  <c r="W13" i="3"/>
  <c r="X13" i="3"/>
  <c r="Y13" i="3"/>
  <c r="AG13" i="3" s="1"/>
  <c r="Z13" i="3"/>
  <c r="AD13" i="3"/>
  <c r="R14" i="3"/>
  <c r="S14" i="3"/>
  <c r="AB14" i="3" s="1"/>
  <c r="T14" i="3"/>
  <c r="AC14" i="3" s="1"/>
  <c r="W14" i="3"/>
  <c r="X14" i="3"/>
  <c r="Z14" i="3"/>
  <c r="AD14" i="3"/>
  <c r="R15" i="3"/>
  <c r="S15" i="3"/>
  <c r="AB15" i="3" s="1"/>
  <c r="T15" i="3"/>
  <c r="AC15" i="3" s="1"/>
  <c r="W15" i="3"/>
  <c r="X15" i="3"/>
  <c r="Z15" i="3"/>
  <c r="AD15" i="3"/>
  <c r="R16" i="3"/>
  <c r="S16" i="3"/>
  <c r="AB16" i="3" s="1"/>
  <c r="T16" i="3"/>
  <c r="AC16" i="3" s="1"/>
  <c r="W16" i="3"/>
  <c r="X16" i="3"/>
  <c r="Z16" i="3"/>
  <c r="AD16" i="3"/>
  <c r="R17" i="3"/>
  <c r="S17" i="3"/>
  <c r="AB17" i="3" s="1"/>
  <c r="T17" i="3"/>
  <c r="AC17" i="3" s="1"/>
  <c r="W17" i="3"/>
  <c r="X17" i="3"/>
  <c r="Z17" i="3"/>
  <c r="AD17" i="3"/>
  <c r="R18" i="3"/>
  <c r="S18" i="3"/>
  <c r="AB18" i="3" s="1"/>
  <c r="T18" i="3"/>
  <c r="AC18" i="3" s="1"/>
  <c r="W18" i="3"/>
  <c r="X18" i="3"/>
  <c r="Z18" i="3"/>
  <c r="AD18" i="3"/>
  <c r="R19" i="3"/>
  <c r="S19" i="3"/>
  <c r="AB19" i="3" s="1"/>
  <c r="T19" i="3"/>
  <c r="AC19" i="3" s="1"/>
  <c r="W19" i="3"/>
  <c r="X19" i="3"/>
  <c r="Z19" i="3"/>
  <c r="AD19" i="3"/>
  <c r="R20" i="3"/>
  <c r="S20" i="3"/>
  <c r="AB20" i="3" s="1"/>
  <c r="T20" i="3"/>
  <c r="AC20" i="3" s="1"/>
  <c r="U20" i="3"/>
  <c r="AE20" i="3" s="1"/>
  <c r="V20" i="3"/>
  <c r="AA20" i="3" s="1"/>
  <c r="W20" i="3"/>
  <c r="Y20" i="3" s="1"/>
  <c r="AG20" i="3" s="1"/>
  <c r="X20" i="3"/>
  <c r="Z20" i="3"/>
  <c r="AD20" i="3"/>
  <c r="R21" i="3"/>
  <c r="S21" i="3"/>
  <c r="AB21" i="3" s="1"/>
  <c r="T21" i="3"/>
  <c r="AC21" i="3" s="1"/>
  <c r="V21" i="3"/>
  <c r="AA21" i="3" s="1"/>
  <c r="W21" i="3"/>
  <c r="X21" i="3"/>
  <c r="Y21" i="3" s="1"/>
  <c r="AG21" i="3" s="1"/>
  <c r="Z21" i="3"/>
  <c r="AD21" i="3"/>
  <c r="R22" i="3"/>
  <c r="S22" i="3"/>
  <c r="AB22" i="3" s="1"/>
  <c r="T22" i="3"/>
  <c r="AC22" i="3" s="1"/>
  <c r="U22" i="3"/>
  <c r="AE22" i="3" s="1"/>
  <c r="V22" i="3"/>
  <c r="AA22" i="3" s="1"/>
  <c r="W22" i="3"/>
  <c r="X22" i="3"/>
  <c r="Z22" i="3"/>
  <c r="AD22" i="3"/>
  <c r="R23" i="3"/>
  <c r="S23" i="3"/>
  <c r="AB23" i="3" s="1"/>
  <c r="T23" i="3"/>
  <c r="AC23" i="3" s="1"/>
  <c r="W23" i="3"/>
  <c r="X23" i="3"/>
  <c r="Z23" i="3"/>
  <c r="AD23" i="3"/>
  <c r="R24" i="3"/>
  <c r="S24" i="3"/>
  <c r="AB24" i="3" s="1"/>
  <c r="T24" i="3"/>
  <c r="AC24" i="3" s="1"/>
  <c r="W24" i="3"/>
  <c r="X24" i="3"/>
  <c r="Z24" i="3"/>
  <c r="AD24" i="3"/>
  <c r="R25" i="3"/>
  <c r="S25" i="3"/>
  <c r="AB25" i="3" s="1"/>
  <c r="T25" i="3"/>
  <c r="AC25" i="3" s="1"/>
  <c r="W25" i="3"/>
  <c r="X25" i="3"/>
  <c r="Z25" i="3"/>
  <c r="AD25" i="3"/>
  <c r="R26" i="3"/>
  <c r="S26" i="3"/>
  <c r="AB26" i="3" s="1"/>
  <c r="T26" i="3"/>
  <c r="AC26" i="3" s="1"/>
  <c r="W26" i="3"/>
  <c r="X26" i="3"/>
  <c r="Z26" i="3"/>
  <c r="AD26" i="3"/>
  <c r="R27" i="3"/>
  <c r="S27" i="3"/>
  <c r="AB27" i="3" s="1"/>
  <c r="T27" i="3"/>
  <c r="AC27" i="3" s="1"/>
  <c r="W27" i="3"/>
  <c r="X27" i="3"/>
  <c r="Z27" i="3"/>
  <c r="AD27" i="3"/>
  <c r="R28" i="3"/>
  <c r="S28" i="3"/>
  <c r="AB28" i="3" s="1"/>
  <c r="T28" i="3"/>
  <c r="AC28" i="3" s="1"/>
  <c r="W28" i="3"/>
  <c r="X28" i="3"/>
  <c r="Z28" i="3"/>
  <c r="AD28" i="3"/>
  <c r="R29" i="3"/>
  <c r="S29" i="3"/>
  <c r="AB29" i="3" s="1"/>
  <c r="T29" i="3"/>
  <c r="AC29" i="3" s="1"/>
  <c r="W29" i="3"/>
  <c r="X29" i="3"/>
  <c r="Z29" i="3"/>
  <c r="AD29" i="3"/>
  <c r="R30" i="3"/>
  <c r="S30" i="3"/>
  <c r="AB30" i="3" s="1"/>
  <c r="T30" i="3"/>
  <c r="AC30" i="3" s="1"/>
  <c r="W30" i="3"/>
  <c r="X30" i="3"/>
  <c r="Z30" i="3"/>
  <c r="AD30" i="3"/>
  <c r="R31" i="3"/>
  <c r="S31" i="3"/>
  <c r="AB31" i="3" s="1"/>
  <c r="T31" i="3"/>
  <c r="AC31" i="3" s="1"/>
  <c r="W31" i="3"/>
  <c r="X31" i="3"/>
  <c r="Y31" i="3" s="1"/>
  <c r="AG31" i="3" s="1"/>
  <c r="Z31" i="3"/>
  <c r="AD31" i="3"/>
  <c r="R32" i="3"/>
  <c r="S32" i="3"/>
  <c r="AB32" i="3" s="1"/>
  <c r="T32" i="3"/>
  <c r="AC32" i="3" s="1"/>
  <c r="W32" i="3"/>
  <c r="X32" i="3"/>
  <c r="Z32" i="3"/>
  <c r="AD32" i="3"/>
  <c r="R33" i="3"/>
  <c r="S33" i="3"/>
  <c r="AB33" i="3" s="1"/>
  <c r="T33" i="3"/>
  <c r="AC33" i="3" s="1"/>
  <c r="W33" i="3"/>
  <c r="X33" i="3"/>
  <c r="Z33" i="3"/>
  <c r="AD33" i="3"/>
  <c r="R34" i="3"/>
  <c r="S34" i="3"/>
  <c r="AB34" i="3" s="1"/>
  <c r="T34" i="3"/>
  <c r="AC34" i="3" s="1"/>
  <c r="W34" i="3"/>
  <c r="X34" i="3"/>
  <c r="Z34" i="3"/>
  <c r="AD34" i="3"/>
  <c r="R35" i="3"/>
  <c r="S35" i="3"/>
  <c r="AB35" i="3" s="1"/>
  <c r="T35" i="3"/>
  <c r="AC35" i="3" s="1"/>
  <c r="W35" i="3"/>
  <c r="X35" i="3"/>
  <c r="Z35" i="3"/>
  <c r="AD35" i="3"/>
  <c r="R36" i="3"/>
  <c r="S36" i="3"/>
  <c r="AB36" i="3" s="1"/>
  <c r="T36" i="3"/>
  <c r="AC36" i="3" s="1"/>
  <c r="W36" i="3"/>
  <c r="X36" i="3"/>
  <c r="Z36" i="3"/>
  <c r="AD36" i="3"/>
  <c r="R37" i="3"/>
  <c r="S37" i="3"/>
  <c r="AB37" i="3" s="1"/>
  <c r="T37" i="3"/>
  <c r="AC37" i="3" s="1"/>
  <c r="U37" i="3"/>
  <c r="AE37" i="3" s="1"/>
  <c r="V37" i="3"/>
  <c r="AA37" i="3" s="1"/>
  <c r="W37" i="3"/>
  <c r="X37" i="3"/>
  <c r="Z37" i="3"/>
  <c r="AD37" i="3"/>
  <c r="Z6" i="3"/>
  <c r="AD6" i="3"/>
  <c r="E3" i="13"/>
  <c r="E4" i="13"/>
  <c r="E5" i="13"/>
  <c r="E2" i="13"/>
  <c r="C3" i="13"/>
  <c r="C4" i="13"/>
  <c r="C5" i="13"/>
  <c r="C2" i="13"/>
  <c r="X6" i="3"/>
  <c r="W6" i="3"/>
  <c r="T6" i="3"/>
  <c r="AC6" i="3" s="1"/>
  <c r="S6" i="3"/>
  <c r="AB6" i="3" s="1"/>
  <c r="R6" i="3"/>
  <c r="L39" i="3"/>
  <c r="M90" i="3"/>
  <c r="M85" i="3"/>
  <c r="M83" i="3"/>
  <c r="M81" i="3"/>
  <c r="M79" i="3"/>
  <c r="M77" i="3"/>
  <c r="M75" i="3"/>
  <c r="M73" i="3"/>
  <c r="AF37" i="3" s="1"/>
  <c r="M71" i="3"/>
  <c r="AF35" i="3" s="1"/>
  <c r="M70" i="3"/>
  <c r="AF34" i="3" s="1"/>
  <c r="M69" i="3"/>
  <c r="AF33" i="3" s="1"/>
  <c r="M68" i="3"/>
  <c r="AF32" i="3" s="1"/>
  <c r="M67" i="3"/>
  <c r="M66" i="3"/>
  <c r="M65" i="3"/>
  <c r="AF31" i="3" s="1"/>
  <c r="M64" i="3"/>
  <c r="AF30" i="3" s="1"/>
  <c r="M63" i="3"/>
  <c r="M61" i="3"/>
  <c r="M59" i="3"/>
  <c r="M57" i="3"/>
  <c r="M55" i="3"/>
  <c r="AF29" i="3" s="1"/>
  <c r="M54" i="3"/>
  <c r="AF28" i="3" s="1"/>
  <c r="M53" i="3"/>
  <c r="M52" i="3"/>
  <c r="M51" i="3"/>
  <c r="AF27" i="3" s="1"/>
  <c r="M50" i="3"/>
  <c r="AF26" i="3" s="1"/>
  <c r="M49" i="3"/>
  <c r="AF25" i="3" s="1"/>
  <c r="M48" i="3"/>
  <c r="AF24" i="3" s="1"/>
  <c r="M47" i="3"/>
  <c r="AF23" i="3" s="1"/>
  <c r="M46" i="3"/>
  <c r="AF22" i="3" s="1"/>
  <c r="M45" i="3"/>
  <c r="M43" i="3"/>
  <c r="M41" i="3"/>
  <c r="M39" i="3"/>
  <c r="M37" i="3"/>
  <c r="M35" i="3"/>
  <c r="M33" i="3"/>
  <c r="AF21" i="3" s="1"/>
  <c r="M32" i="3"/>
  <c r="AF20" i="3" s="1"/>
  <c r="M31" i="3"/>
  <c r="AF19" i="3" s="1"/>
  <c r="M30" i="3"/>
  <c r="AF18" i="3" s="1"/>
  <c r="M29" i="3"/>
  <c r="AF17" i="3" s="1"/>
  <c r="M28" i="3"/>
  <c r="AF16" i="3" s="1"/>
  <c r="M27" i="3"/>
  <c r="M26" i="3"/>
  <c r="M25" i="3"/>
  <c r="AF15" i="3" s="1"/>
  <c r="AF14" i="3"/>
  <c r="M23" i="3"/>
  <c r="M21" i="3"/>
  <c r="M19" i="3"/>
  <c r="M17" i="3"/>
  <c r="M15" i="3"/>
  <c r="AF13" i="3" s="1"/>
  <c r="M14" i="3"/>
  <c r="AF12" i="3" s="1"/>
  <c r="M13" i="3"/>
  <c r="M12" i="3"/>
  <c r="M11" i="3"/>
  <c r="AF11" i="3" s="1"/>
  <c r="M10" i="3"/>
  <c r="AF10" i="3" s="1"/>
  <c r="M9" i="3"/>
  <c r="AF9" i="3" s="1"/>
  <c r="M8" i="3"/>
  <c r="AF8" i="3" s="1"/>
  <c r="M7" i="3"/>
  <c r="AF7" i="3" s="1"/>
  <c r="M6" i="3"/>
  <c r="AF6" i="3" s="1"/>
  <c r="Y24" i="3" l="1"/>
  <c r="AG24" i="3" s="1"/>
  <c r="Y33" i="3"/>
  <c r="AG33" i="3" s="1"/>
  <c r="Y22" i="3"/>
  <c r="AG22" i="3" s="1"/>
  <c r="Y25" i="3"/>
  <c r="AG25" i="3" s="1"/>
  <c r="Y37" i="3"/>
  <c r="AG37" i="3" s="1"/>
  <c r="Y36" i="3"/>
  <c r="AG36" i="3" s="1"/>
  <c r="Y11" i="3"/>
  <c r="AG11" i="3" s="1"/>
  <c r="Y29" i="3"/>
  <c r="AG29" i="3" s="1"/>
  <c r="Y14" i="3"/>
  <c r="AG14" i="3" s="1"/>
  <c r="Y16" i="3"/>
  <c r="AG16" i="3" s="1"/>
  <c r="Y32" i="3"/>
  <c r="AG32" i="3" s="1"/>
  <c r="Y34" i="3"/>
  <c r="AG34" i="3" s="1"/>
  <c r="Y23" i="3"/>
  <c r="AG23" i="3" s="1"/>
  <c r="Y17" i="3"/>
  <c r="AG17" i="3" s="1"/>
  <c r="Y6" i="3"/>
  <c r="AG6" i="3" s="1"/>
  <c r="Y18" i="3"/>
  <c r="AG18" i="3" s="1"/>
  <c r="Y19" i="3"/>
  <c r="AG19" i="3" s="1"/>
  <c r="Y9" i="3"/>
  <c r="AG9" i="3" s="1"/>
  <c r="Y8" i="3"/>
  <c r="AG8" i="3" s="1"/>
  <c r="Y27" i="3"/>
  <c r="AG27" i="3" s="1"/>
  <c r="Y30" i="3"/>
  <c r="AG30" i="3" s="1"/>
  <c r="Y10" i="3"/>
  <c r="AG10" i="3" s="1"/>
  <c r="V12" i="3"/>
  <c r="AA12" i="3" s="1"/>
  <c r="V6" i="3"/>
  <c r="AA6" i="3" s="1"/>
  <c r="V13" i="3"/>
  <c r="AA13" i="3" s="1"/>
  <c r="V27" i="3"/>
  <c r="AA27" i="3" s="1"/>
  <c r="V25" i="3"/>
  <c r="AA25" i="3" s="1"/>
  <c r="V11" i="3"/>
  <c r="AA11" i="3" s="1"/>
  <c r="V32" i="3"/>
  <c r="AA32" i="3" s="1"/>
  <c r="V17" i="3"/>
  <c r="AA17" i="3" s="1"/>
  <c r="U18" i="3"/>
  <c r="AE18" i="3" s="1"/>
  <c r="U34" i="3"/>
  <c r="AE34" i="3" s="1"/>
  <c r="U19" i="3"/>
  <c r="AE19" i="3" s="1"/>
  <c r="AI19" i="3" s="1"/>
  <c r="A15" i="16" s="1"/>
  <c r="U9" i="3"/>
  <c r="AE9" i="3" s="1"/>
  <c r="AI9" i="3" s="1"/>
  <c r="A5" i="16" s="1"/>
  <c r="A67" i="16"/>
  <c r="V10" i="3"/>
  <c r="AA10" i="3" s="1"/>
  <c r="A68" i="16"/>
  <c r="A94" i="16"/>
  <c r="A85" i="16"/>
  <c r="V31" i="3"/>
  <c r="AA31" i="3" s="1"/>
  <c r="V30" i="3"/>
  <c r="AA30" i="3" s="1"/>
  <c r="V28" i="3"/>
  <c r="AA28" i="3" s="1"/>
  <c r="A122" i="16"/>
  <c r="A123" i="16"/>
  <c r="U24" i="3"/>
  <c r="AE24" i="3" s="1"/>
  <c r="AI24" i="3" s="1"/>
  <c r="A20" i="16" s="1"/>
  <c r="U8" i="3"/>
  <c r="AE8" i="3" s="1"/>
  <c r="AI8" i="3" s="1"/>
  <c r="A4" i="16" s="1"/>
  <c r="A91" i="16"/>
  <c r="L35" i="3"/>
  <c r="L85" i="3"/>
  <c r="L47" i="3"/>
  <c r="L23" i="17"/>
  <c r="L13" i="3"/>
  <c r="L50" i="3"/>
  <c r="L37" i="3"/>
  <c r="L6" i="17"/>
  <c r="L17" i="3"/>
  <c r="L85" i="17"/>
  <c r="L83" i="17"/>
  <c r="N81" i="17"/>
  <c r="L75" i="17"/>
  <c r="L73" i="17"/>
  <c r="L70" i="17"/>
  <c r="L69" i="17"/>
  <c r="L68" i="17"/>
  <c r="N66" i="17"/>
  <c r="L65" i="17"/>
  <c r="L64" i="17"/>
  <c r="N59" i="17"/>
  <c r="L57" i="17"/>
  <c r="L53" i="17"/>
  <c r="L52" i="17"/>
  <c r="N51" i="17"/>
  <c r="L48" i="3"/>
  <c r="L47" i="17"/>
  <c r="L46" i="17"/>
  <c r="L41" i="17"/>
  <c r="L37" i="17"/>
  <c r="L35" i="17"/>
  <c r="N32" i="17"/>
  <c r="L31" i="17"/>
  <c r="L30" i="17"/>
  <c r="L28" i="17"/>
  <c r="L27" i="17"/>
  <c r="N26" i="17"/>
  <c r="L24" i="17"/>
  <c r="L21" i="17"/>
  <c r="N19" i="17"/>
  <c r="L14" i="17"/>
  <c r="L13" i="17"/>
  <c r="L12" i="17"/>
  <c r="L10" i="17"/>
  <c r="L8" i="17"/>
  <c r="L7" i="17"/>
  <c r="L6" i="19"/>
  <c r="L81" i="19"/>
  <c r="L75" i="19"/>
  <c r="L68" i="19"/>
  <c r="L66" i="19"/>
  <c r="L51" i="19"/>
  <c r="L39" i="19"/>
  <c r="L37" i="19"/>
  <c r="L35" i="18"/>
  <c r="L33" i="18"/>
  <c r="L29" i="19"/>
  <c r="L19" i="19"/>
  <c r="L10" i="19"/>
  <c r="L48" i="17"/>
  <c r="L69" i="18"/>
  <c r="L57" i="18"/>
  <c r="L30" i="18"/>
  <c r="L27" i="18"/>
  <c r="L25" i="18"/>
  <c r="L11" i="18"/>
  <c r="L81" i="18"/>
  <c r="L85" i="19"/>
  <c r="L47" i="18"/>
  <c r="L63" i="17"/>
  <c r="L85" i="18"/>
  <c r="L51" i="18"/>
  <c r="L47" i="19"/>
  <c r="L83" i="19"/>
  <c r="L73" i="19"/>
  <c r="L72" i="18"/>
  <c r="L71" i="19"/>
  <c r="L70" i="19"/>
  <c r="L69" i="19"/>
  <c r="L67" i="19"/>
  <c r="L65" i="19"/>
  <c r="L64" i="19"/>
  <c r="L63" i="19"/>
  <c r="L61" i="19"/>
  <c r="L59" i="19"/>
  <c r="L57" i="19"/>
  <c r="L55" i="19"/>
  <c r="L54" i="19"/>
  <c r="L53" i="18"/>
  <c r="L52" i="19"/>
  <c r="L50" i="19"/>
  <c r="L48" i="18"/>
  <c r="L45" i="19"/>
  <c r="L43" i="18"/>
  <c r="L41" i="19"/>
  <c r="L35" i="19"/>
  <c r="L33" i="19"/>
  <c r="L32" i="19"/>
  <c r="L31" i="19"/>
  <c r="L30" i="19"/>
  <c r="L29" i="18"/>
  <c r="L28" i="19"/>
  <c r="L27" i="19"/>
  <c r="L26" i="19"/>
  <c r="L25" i="19"/>
  <c r="L23" i="19"/>
  <c r="L21" i="19"/>
  <c r="L15" i="18"/>
  <c r="L90" i="18"/>
  <c r="L90" i="17"/>
  <c r="L90" i="3"/>
  <c r="L83" i="18"/>
  <c r="L83" i="3"/>
  <c r="L77" i="18"/>
  <c r="L81" i="3"/>
  <c r="L79" i="3"/>
  <c r="L79" i="18"/>
  <c r="L79" i="17"/>
  <c r="L79" i="19"/>
  <c r="L77" i="19"/>
  <c r="L77" i="17"/>
  <c r="L77" i="3"/>
  <c r="L75" i="18"/>
  <c r="L75" i="3"/>
  <c r="L73" i="18"/>
  <c r="L73" i="3"/>
  <c r="L72" i="19"/>
  <c r="L72" i="17"/>
  <c r="L72" i="3"/>
  <c r="L71" i="18"/>
  <c r="L71" i="3"/>
  <c r="L71" i="17"/>
  <c r="L70" i="18"/>
  <c r="L70" i="3"/>
  <c r="L69" i="3"/>
  <c r="L68" i="18"/>
  <c r="L68" i="3"/>
  <c r="L67" i="17"/>
  <c r="L67" i="18"/>
  <c r="L67" i="3"/>
  <c r="L66" i="3"/>
  <c r="L66" i="18"/>
  <c r="L65" i="18"/>
  <c r="L65" i="3"/>
  <c r="L64" i="18"/>
  <c r="L64" i="3"/>
  <c r="L63" i="3"/>
  <c r="L61" i="18"/>
  <c r="L61" i="3"/>
  <c r="L59" i="18"/>
  <c r="L59" i="3"/>
  <c r="L57" i="3"/>
  <c r="L49" i="3"/>
  <c r="L49" i="19"/>
  <c r="L52" i="3"/>
  <c r="L55" i="18"/>
  <c r="L55" i="17"/>
  <c r="L55" i="3"/>
  <c r="L54" i="18"/>
  <c r="L54" i="17"/>
  <c r="L54" i="3"/>
  <c r="L53" i="19"/>
  <c r="L53" i="3"/>
  <c r="L51" i="3"/>
  <c r="L50" i="17"/>
  <c r="L50" i="18"/>
  <c r="L49" i="17"/>
  <c r="L48" i="19"/>
  <c r="L46" i="19"/>
  <c r="L46" i="3"/>
  <c r="L41" i="18"/>
  <c r="L41" i="3"/>
  <c r="L37" i="18"/>
  <c r="L45" i="17"/>
  <c r="L45" i="18"/>
  <c r="L45" i="3"/>
  <c r="L43" i="19"/>
  <c r="L43" i="3"/>
  <c r="L43" i="17"/>
  <c r="L33" i="17"/>
  <c r="L33" i="3"/>
  <c r="L32" i="18"/>
  <c r="L32" i="3"/>
  <c r="L31" i="18"/>
  <c r="L31" i="3"/>
  <c r="L30" i="3"/>
  <c r="L29" i="17"/>
  <c r="L29" i="3"/>
  <c r="L28" i="18"/>
  <c r="L28" i="3"/>
  <c r="L27" i="3"/>
  <c r="L26" i="18"/>
  <c r="L26" i="3"/>
  <c r="L25" i="17"/>
  <c r="L25" i="3"/>
  <c r="L24" i="18"/>
  <c r="L24" i="19"/>
  <c r="L24" i="3"/>
  <c r="L23" i="18"/>
  <c r="L21" i="18"/>
  <c r="L21" i="3"/>
  <c r="L19" i="18"/>
  <c r="L19" i="3"/>
  <c r="L17" i="19"/>
  <c r="L17" i="18"/>
  <c r="L14" i="19"/>
  <c r="L15" i="17"/>
  <c r="L15" i="19"/>
  <c r="L15" i="3"/>
  <c r="L14" i="3"/>
  <c r="L14" i="18"/>
  <c r="L13" i="19"/>
  <c r="L11" i="19"/>
  <c r="L8" i="19"/>
  <c r="L11" i="3"/>
  <c r="L12" i="18"/>
  <c r="L11" i="17"/>
  <c r="L10" i="3"/>
  <c r="L13" i="18"/>
  <c r="L12" i="19"/>
  <c r="L12" i="3"/>
  <c r="L10" i="18"/>
  <c r="L7" i="3"/>
  <c r="L9" i="19"/>
  <c r="L7" i="19"/>
  <c r="L9" i="18"/>
  <c r="L9" i="17"/>
  <c r="L9" i="3"/>
  <c r="L7" i="18"/>
  <c r="L8" i="18"/>
  <c r="L8" i="3"/>
  <c r="A45" i="16"/>
  <c r="A58" i="16"/>
  <c r="A81" i="16"/>
  <c r="L6" i="18"/>
  <c r="A44" i="16"/>
  <c r="A53" i="16"/>
  <c r="A47" i="16"/>
  <c r="A61" i="16"/>
  <c r="A57" i="16"/>
  <c r="A130" i="16"/>
  <c r="A84" i="16"/>
  <c r="A83" i="16"/>
  <c r="A38" i="16"/>
  <c r="A42" i="16"/>
  <c r="A52" i="16"/>
  <c r="A64" i="16"/>
  <c r="A50" i="16"/>
  <c r="A56" i="16"/>
  <c r="A41" i="16"/>
  <c r="A36" i="16"/>
  <c r="A37" i="16"/>
  <c r="A40" i="16"/>
  <c r="A54" i="16"/>
  <c r="A55" i="16"/>
  <c r="A43" i="16"/>
  <c r="A51" i="16"/>
  <c r="A62" i="16"/>
  <c r="A39" i="16"/>
  <c r="A46" i="16"/>
  <c r="A60" i="16"/>
  <c r="A65" i="16"/>
  <c r="A34" i="16"/>
  <c r="A35" i="16"/>
  <c r="A48" i="16"/>
  <c r="A49" i="16"/>
  <c r="A59" i="16"/>
  <c r="A63" i="16"/>
  <c r="A113" i="16"/>
  <c r="U29" i="3"/>
  <c r="AE29" i="3" s="1"/>
  <c r="AI29" i="3" s="1"/>
  <c r="A25" i="16" s="1"/>
  <c r="A97" i="16"/>
  <c r="U35" i="3"/>
  <c r="AE35" i="3" s="1"/>
  <c r="AI20" i="3"/>
  <c r="A16" i="16" s="1"/>
  <c r="AI22" i="3"/>
  <c r="A18" i="16" s="1"/>
  <c r="AI37" i="3"/>
  <c r="A33" i="16" s="1"/>
  <c r="Y35" i="3"/>
  <c r="AG35" i="3" s="1"/>
  <c r="Y15" i="3"/>
  <c r="AG15" i="3" s="1"/>
  <c r="Y28" i="3"/>
  <c r="AG28" i="3" s="1"/>
  <c r="Y26" i="3"/>
  <c r="AG26" i="3" s="1"/>
  <c r="A161" i="16"/>
  <c r="A160" i="16"/>
  <c r="A159" i="16"/>
  <c r="A158" i="16"/>
  <c r="A157" i="16"/>
  <c r="A156" i="16"/>
  <c r="A154" i="16"/>
  <c r="A152" i="16"/>
  <c r="A148" i="16"/>
  <c r="A147" i="16"/>
  <c r="A146" i="16"/>
  <c r="A144" i="16"/>
  <c r="A141" i="16"/>
  <c r="A140" i="16"/>
  <c r="A139" i="16"/>
  <c r="A137" i="16"/>
  <c r="A136" i="16"/>
  <c r="A134" i="16"/>
  <c r="A133" i="16"/>
  <c r="A132" i="16"/>
  <c r="A131" i="16"/>
  <c r="C2" i="3"/>
  <c r="N17" i="18"/>
  <c r="N35" i="18"/>
  <c r="N39" i="18"/>
  <c r="N46" i="18"/>
  <c r="N49" i="18"/>
  <c r="N50" i="18"/>
  <c r="N52" i="18"/>
  <c r="N57" i="18"/>
  <c r="N63" i="18"/>
  <c r="N81" i="18"/>
  <c r="N10" i="19"/>
  <c r="N23" i="19"/>
  <c r="N49" i="19"/>
  <c r="N65" i="19"/>
  <c r="N66" i="19"/>
  <c r="N68" i="19"/>
  <c r="N70" i="19"/>
  <c r="N90" i="19"/>
  <c r="N11" i="17"/>
  <c r="N15" i="17"/>
  <c r="N17" i="17"/>
  <c r="N33" i="17"/>
  <c r="N39" i="17"/>
  <c r="N45" i="17"/>
  <c r="N54" i="17"/>
  <c r="N55" i="17"/>
  <c r="N61" i="17"/>
  <c r="N63" i="17"/>
  <c r="N67" i="17"/>
  <c r="N71" i="17"/>
  <c r="N90" i="17"/>
  <c r="U86" i="1"/>
  <c r="V86" i="1"/>
  <c r="W86" i="1"/>
  <c r="X86" i="1"/>
  <c r="C2" i="7"/>
  <c r="J2" i="7"/>
  <c r="C3" i="2"/>
  <c r="L3" i="2"/>
  <c r="C6" i="2"/>
  <c r="G6" i="2"/>
  <c r="K6" i="2"/>
  <c r="O6" i="2"/>
  <c r="AI18" i="3" l="1"/>
  <c r="A14" i="16" s="1"/>
  <c r="F14" i="16" s="1"/>
  <c r="AI34" i="3"/>
  <c r="A30" i="16" s="1"/>
  <c r="G30" i="16" s="1"/>
  <c r="A150" i="16"/>
  <c r="F150" i="16" s="1"/>
  <c r="A145" i="16"/>
  <c r="H145" i="16" s="1"/>
  <c r="A138" i="16"/>
  <c r="G138" i="16" s="1"/>
  <c r="A135" i="16"/>
  <c r="H135" i="16" s="1"/>
  <c r="A79" i="16"/>
  <c r="G79" i="16" s="1"/>
  <c r="A103" i="16"/>
  <c r="F103" i="16" s="1"/>
  <c r="A153" i="16"/>
  <c r="H153" i="16" s="1"/>
  <c r="A125" i="16"/>
  <c r="F125" i="16" s="1"/>
  <c r="A107" i="16"/>
  <c r="H107" i="16" s="1"/>
  <c r="A87" i="16"/>
  <c r="H87" i="16" s="1"/>
  <c r="U31" i="3"/>
  <c r="AE31" i="3" s="1"/>
  <c r="AI31" i="3" s="1"/>
  <c r="A27" i="16" s="1"/>
  <c r="A112" i="16"/>
  <c r="A78" i="16"/>
  <c r="H78" i="16" s="1"/>
  <c r="A102" i="16"/>
  <c r="G102" i="16" s="1"/>
  <c r="A69" i="16"/>
  <c r="A95" i="16"/>
  <c r="H95" i="16" s="1"/>
  <c r="A120" i="16"/>
  <c r="H120" i="16" s="1"/>
  <c r="A106" i="16"/>
  <c r="A104" i="16"/>
  <c r="H104" i="16" s="1"/>
  <c r="A75" i="16"/>
  <c r="U25" i="3"/>
  <c r="AE25" i="3" s="1"/>
  <c r="AI25" i="3" s="1"/>
  <c r="A21" i="16" s="1"/>
  <c r="H21" i="16" s="1"/>
  <c r="A142" i="16"/>
  <c r="H142" i="16" s="1"/>
  <c r="A71" i="16"/>
  <c r="F71" i="16" s="1"/>
  <c r="A100" i="16"/>
  <c r="G100" i="16" s="1"/>
  <c r="A109" i="16"/>
  <c r="H109" i="16" s="1"/>
  <c r="A98" i="16"/>
  <c r="G98" i="16" s="1"/>
  <c r="A121" i="16"/>
  <c r="G121" i="16" s="1"/>
  <c r="A119" i="16"/>
  <c r="F119" i="16" s="1"/>
  <c r="A128" i="16"/>
  <c r="G128" i="16" s="1"/>
  <c r="U21" i="3"/>
  <c r="AE21" i="3" s="1"/>
  <c r="AI21" i="3" s="1"/>
  <c r="A17" i="16" s="1"/>
  <c r="F17" i="16" s="1"/>
  <c r="U23" i="3"/>
  <c r="AE23" i="3" s="1"/>
  <c r="AI23" i="3" s="1"/>
  <c r="A19" i="16" s="1"/>
  <c r="F19" i="16" s="1"/>
  <c r="U7" i="3"/>
  <c r="AE7" i="3" s="1"/>
  <c r="AI7" i="3" s="1"/>
  <c r="A3" i="16" s="1"/>
  <c r="G3" i="16" s="1"/>
  <c r="U36" i="3"/>
  <c r="AE36" i="3" s="1"/>
  <c r="AI36" i="3" s="1"/>
  <c r="A32" i="16" s="1"/>
  <c r="G32" i="16" s="1"/>
  <c r="U6" i="3"/>
  <c r="AE6" i="3" s="1"/>
  <c r="AI6" i="3" s="1"/>
  <c r="A2" i="16" s="1"/>
  <c r="G2" i="16" s="1"/>
  <c r="AI35" i="3"/>
  <c r="A31" i="16" s="1"/>
  <c r="F31" i="16" s="1"/>
  <c r="A73" i="16"/>
  <c r="H73" i="16" s="1"/>
  <c r="A89" i="16"/>
  <c r="G89" i="16" s="1"/>
  <c r="U16" i="3"/>
  <c r="AE16" i="3" s="1"/>
  <c r="AI16" i="3" s="1"/>
  <c r="A12" i="16" s="1"/>
  <c r="H12" i="16" s="1"/>
  <c r="U32" i="3"/>
  <c r="AE32" i="3" s="1"/>
  <c r="AI32" i="3" s="1"/>
  <c r="A28" i="16" s="1"/>
  <c r="H28" i="16" s="1"/>
  <c r="U15" i="3"/>
  <c r="AE15" i="3" s="1"/>
  <c r="AI15" i="3" s="1"/>
  <c r="A11" i="16" s="1"/>
  <c r="U13" i="3"/>
  <c r="AE13" i="3" s="1"/>
  <c r="AI13" i="3" s="1"/>
  <c r="A9" i="16" s="1"/>
  <c r="H9" i="16" s="1"/>
  <c r="U26" i="3"/>
  <c r="AE26" i="3" s="1"/>
  <c r="AI26" i="3" s="1"/>
  <c r="A22" i="16" s="1"/>
  <c r="U10" i="3"/>
  <c r="AE10" i="3" s="1"/>
  <c r="AI10" i="3" s="1"/>
  <c r="A6" i="16" s="1"/>
  <c r="F6" i="16" s="1"/>
  <c r="A76" i="16"/>
  <c r="H76" i="16" s="1"/>
  <c r="A92" i="16"/>
  <c r="G92" i="16" s="1"/>
  <c r="U11" i="3"/>
  <c r="AE11" i="3" s="1"/>
  <c r="AI11" i="3" s="1"/>
  <c r="A7" i="16" s="1"/>
  <c r="G7" i="16" s="1"/>
  <c r="U27" i="3"/>
  <c r="AE27" i="3" s="1"/>
  <c r="AI27" i="3" s="1"/>
  <c r="A23" i="16" s="1"/>
  <c r="F23" i="16" s="1"/>
  <c r="U33" i="3"/>
  <c r="AE33" i="3" s="1"/>
  <c r="AI33" i="3" s="1"/>
  <c r="A29" i="16" s="1"/>
  <c r="G29" i="16" s="1"/>
  <c r="U17" i="3"/>
  <c r="AE17" i="3" s="1"/>
  <c r="AI17" i="3" s="1"/>
  <c r="A13" i="16" s="1"/>
  <c r="G13" i="16" s="1"/>
  <c r="A72" i="16"/>
  <c r="F72" i="16" s="1"/>
  <c r="A70" i="16"/>
  <c r="A88" i="16"/>
  <c r="G88" i="16" s="1"/>
  <c r="U30" i="3"/>
  <c r="AE30" i="3" s="1"/>
  <c r="AI30" i="3" s="1"/>
  <c r="A26" i="16" s="1"/>
  <c r="G26" i="16" s="1"/>
  <c r="U28" i="3"/>
  <c r="AE28" i="3" s="1"/>
  <c r="AI28" i="3" s="1"/>
  <c r="A24" i="16" s="1"/>
  <c r="U12" i="3"/>
  <c r="AE12" i="3" s="1"/>
  <c r="AI12" i="3" s="1"/>
  <c r="A8" i="16" s="1"/>
  <c r="G8" i="16" s="1"/>
  <c r="U14" i="3"/>
  <c r="AE14" i="3" s="1"/>
  <c r="AI14" i="3" s="1"/>
  <c r="A10" i="16" s="1"/>
  <c r="F10" i="16" s="1"/>
  <c r="A149" i="16"/>
  <c r="G149" i="16" s="1"/>
  <c r="A143" i="16"/>
  <c r="H143" i="16" s="1"/>
  <c r="A101" i="16"/>
  <c r="A127" i="16"/>
  <c r="H127" i="16" s="1"/>
  <c r="A82" i="16"/>
  <c r="F82" i="16" s="1"/>
  <c r="A66" i="16"/>
  <c r="G66" i="16" s="1"/>
  <c r="A80" i="16"/>
  <c r="H80" i="16" s="1"/>
  <c r="A96" i="16"/>
  <c r="G96" i="16" s="1"/>
  <c r="A129" i="16"/>
  <c r="H129" i="16" s="1"/>
  <c r="A115" i="16"/>
  <c r="F115" i="16" s="1"/>
  <c r="A99" i="16"/>
  <c r="H99" i="16" s="1"/>
  <c r="A124" i="16"/>
  <c r="H124" i="16" s="1"/>
  <c r="A114" i="16"/>
  <c r="H114" i="16" s="1"/>
  <c r="A117" i="16"/>
  <c r="G117" i="16" s="1"/>
  <c r="A111" i="16"/>
  <c r="H111" i="16" s="1"/>
  <c r="A86" i="16"/>
  <c r="A90" i="16"/>
  <c r="G90" i="16" s="1"/>
  <c r="A74" i="16"/>
  <c r="G74" i="16" s="1"/>
  <c r="A116" i="16"/>
  <c r="H116" i="16" s="1"/>
  <c r="A126" i="16"/>
  <c r="G126" i="16" s="1"/>
  <c r="A110" i="16"/>
  <c r="F110" i="16" s="1"/>
  <c r="A108" i="16"/>
  <c r="F108" i="16" s="1"/>
  <c r="A118" i="16"/>
  <c r="H118" i="16" s="1"/>
  <c r="A93" i="16"/>
  <c r="A77" i="16"/>
  <c r="G77" i="16" s="1"/>
  <c r="A151" i="16"/>
  <c r="F151" i="16" s="1"/>
  <c r="A155" i="16"/>
  <c r="F155" i="16" s="1"/>
  <c r="A105" i="16"/>
  <c r="G134" i="16"/>
  <c r="H134" i="16"/>
  <c r="F134" i="16"/>
  <c r="F159" i="16"/>
  <c r="G159" i="16"/>
  <c r="H159" i="16"/>
  <c r="H139" i="16"/>
  <c r="G139" i="16"/>
  <c r="F139" i="16"/>
  <c r="G132" i="16"/>
  <c r="H132" i="16"/>
  <c r="F132" i="16"/>
  <c r="G136" i="16"/>
  <c r="H136" i="16"/>
  <c r="F136" i="16"/>
  <c r="G158" i="16"/>
  <c r="H158" i="16"/>
  <c r="F158" i="16"/>
  <c r="F141" i="16"/>
  <c r="H141" i="16"/>
  <c r="G141" i="16"/>
  <c r="G133" i="16"/>
  <c r="F133" i="16"/>
  <c r="H133" i="16"/>
  <c r="F131" i="16"/>
  <c r="H131" i="16"/>
  <c r="G131" i="16"/>
  <c r="G156" i="16"/>
  <c r="H156" i="16"/>
  <c r="F156" i="16"/>
  <c r="G152" i="16"/>
  <c r="H152" i="16"/>
  <c r="F152" i="16"/>
  <c r="H157" i="16"/>
  <c r="G157" i="16"/>
  <c r="F157" i="16"/>
  <c r="G140" i="16"/>
  <c r="H140" i="16"/>
  <c r="F140" i="16"/>
  <c r="G154" i="16"/>
  <c r="H154" i="16"/>
  <c r="F154" i="16"/>
  <c r="H144" i="16"/>
  <c r="G144" i="16"/>
  <c r="F144" i="16"/>
  <c r="F147" i="16"/>
  <c r="H147" i="16"/>
  <c r="G147" i="16"/>
  <c r="G148" i="16"/>
  <c r="H148" i="16"/>
  <c r="F148" i="16"/>
  <c r="G122" i="16"/>
  <c r="F122" i="16"/>
  <c r="H122" i="16"/>
  <c r="N68" i="18"/>
  <c r="N41" i="17"/>
  <c r="H113" i="16"/>
  <c r="F113" i="16"/>
  <c r="G113" i="16"/>
  <c r="L51" i="17"/>
  <c r="H123" i="16"/>
  <c r="G123" i="16"/>
  <c r="F123" i="16"/>
  <c r="N21" i="17"/>
  <c r="N67" i="19"/>
  <c r="N65" i="17"/>
  <c r="N15" i="18"/>
  <c r="H84" i="16"/>
  <c r="F84" i="16"/>
  <c r="G84" i="16"/>
  <c r="G81" i="16"/>
  <c r="F81" i="16"/>
  <c r="H81" i="16"/>
  <c r="G68" i="16"/>
  <c r="F68" i="16"/>
  <c r="H68" i="16"/>
  <c r="N55" i="19"/>
  <c r="H67" i="16"/>
  <c r="F67" i="16"/>
  <c r="G67" i="16"/>
  <c r="G83" i="16"/>
  <c r="F83" i="16"/>
  <c r="H83" i="16"/>
  <c r="H94" i="16"/>
  <c r="F94" i="16"/>
  <c r="G94" i="16"/>
  <c r="N69" i="17"/>
  <c r="N73" i="17"/>
  <c r="N24" i="17"/>
  <c r="N35" i="19"/>
  <c r="N61" i="18"/>
  <c r="N33" i="18"/>
  <c r="L23" i="3"/>
  <c r="N28" i="17"/>
  <c r="N63" i="19"/>
  <c r="N27" i="19"/>
  <c r="N75" i="18"/>
  <c r="N31" i="18"/>
  <c r="L32" i="17"/>
  <c r="N46" i="19"/>
  <c r="N23" i="17"/>
  <c r="N81" i="19"/>
  <c r="N66" i="18"/>
  <c r="N55" i="18"/>
  <c r="L59" i="17"/>
  <c r="L66" i="17"/>
  <c r="N70" i="17"/>
  <c r="N75" i="19"/>
  <c r="N51" i="19"/>
  <c r="N33" i="19"/>
  <c r="N29" i="18"/>
  <c r="L26" i="17"/>
  <c r="N31" i="19"/>
  <c r="L19" i="17"/>
  <c r="L81" i="17"/>
  <c r="N47" i="17"/>
  <c r="N72" i="19"/>
  <c r="N41" i="19"/>
  <c r="N17" i="19"/>
  <c r="N48" i="18"/>
  <c r="N27" i="18"/>
  <c r="N46" i="17"/>
  <c r="N50" i="19"/>
  <c r="N39" i="19"/>
  <c r="N29" i="19"/>
  <c r="N15" i="19"/>
  <c r="N72" i="18"/>
  <c r="N51" i="18"/>
  <c r="N32" i="18"/>
  <c r="N24" i="18"/>
  <c r="N61" i="19"/>
  <c r="N21" i="19"/>
  <c r="N69" i="18"/>
  <c r="N25" i="18"/>
  <c r="N85" i="19"/>
  <c r="N71" i="19"/>
  <c r="N26" i="19"/>
  <c r="N19" i="19"/>
  <c r="N54" i="19"/>
  <c r="N47" i="19"/>
  <c r="N37" i="19"/>
  <c r="N30" i="19"/>
  <c r="N24" i="19"/>
  <c r="N19" i="18"/>
  <c r="G63" i="16"/>
  <c r="H63" i="16"/>
  <c r="F63" i="16"/>
  <c r="F46" i="16"/>
  <c r="G46" i="16"/>
  <c r="H46" i="16"/>
  <c r="F54" i="16"/>
  <c r="H54" i="16"/>
  <c r="G54" i="16"/>
  <c r="G52" i="16"/>
  <c r="F52" i="16"/>
  <c r="H52" i="16"/>
  <c r="F58" i="16"/>
  <c r="H58" i="16"/>
  <c r="G58" i="16"/>
  <c r="N11" i="19"/>
  <c r="G59" i="16"/>
  <c r="H59" i="16"/>
  <c r="F59" i="16"/>
  <c r="G39" i="16"/>
  <c r="H39" i="16"/>
  <c r="F39" i="16"/>
  <c r="G56" i="16"/>
  <c r="F56" i="16"/>
  <c r="H56" i="16"/>
  <c r="G53" i="16"/>
  <c r="F53" i="16"/>
  <c r="H53" i="16"/>
  <c r="N25" i="19"/>
  <c r="N64" i="18"/>
  <c r="N43" i="18"/>
  <c r="N23" i="18"/>
  <c r="N11" i="18"/>
  <c r="G49" i="16"/>
  <c r="H49" i="16"/>
  <c r="F49" i="16"/>
  <c r="F62" i="16"/>
  <c r="H62" i="16"/>
  <c r="G62" i="16"/>
  <c r="G37" i="16"/>
  <c r="H37" i="16"/>
  <c r="F37" i="16"/>
  <c r="F50" i="16"/>
  <c r="H50" i="16"/>
  <c r="G50" i="16"/>
  <c r="F38" i="16"/>
  <c r="H38" i="16"/>
  <c r="G38" i="16"/>
  <c r="G57" i="16"/>
  <c r="H57" i="16"/>
  <c r="F57" i="16"/>
  <c r="H44" i="16"/>
  <c r="G44" i="16"/>
  <c r="F44" i="16"/>
  <c r="G35" i="16"/>
  <c r="H35" i="16"/>
  <c r="F35" i="16"/>
  <c r="G43" i="16"/>
  <c r="H43" i="16"/>
  <c r="F43" i="16"/>
  <c r="G41" i="16"/>
  <c r="F41" i="16"/>
  <c r="H41" i="16"/>
  <c r="G47" i="16"/>
  <c r="H47" i="16"/>
  <c r="F47" i="16"/>
  <c r="F34" i="16"/>
  <c r="G34" i="16"/>
  <c r="H34" i="16"/>
  <c r="G40" i="16"/>
  <c r="F40" i="16"/>
  <c r="H40" i="16"/>
  <c r="F42" i="16"/>
  <c r="H42" i="16"/>
  <c r="G42" i="16"/>
  <c r="G45" i="16"/>
  <c r="H45" i="16"/>
  <c r="F45" i="16"/>
  <c r="N83" i="19"/>
  <c r="N59" i="19"/>
  <c r="N45" i="19"/>
  <c r="N83" i="18"/>
  <c r="N53" i="18"/>
  <c r="N41" i="18"/>
  <c r="N26" i="18"/>
  <c r="N7" i="18"/>
  <c r="H48" i="16"/>
  <c r="G48" i="16"/>
  <c r="F48" i="16"/>
  <c r="H60" i="16"/>
  <c r="G60" i="16"/>
  <c r="F60" i="16"/>
  <c r="G51" i="16"/>
  <c r="H51" i="16"/>
  <c r="F51" i="16"/>
  <c r="G55" i="16"/>
  <c r="H55" i="16"/>
  <c r="F55" i="16"/>
  <c r="H36" i="16"/>
  <c r="G36" i="16"/>
  <c r="F36" i="16"/>
  <c r="G61" i="16"/>
  <c r="H61" i="16"/>
  <c r="F61" i="16"/>
  <c r="N10" i="17"/>
  <c r="N73" i="19"/>
  <c r="N28" i="19"/>
  <c r="N71" i="18"/>
  <c r="N28" i="18"/>
  <c r="G4" i="16"/>
  <c r="H4" i="16"/>
  <c r="F4" i="16"/>
  <c r="G25" i="16"/>
  <c r="F25" i="16"/>
  <c r="H25" i="16"/>
  <c r="F5" i="16"/>
  <c r="G5" i="16"/>
  <c r="H5" i="16"/>
  <c r="G18" i="16"/>
  <c r="H18" i="16"/>
  <c r="F18" i="16"/>
  <c r="G20" i="16"/>
  <c r="H20" i="16"/>
  <c r="F20" i="16"/>
  <c r="N69" i="19"/>
  <c r="N52" i="19"/>
  <c r="N32" i="19"/>
  <c r="N10" i="18"/>
  <c r="N35" i="17"/>
  <c r="N30" i="17"/>
  <c r="N64" i="19"/>
  <c r="N57" i="19"/>
  <c r="N90" i="18"/>
  <c r="N70" i="18"/>
  <c r="N85" i="17"/>
  <c r="N77" i="19"/>
  <c r="N13" i="19"/>
  <c r="N85" i="18"/>
  <c r="N73" i="18"/>
  <c r="N54" i="18"/>
  <c r="N45" i="18"/>
  <c r="N30" i="18"/>
  <c r="N21" i="18"/>
  <c r="N13" i="18"/>
  <c r="G16" i="16"/>
  <c r="H16" i="16"/>
  <c r="F16" i="16"/>
  <c r="G137" i="16"/>
  <c r="H137" i="16"/>
  <c r="F137" i="16"/>
  <c r="G15" i="16"/>
  <c r="H15" i="16"/>
  <c r="F15" i="16"/>
  <c r="F130" i="16"/>
  <c r="H130" i="16"/>
  <c r="G130" i="16"/>
  <c r="G146" i="16"/>
  <c r="F146" i="16"/>
  <c r="H146" i="16"/>
  <c r="H91" i="16"/>
  <c r="F91" i="16"/>
  <c r="G91" i="16"/>
  <c r="N83" i="17"/>
  <c r="N83" i="3"/>
  <c r="N79" i="3"/>
  <c r="N77" i="17"/>
  <c r="N77" i="3"/>
  <c r="N77" i="18"/>
  <c r="N79" i="17"/>
  <c r="N79" i="18"/>
  <c r="N79" i="19"/>
  <c r="N75" i="17"/>
  <c r="N75" i="3"/>
  <c r="F161" i="16"/>
  <c r="G161" i="16"/>
  <c r="H161" i="16"/>
  <c r="N73" i="3"/>
  <c r="G97" i="16"/>
  <c r="H97" i="16"/>
  <c r="F97" i="16"/>
  <c r="H65" i="16"/>
  <c r="F65" i="16"/>
  <c r="G65" i="16"/>
  <c r="H33" i="16"/>
  <c r="G33" i="16"/>
  <c r="F33" i="16"/>
  <c r="H160" i="16"/>
  <c r="G160" i="16"/>
  <c r="F160" i="16"/>
  <c r="N72" i="17"/>
  <c r="F64" i="16"/>
  <c r="G64" i="16"/>
  <c r="H64" i="16"/>
  <c r="F85" i="16"/>
  <c r="G85" i="16"/>
  <c r="H85" i="16"/>
  <c r="N71" i="3"/>
  <c r="N70" i="3"/>
  <c r="N68" i="17"/>
  <c r="N68" i="3"/>
  <c r="N67" i="18"/>
  <c r="N67" i="3"/>
  <c r="N66" i="3"/>
  <c r="N65" i="18"/>
  <c r="N64" i="3"/>
  <c r="N64" i="17"/>
  <c r="N59" i="18"/>
  <c r="N59" i="3"/>
  <c r="N57" i="17"/>
  <c r="N57" i="3"/>
  <c r="N52" i="17"/>
  <c r="N49" i="17"/>
  <c r="N52" i="3"/>
  <c r="N55" i="3"/>
  <c r="N53" i="17"/>
  <c r="N53" i="19"/>
  <c r="N53" i="3"/>
  <c r="N51" i="3"/>
  <c r="N50" i="17"/>
  <c r="N48" i="17"/>
  <c r="N48" i="19"/>
  <c r="N47" i="18"/>
  <c r="N41" i="3"/>
  <c r="N37" i="18"/>
  <c r="N37" i="17"/>
  <c r="N43" i="19"/>
  <c r="N43" i="3"/>
  <c r="N43" i="17"/>
  <c r="N33" i="3"/>
  <c r="N32" i="3"/>
  <c r="N31" i="17"/>
  <c r="N31" i="3"/>
  <c r="N29" i="17"/>
  <c r="N29" i="3"/>
  <c r="N27" i="17"/>
  <c r="N27" i="3"/>
  <c r="N26" i="3"/>
  <c r="N25" i="17"/>
  <c r="N14" i="17"/>
  <c r="N14" i="19"/>
  <c r="N14" i="3"/>
  <c r="N15" i="3"/>
  <c r="N14" i="18"/>
  <c r="N13" i="17"/>
  <c r="N8" i="19"/>
  <c r="N11" i="3"/>
  <c r="N7" i="19"/>
  <c r="P82" i="1"/>
  <c r="P80" i="1"/>
  <c r="N9" i="17"/>
  <c r="N6" i="19"/>
  <c r="N12" i="19"/>
  <c r="N12" i="18"/>
  <c r="P81" i="1"/>
  <c r="N12" i="3"/>
  <c r="P78" i="1"/>
  <c r="P83" i="1"/>
  <c r="N12" i="17"/>
  <c r="P77" i="1"/>
  <c r="N9" i="19"/>
  <c r="P79" i="1"/>
  <c r="N7" i="17"/>
  <c r="H77" i="1"/>
  <c r="V87" i="1" s="1"/>
  <c r="L79" i="1"/>
  <c r="W89" i="1" s="1"/>
  <c r="N8" i="17"/>
  <c r="N9" i="18"/>
  <c r="H83" i="1"/>
  <c r="V93" i="1" s="1"/>
  <c r="D77" i="1"/>
  <c r="U87" i="1" s="1"/>
  <c r="N9" i="3"/>
  <c r="H82" i="1"/>
  <c r="V92" i="1" s="1"/>
  <c r="N8" i="18"/>
  <c r="N8" i="3"/>
  <c r="H79" i="1"/>
  <c r="V89" i="1" s="1"/>
  <c r="L83" i="1"/>
  <c r="W93" i="1" s="1"/>
  <c r="L77" i="1"/>
  <c r="W87" i="1" s="1"/>
  <c r="D81" i="1"/>
  <c r="U91" i="1" s="1"/>
  <c r="L82" i="1"/>
  <c r="W92" i="1" s="1"/>
  <c r="L81" i="1"/>
  <c r="W91" i="1" s="1"/>
  <c r="H81" i="1"/>
  <c r="V91" i="1" s="1"/>
  <c r="L80" i="1"/>
  <c r="W90" i="1" s="1"/>
  <c r="L78" i="1"/>
  <c r="W88" i="1" s="1"/>
  <c r="H80" i="1"/>
  <c r="V90" i="1" s="1"/>
  <c r="H78" i="1"/>
  <c r="V88" i="1" s="1"/>
  <c r="D82" i="1"/>
  <c r="U92" i="1" s="1"/>
  <c r="D83" i="1"/>
  <c r="U93" i="1" s="1"/>
  <c r="N6" i="3"/>
  <c r="L6" i="3"/>
  <c r="D80" i="1"/>
  <c r="U90" i="1" s="1"/>
  <c r="D79" i="1"/>
  <c r="U89" i="1" s="1"/>
  <c r="D78" i="1"/>
  <c r="U88" i="1" s="1"/>
  <c r="N28" i="3"/>
  <c r="N69" i="3"/>
  <c r="N63" i="3"/>
  <c r="N19" i="3"/>
  <c r="N21" i="3"/>
  <c r="N45" i="3"/>
  <c r="N61" i="3"/>
  <c r="N17" i="3"/>
  <c r="N10" i="3"/>
  <c r="N90" i="3"/>
  <c r="N48" i="3"/>
  <c r="N25" i="3"/>
  <c r="N85" i="3"/>
  <c r="N35" i="3"/>
  <c r="N72" i="3"/>
  <c r="N50" i="3"/>
  <c r="N39" i="3"/>
  <c r="N30" i="3"/>
  <c r="N24" i="3"/>
  <c r="N46" i="3"/>
  <c r="N47" i="3"/>
  <c r="N54" i="3"/>
  <c r="N81" i="3"/>
  <c r="N65" i="3"/>
  <c r="N49" i="3"/>
  <c r="N37" i="3"/>
  <c r="N23" i="3"/>
  <c r="N13" i="3"/>
  <c r="N7" i="3"/>
  <c r="F30" i="16" l="1"/>
  <c r="H30" i="16"/>
  <c r="H14" i="16"/>
  <c r="G14" i="16"/>
  <c r="G145" i="16"/>
  <c r="H149" i="16"/>
  <c r="F13" i="16"/>
  <c r="F138" i="16"/>
  <c r="H138" i="16"/>
  <c r="H79" i="16"/>
  <c r="F79" i="16"/>
  <c r="H150" i="16"/>
  <c r="F145" i="16"/>
  <c r="G150" i="16"/>
  <c r="X91" i="1"/>
  <c r="AA91" i="1"/>
  <c r="X89" i="1"/>
  <c r="AA89" i="1"/>
  <c r="X93" i="1"/>
  <c r="AA93" i="1"/>
  <c r="X90" i="1"/>
  <c r="AA90" i="1"/>
  <c r="X88" i="1"/>
  <c r="AA88" i="1"/>
  <c r="X92" i="1"/>
  <c r="AA92" i="1"/>
  <c r="X87" i="1"/>
  <c r="AA87" i="1"/>
  <c r="F107" i="16"/>
  <c r="F135" i="16"/>
  <c r="F89" i="16"/>
  <c r="F78" i="16"/>
  <c r="G107" i="16"/>
  <c r="G135" i="16"/>
  <c r="G103" i="16"/>
  <c r="H103" i="16"/>
  <c r="F153" i="16"/>
  <c r="H125" i="16"/>
  <c r="G153" i="16"/>
  <c r="G125" i="16"/>
  <c r="F143" i="16"/>
  <c r="G142" i="16"/>
  <c r="G87" i="16"/>
  <c r="H66" i="16"/>
  <c r="F2" i="16"/>
  <c r="G143" i="16"/>
  <c r="H7" i="16"/>
  <c r="G82" i="16"/>
  <c r="F87" i="16"/>
  <c r="G72" i="16"/>
  <c r="H108" i="16"/>
  <c r="F12" i="16"/>
  <c r="H74" i="16"/>
  <c r="H98" i="16"/>
  <c r="G12" i="16"/>
  <c r="G17" i="16"/>
  <c r="H117" i="16"/>
  <c r="G71" i="16"/>
  <c r="F104" i="16"/>
  <c r="H102" i="16"/>
  <c r="F121" i="16"/>
  <c r="G104" i="16"/>
  <c r="H2" i="16"/>
  <c r="F7" i="16"/>
  <c r="H31" i="16"/>
  <c r="G28" i="16"/>
  <c r="H23" i="16"/>
  <c r="H17" i="16"/>
  <c r="F66" i="16"/>
  <c r="F74" i="16"/>
  <c r="H72" i="16"/>
  <c r="H71" i="16"/>
  <c r="G115" i="16"/>
  <c r="F98" i="16"/>
  <c r="F142" i="16"/>
  <c r="G108" i="16"/>
  <c r="F117" i="16"/>
  <c r="H115" i="16"/>
  <c r="G129" i="16"/>
  <c r="H19" i="16"/>
  <c r="H6" i="16"/>
  <c r="F100" i="16"/>
  <c r="F95" i="16"/>
  <c r="H128" i="16"/>
  <c r="F129" i="16"/>
  <c r="F26" i="16"/>
  <c r="G9" i="16"/>
  <c r="H82" i="16"/>
  <c r="G78" i="16"/>
  <c r="H77" i="16"/>
  <c r="H90" i="16"/>
  <c r="F114" i="16"/>
  <c r="F32" i="16"/>
  <c r="H26" i="16"/>
  <c r="F21" i="16"/>
  <c r="F77" i="16"/>
  <c r="F90" i="16"/>
  <c r="H92" i="16"/>
  <c r="G114" i="16"/>
  <c r="H110" i="16"/>
  <c r="F149" i="16"/>
  <c r="G110" i="16"/>
  <c r="G112" i="16"/>
  <c r="F112" i="16"/>
  <c r="H112" i="16"/>
  <c r="G27" i="16"/>
  <c r="H27" i="16"/>
  <c r="F27" i="16"/>
  <c r="G19" i="16"/>
  <c r="G6" i="16"/>
  <c r="G31" i="16"/>
  <c r="F8" i="16"/>
  <c r="G23" i="16"/>
  <c r="G95" i="16"/>
  <c r="H121" i="16"/>
  <c r="H100" i="16"/>
  <c r="F28" i="16"/>
  <c r="G80" i="16"/>
  <c r="G111" i="16"/>
  <c r="G116" i="16"/>
  <c r="F118" i="16"/>
  <c r="G75" i="16"/>
  <c r="H75" i="16"/>
  <c r="F75" i="16"/>
  <c r="F69" i="16"/>
  <c r="H69" i="16"/>
  <c r="G69" i="16"/>
  <c r="G106" i="16"/>
  <c r="F106" i="16"/>
  <c r="H106" i="16"/>
  <c r="G21" i="16"/>
  <c r="F120" i="16"/>
  <c r="F102" i="16"/>
  <c r="G120" i="16"/>
  <c r="F126" i="16"/>
  <c r="H29" i="16"/>
  <c r="H119" i="16"/>
  <c r="F127" i="16"/>
  <c r="G10" i="16"/>
  <c r="G76" i="16"/>
  <c r="F70" i="16"/>
  <c r="H70" i="16"/>
  <c r="G70" i="16"/>
  <c r="H101" i="16"/>
  <c r="G101" i="16"/>
  <c r="H151" i="16"/>
  <c r="H3" i="16"/>
  <c r="H8" i="16"/>
  <c r="F29" i="16"/>
  <c r="F80" i="16"/>
  <c r="F73" i="16"/>
  <c r="F76" i="16"/>
  <c r="F111" i="16"/>
  <c r="F116" i="16"/>
  <c r="G99" i="16"/>
  <c r="G118" i="16"/>
  <c r="G109" i="16"/>
  <c r="G155" i="16"/>
  <c r="G151" i="16"/>
  <c r="F3" i="16"/>
  <c r="G73" i="16"/>
  <c r="G119" i="16"/>
  <c r="F99" i="16"/>
  <c r="F109" i="16"/>
  <c r="H32" i="16"/>
  <c r="F96" i="16"/>
  <c r="F128" i="16"/>
  <c r="H126" i="16"/>
  <c r="H10" i="16"/>
  <c r="H13" i="16"/>
  <c r="F9" i="16"/>
  <c r="H89" i="16"/>
  <c r="H88" i="16"/>
  <c r="G127" i="16"/>
  <c r="G124" i="16"/>
  <c r="F101" i="16"/>
  <c r="H155" i="16"/>
  <c r="H96" i="16"/>
  <c r="F88" i="16"/>
  <c r="F92" i="16"/>
  <c r="F124" i="16"/>
  <c r="F24" i="16"/>
  <c r="G24" i="16"/>
  <c r="H24" i="16"/>
  <c r="H105" i="16"/>
  <c r="F105" i="16"/>
  <c r="G105" i="16"/>
  <c r="H93" i="16"/>
  <c r="G93" i="16"/>
  <c r="F93" i="16"/>
  <c r="H22" i="16"/>
  <c r="F22" i="16"/>
  <c r="G22" i="16"/>
  <c r="G86" i="16"/>
  <c r="F86" i="16"/>
  <c r="H86" i="16"/>
  <c r="F11" i="16"/>
  <c r="G11" i="16"/>
  <c r="H11" i="16"/>
  <c r="O71" i="1"/>
  <c r="O8" i="2" s="1"/>
  <c r="M91" i="19"/>
  <c r="K71" i="1"/>
  <c r="K73" i="1" s="1"/>
  <c r="P84" i="1"/>
  <c r="N6" i="18"/>
  <c r="M91" i="18" s="1"/>
  <c r="S77" i="1"/>
  <c r="S81" i="1"/>
  <c r="L84" i="1"/>
  <c r="S79" i="1"/>
  <c r="H84" i="1"/>
  <c r="N6" i="17"/>
  <c r="M91" i="17" s="1"/>
  <c r="G71" i="1"/>
  <c r="G8" i="2" s="1"/>
  <c r="S82" i="1"/>
  <c r="S83" i="1"/>
  <c r="S80" i="1"/>
  <c r="D84" i="1"/>
  <c r="S78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C71" i="1" s="1"/>
  <c r="M91" i="3"/>
  <c r="C73" i="1" l="1"/>
  <c r="O73" i="1"/>
  <c r="K8" i="2"/>
  <c r="G73" i="1"/>
  <c r="D89" i="1"/>
  <c r="C8" i="2"/>
  <c r="D90" i="1"/>
  <c r="S84" i="1"/>
  <c r="D92" i="1"/>
  <c r="D91" i="1"/>
  <c r="C72" i="1" l="1"/>
  <c r="C9" i="2" s="1"/>
  <c r="K72" i="1"/>
  <c r="K9" i="2" s="1"/>
  <c r="G72" i="1"/>
  <c r="G9" i="2" s="1"/>
  <c r="O72" i="1"/>
  <c r="O9" i="2" s="1"/>
</calcChain>
</file>

<file path=xl/sharedStrings.xml><?xml version="1.0" encoding="utf-8"?>
<sst xmlns="http://schemas.openxmlformats.org/spreadsheetml/2006/main" count="8074" uniqueCount="1242">
  <si>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</si>
  <si>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</si>
  <si>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</si>
  <si>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</si>
  <si>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</si>
  <si>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</si>
  <si>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</si>
  <si>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</si>
  <si>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</si>
  <si>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</si>
  <si>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</si>
  <si>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</si>
  <si>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</si>
  <si>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</si>
  <si>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</si>
  <si>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</si>
  <si>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</si>
  <si>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</si>
  <si>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</si>
  <si>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</si>
  <si>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</si>
  <si>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</si>
  <si>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</si>
  <si>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</si>
  <si>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</si>
  <si>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</si>
  <si>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T/O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</si>
  <si>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</si>
  <si>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</si>
  <si>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</si>
  <si>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</si>
  <si>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</si>
  <si>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</si>
  <si>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</si>
  <si>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</si>
  <si>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</si>
  <si>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</si>
  <si>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</si>
  <si>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</si>
  <si>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</si>
  <si>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</si>
  <si>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</si>
  <si>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</si>
  <si>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</si>
  <si>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</si>
  <si>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</si>
  <si>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</si>
  <si>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</si>
  <si>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</si>
  <si>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</si>
  <si>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</si>
  <si>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</si>
  <si>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</si>
  <si>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</si>
  <si>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</si>
  <si>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</si>
  <si>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</si>
  <si>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</si>
  <si>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</si>
  <si>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</si>
  <si>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</si>
  <si>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</si>
  <si>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</si>
  <si>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</si>
  <si>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</si>
  <si>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</si>
  <si>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</si>
  <si>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</si>
  <si>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</si>
  <si>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Back</t>
  </si>
  <si>
    <t>Breast</t>
  </si>
  <si>
    <t>Fly</t>
  </si>
  <si>
    <t>Yasmin Marshall</t>
  </si>
  <si>
    <t>Kate Fraser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</si>
  <si>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</si>
  <si>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</si>
  <si>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</si>
  <si>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</si>
  <si>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</si>
  <si>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</si>
  <si>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</si>
  <si>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</si>
  <si>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Joseph Richards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</si>
  <si>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</si>
  <si>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</si>
  <si>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</si>
  <si>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</si>
  <si>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</si>
  <si>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</si>
  <si>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</si>
  <si>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</si>
  <si>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</si>
  <si>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</si>
  <si>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</si>
  <si>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</si>
  <si>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</si>
  <si>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</si>
  <si>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</si>
  <si>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</si>
  <si>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</si>
  <si>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</si>
  <si>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</si>
  <si>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</si>
  <si>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>50m Freestyle</t>
  </si>
  <si>
    <t>Stokesley</t>
  </si>
  <si>
    <t>9&amp;10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</si>
  <si>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</si>
  <si>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</si>
  <si>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</si>
  <si>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</si>
  <si>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</si>
  <si>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</si>
  <si>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</si>
  <si>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</si>
  <si>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</si>
  <si>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</si>
  <si>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</si>
  <si>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</si>
  <si>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</si>
  <si>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</si>
  <si>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</si>
  <si>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</si>
  <si>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</si>
  <si>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Ethan Stannard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</si>
  <si>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</si>
  <si>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</si>
  <si>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</si>
  <si>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</si>
  <si>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</si>
  <si>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</si>
  <si>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</si>
  <si>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</si>
  <si>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</si>
  <si>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</si>
  <si>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</si>
  <si>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</si>
  <si>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</si>
  <si>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</si>
  <si>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</si>
  <si>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</si>
  <si>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</si>
  <si>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Ethan Buchanan</t>
  </si>
  <si>
    <t>Ryan Woodcock</t>
  </si>
  <si>
    <t>Sam Leyland</t>
  </si>
  <si>
    <t>Louie Lynch</t>
  </si>
  <si>
    <t>Finlay Buchanan</t>
  </si>
  <si>
    <t>Samuel Hill</t>
  </si>
  <si>
    <t>Nathan Forster</t>
  </si>
  <si>
    <t>2.05.25</t>
  </si>
  <si>
    <t>2.05.77</t>
  </si>
  <si>
    <t>Swimmer 1</t>
  </si>
  <si>
    <t>Swimmer 2</t>
  </si>
  <si>
    <t>Swimmer 3</t>
  </si>
  <si>
    <t>Swimmer 4</t>
  </si>
  <si>
    <t>Free</t>
  </si>
  <si>
    <t>Club</t>
  </si>
  <si>
    <t>4 x 25m</t>
  </si>
  <si>
    <t>4 x 50m</t>
  </si>
  <si>
    <t>10x2</t>
  </si>
  <si>
    <t>Relay</t>
  </si>
  <si>
    <t>2.14.38</t>
  </si>
  <si>
    <t>1.41.74</t>
  </si>
  <si>
    <t>1.52.81</t>
  </si>
  <si>
    <t>50m Relay Teams</t>
  </si>
  <si>
    <t>Hannah Takacs</t>
  </si>
  <si>
    <t>Tiana Welikela</t>
  </si>
  <si>
    <t>Luke Richardson</t>
  </si>
  <si>
    <t>Scarlett Capaldi</t>
  </si>
  <si>
    <t>Olivia Felgate</t>
  </si>
  <si>
    <t>Olivia Wildridge</t>
  </si>
  <si>
    <t>Sophie Cree</t>
  </si>
  <si>
    <t>Emily Schofield</t>
  </si>
  <si>
    <t>Sefi Ormston</t>
  </si>
  <si>
    <t>Millie Cree</t>
  </si>
  <si>
    <t>Elija Stannard</t>
  </si>
  <si>
    <t>Charlie Schofield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</si>
  <si>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</si>
  <si>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</si>
  <si>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</si>
  <si>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</si>
  <si>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</si>
  <si>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</si>
  <si>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</si>
  <si>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</si>
  <si>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</si>
  <si>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</si>
  <si>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</si>
  <si>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</si>
  <si>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</si>
  <si>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</si>
  <si>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</si>
  <si>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</si>
  <si>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</si>
  <si>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</si>
  <si>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</si>
  <si>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</si>
  <si>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</si>
  <si>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</si>
  <si>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</si>
  <si>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</si>
  <si>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</si>
  <si>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</si>
  <si>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Seb Emmerson</t>
  </si>
  <si>
    <t>Emma Gettings</t>
  </si>
  <si>
    <t>Isobelle Martin</t>
  </si>
  <si>
    <t>Elja Stannard</t>
  </si>
  <si>
    <t>George Gittins</t>
  </si>
  <si>
    <t>Ava McGurk</t>
  </si>
  <si>
    <t>Beatrix Allcock</t>
  </si>
  <si>
    <t>Christian Cornell</t>
  </si>
  <si>
    <t>2.07.33</t>
  </si>
  <si>
    <t>10.5.1</t>
  </si>
  <si>
    <t>10.5.2</t>
  </si>
  <si>
    <t>8.5.3</t>
  </si>
  <si>
    <t>Eston</t>
  </si>
  <si>
    <t>Lane 5</t>
  </si>
  <si>
    <t>Bonus Team</t>
  </si>
  <si>
    <t>2.07.57</t>
  </si>
  <si>
    <t>5.21.30</t>
  </si>
  <si>
    <t>George Hazard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</si>
  <si>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</si>
  <si>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</si>
  <si>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</si>
  <si>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</si>
  <si>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</si>
  <si>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</si>
  <si>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</si>
  <si>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</si>
  <si>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</si>
  <si>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</si>
  <si>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</si>
  <si>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</si>
  <si>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</si>
  <si>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</si>
  <si>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</si>
  <si>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</si>
  <si>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</si>
  <si>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</si>
  <si>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</si>
  <si>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</si>
  <si>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</si>
  <si>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</si>
  <si>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</si>
  <si>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</si>
  <si>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</si>
  <si>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</si>
  <si>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</si>
  <si>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</si>
  <si>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</si>
  <si>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</si>
  <si>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</si>
  <si>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</si>
  <si>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</si>
  <si>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</si>
  <si>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</si>
  <si>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</si>
  <si>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</si>
  <si>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</si>
  <si>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</si>
  <si>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</si>
  <si>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</si>
  <si>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</si>
  <si>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</si>
  <si>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</si>
  <si>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</si>
  <si>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</si>
  <si>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</si>
  <si>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</si>
  <si>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</si>
  <si>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</si>
  <si>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</si>
  <si>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</si>
  <si>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</si>
  <si>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</si>
  <si>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</si>
  <si>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</si>
  <si>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</si>
  <si>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</si>
  <si>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</si>
  <si>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</si>
  <si>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</si>
  <si>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</si>
  <si>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</si>
  <si>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</si>
  <si>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</si>
  <si>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</si>
  <si>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</si>
  <si>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</si>
  <si>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</si>
  <si>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</si>
  <si>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</si>
  <si>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</si>
  <si>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</si>
  <si>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4x50m</t>
  </si>
  <si>
    <t>4x25m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</si>
  <si>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</si>
  <si>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</si>
  <si>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</si>
  <si>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</si>
  <si>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</si>
  <si>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</si>
  <si>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</si>
  <si>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</si>
  <si>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</si>
  <si>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</si>
  <si>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</si>
  <si>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</si>
  <si>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</si>
  <si>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</si>
  <si>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</si>
  <si>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</si>
  <si>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</si>
  <si>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</si>
  <si>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</si>
  <si>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</si>
  <si>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</si>
  <si>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</si>
  <si>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</si>
  <si>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</si>
  <si>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</si>
  <si>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</si>
  <si>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</si>
  <si>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</si>
  <si>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</si>
  <si>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</si>
  <si>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</si>
  <si>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Emily</t>
  </si>
  <si>
    <t>Schofield</t>
  </si>
  <si>
    <t>Scarlett</t>
  </si>
  <si>
    <t>Capaldi</t>
  </si>
  <si>
    <t>Guy</t>
  </si>
  <si>
    <t>Wilkinson</t>
  </si>
  <si>
    <t>Finn</t>
  </si>
  <si>
    <t>Emilia</t>
  </si>
  <si>
    <t>Kitson</t>
  </si>
  <si>
    <t>Clarke</t>
  </si>
  <si>
    <t>DOB STRING</t>
  </si>
  <si>
    <t>GENDER</t>
  </si>
  <si>
    <t>DISTANCE</t>
  </si>
  <si>
    <t>STROKE</t>
  </si>
  <si>
    <t>CONCAT</t>
  </si>
  <si>
    <t>EVENT NO</t>
  </si>
  <si>
    <t>MRF STRING</t>
  </si>
  <si>
    <t>002811</t>
  </si>
  <si>
    <t>003295</t>
  </si>
  <si>
    <t>003549</t>
  </si>
  <si>
    <t>003078</t>
  </si>
  <si>
    <t>001487</t>
  </si>
  <si>
    <t>001484</t>
  </si>
  <si>
    <t>001125</t>
  </si>
  <si>
    <t>005175</t>
  </si>
  <si>
    <t>015271</t>
  </si>
  <si>
    <t>000596</t>
  </si>
  <si>
    <t>021438</t>
  </si>
  <si>
    <t>005882</t>
  </si>
  <si>
    <t>003388</t>
  </si>
  <si>
    <t>001751</t>
  </si>
  <si>
    <t>001765</t>
  </si>
  <si>
    <t>002767</t>
  </si>
  <si>
    <t>002973</t>
  </si>
  <si>
    <t>003052</t>
  </si>
  <si>
    <t>001459</t>
  </si>
  <si>
    <t>000593</t>
  </si>
  <si>
    <t>001748</t>
  </si>
  <si>
    <t>005685</t>
  </si>
  <si>
    <t>002675</t>
  </si>
  <si>
    <t>003462</t>
  </si>
  <si>
    <t>002722</t>
  </si>
  <si>
    <t>002038</t>
  </si>
  <si>
    <t>001981</t>
  </si>
  <si>
    <t>002978</t>
  </si>
  <si>
    <t>005437</t>
  </si>
  <si>
    <t>004656</t>
  </si>
  <si>
    <t>014174</t>
  </si>
  <si>
    <t>001725</t>
  </si>
  <si>
    <t>001833</t>
  </si>
  <si>
    <t>002615</t>
  </si>
  <si>
    <t>001644</t>
  </si>
  <si>
    <t>001621</t>
  </si>
  <si>
    <t>003095</t>
  </si>
  <si>
    <t>002914</t>
  </si>
  <si>
    <t>003889</t>
  </si>
  <si>
    <t>003554</t>
  </si>
  <si>
    <t>005623</t>
  </si>
  <si>
    <t>005152</t>
  </si>
  <si>
    <t>012060</t>
  </si>
  <si>
    <t>011745</t>
  </si>
  <si>
    <t>005397</t>
  </si>
  <si>
    <t>000504</t>
  </si>
  <si>
    <t>022012</t>
  </si>
  <si>
    <t>052130</t>
  </si>
  <si>
    <t>HISTORIC RECORDS</t>
  </si>
  <si>
    <t>MRF DATA</t>
  </si>
  <si>
    <t>X CHECK</t>
  </si>
  <si>
    <t>DQ CHECK</t>
  </si>
  <si>
    <t>DNS CHECK</t>
  </si>
  <si>
    <t>Stannard</t>
  </si>
  <si>
    <t>Green</t>
  </si>
  <si>
    <t>Gettings</t>
  </si>
  <si>
    <t>003189</t>
  </si>
  <si>
    <t>021995</t>
  </si>
  <si>
    <t>2.19.95</t>
  </si>
  <si>
    <t>002390</t>
  </si>
  <si>
    <t>Elijah</t>
  </si>
  <si>
    <t>Lane 6</t>
  </si>
  <si>
    <t>Bonus</t>
  </si>
  <si>
    <t>Girls 10 years        50m Freestyle</t>
  </si>
  <si>
    <t>Boys 10 years        50m Freestyle</t>
  </si>
  <si>
    <t>Girls 10 years         50m Backstroke</t>
  </si>
  <si>
    <t>Boys 10 years        50m Backstroke</t>
  </si>
  <si>
    <t>Girls 10 years         50m Breaststroke</t>
  </si>
  <si>
    <t>Boys 10 years         50m Breaststroke</t>
  </si>
  <si>
    <t>Girls 10 years         50m Butterfly</t>
  </si>
  <si>
    <t>Boys 10 years         50m Butterfly</t>
  </si>
  <si>
    <t>Hannah Bettinson</t>
  </si>
  <si>
    <t>021444</t>
  </si>
  <si>
    <t>003007</t>
  </si>
  <si>
    <t>002863</t>
  </si>
  <si>
    <t>1.51.98</t>
  </si>
  <si>
    <t>2.14.44</t>
  </si>
  <si>
    <t>Megan Hall</t>
  </si>
  <si>
    <t>Darcey Allcock</t>
  </si>
  <si>
    <t>Thornaby</t>
  </si>
  <si>
    <t>003040</t>
  </si>
  <si>
    <t>003229</t>
  </si>
  <si>
    <t>003601</t>
  </si>
  <si>
    <t>Rosa Hillerby</t>
  </si>
  <si>
    <t>020984</t>
  </si>
  <si>
    <t>020497</t>
  </si>
  <si>
    <t>Emma Gettins</t>
  </si>
  <si>
    <t>003350</t>
  </si>
  <si>
    <t>Summer Nicholson</t>
  </si>
  <si>
    <t>015799</t>
  </si>
  <si>
    <t>023658</t>
  </si>
  <si>
    <t>022641</t>
  </si>
  <si>
    <t>Oliver Foden</t>
  </si>
  <si>
    <t>2x1 + 8x2</t>
  </si>
  <si>
    <t>005204</t>
  </si>
  <si>
    <t>2.09.84</t>
  </si>
  <si>
    <t>2.04.97</t>
  </si>
  <si>
    <t>Sam Clarke</t>
  </si>
  <si>
    <t>Stephen Gettins</t>
  </si>
  <si>
    <t>George Gettins</t>
  </si>
  <si>
    <t>1.57.99</t>
  </si>
  <si>
    <t>Megan Hull</t>
  </si>
  <si>
    <t>2.36.58</t>
  </si>
  <si>
    <t>Jessica Sellers</t>
  </si>
  <si>
    <t>Charis Green</t>
  </si>
  <si>
    <t>2.26.41</t>
  </si>
  <si>
    <t>Stephen Gittins</t>
  </si>
  <si>
    <t>Mixed Canon        2x1 + 8x2 Freestyle Relay</t>
  </si>
  <si>
    <t xml:space="preserve">Charis    </t>
  </si>
  <si>
    <t xml:space="preserve">Emma    </t>
  </si>
  <si>
    <t xml:space="preserve">Sam    </t>
  </si>
  <si>
    <t xml:space="preserve">Charlie    </t>
  </si>
  <si>
    <t>4.31.40</t>
  </si>
  <si>
    <t>003129</t>
  </si>
  <si>
    <t>Edie Slatter</t>
  </si>
  <si>
    <t>003390</t>
  </si>
  <si>
    <t>2.15.87</t>
  </si>
  <si>
    <t>003071</t>
  </si>
  <si>
    <t>020525</t>
  </si>
  <si>
    <t>010491</t>
  </si>
  <si>
    <t>020592</t>
  </si>
  <si>
    <t>Girls 9 &amp;10 years  4x1 Freestyle Relay</t>
  </si>
  <si>
    <t>Boys 9 &amp;10 years  4x1 Freestyle Relay</t>
  </si>
  <si>
    <t>Girls 9 &amp;10 years  4x1 Medley Relay</t>
  </si>
  <si>
    <t>Boys 9 &amp;10 years  4x1 Medley Relay</t>
  </si>
  <si>
    <t>1.04.91</t>
  </si>
  <si>
    <t>1.20.60</t>
  </si>
  <si>
    <t>1.17.45</t>
  </si>
  <si>
    <t>1.07.48</t>
  </si>
  <si>
    <t>010748</t>
  </si>
  <si>
    <t>Kelsey Newsome</t>
  </si>
  <si>
    <t>Jessica Lynch</t>
  </si>
  <si>
    <t>Amelia Rigg</t>
  </si>
  <si>
    <t>Isobelle Troop</t>
  </si>
  <si>
    <t>Dougie Jennings</t>
  </si>
  <si>
    <t>Euan Buchanan</t>
  </si>
  <si>
    <t>Ewen Carmeron</t>
  </si>
  <si>
    <t>Daniel Reacroft</t>
  </si>
  <si>
    <t>Thirsk WH</t>
  </si>
  <si>
    <t>Swimmer Name</t>
  </si>
  <si>
    <t>Peter Stephenson-Mangan</t>
  </si>
  <si>
    <t>Benjamin Thomas</t>
  </si>
  <si>
    <t>Jennifer Dodds</t>
  </si>
  <si>
    <t>2.19.01</t>
  </si>
  <si>
    <t>2.13.73</t>
  </si>
  <si>
    <t>2.05.35</t>
  </si>
  <si>
    <t>4.30.81</t>
  </si>
  <si>
    <t>1.52.71</t>
  </si>
  <si>
    <t>043081</t>
  </si>
  <si>
    <t>003680</t>
  </si>
  <si>
    <t>004809</t>
  </si>
  <si>
    <t>021373</t>
  </si>
  <si>
    <t>First 2 legs are 25m
All other legs aer 50m
Girls then boys
Age Group acccending</t>
  </si>
  <si>
    <t>Sydney Dearlove</t>
  </si>
  <si>
    <t>003089</t>
  </si>
  <si>
    <t>Charlie Scofield</t>
  </si>
  <si>
    <t>Thirsk</t>
  </si>
  <si>
    <t>002907</t>
  </si>
  <si>
    <t>Edward Jiang</t>
  </si>
  <si>
    <t>020057</t>
  </si>
  <si>
    <t>2.00.57</t>
  </si>
  <si>
    <t>020304</t>
  </si>
  <si>
    <t>2.03.04</t>
  </si>
  <si>
    <t>004022</t>
  </si>
  <si>
    <t>7th March 2026</t>
  </si>
  <si>
    <t>Eston Leisure Centre (Host Northallerton)</t>
  </si>
  <si>
    <t>003376</t>
  </si>
  <si>
    <t>Finn Schofield</t>
  </si>
  <si>
    <t>1.51.76</t>
  </si>
  <si>
    <t>015176</t>
  </si>
  <si>
    <t>Mixed Canon         2x1 8x2 Freestyle Relay</t>
  </si>
  <si>
    <t>Stephenson-Mangan, Erin</t>
  </si>
  <si>
    <t>Stephenson-Mangan, Peter</t>
  </si>
  <si>
    <t>Hillerby, Rosa</t>
  </si>
  <si>
    <t>Horner, Joe</t>
  </si>
  <si>
    <t>Slatter, Edie</t>
  </si>
  <si>
    <t>Buchanan, Ethan</t>
  </si>
  <si>
    <t>Swinney, Hazel</t>
  </si>
  <si>
    <t>Linford, Chester</t>
  </si>
  <si>
    <t>Webster, Isobelle</t>
  </si>
  <si>
    <t>Lock, Harry</t>
  </si>
  <si>
    <t>Mccarthy, Matthew</t>
  </si>
  <si>
    <t>Nicholson, Isla</t>
  </si>
  <si>
    <t>Cavanagh, Joshua</t>
  </si>
  <si>
    <t>Taylor, Lewis</t>
  </si>
  <si>
    <t>Nicholson, Pippa</t>
  </si>
  <si>
    <t>Taylor, Riley</t>
  </si>
  <si>
    <t>Lobbe, Kyon</t>
  </si>
  <si>
    <t>El Kandoussi, Adam</t>
  </si>
  <si>
    <t>Coulter, Annie</t>
  </si>
  <si>
    <t>Windell, Hattie</t>
  </si>
  <si>
    <t>Mazhambe, Briana</t>
  </si>
  <si>
    <t>Kandoussi, Amin</t>
  </si>
  <si>
    <t>Mazhambe, Abigail</t>
  </si>
  <si>
    <t>Mcbride, Jack</t>
  </si>
  <si>
    <t>Brydon, Isabelle</t>
  </si>
  <si>
    <t>Stephenson, Cameron</t>
  </si>
  <si>
    <t>Mudd, Heidi</t>
  </si>
  <si>
    <t>Ozdemir, Idan</t>
  </si>
  <si>
    <t>Thompson, Sophie</t>
  </si>
  <si>
    <t>Coulter, Karen</t>
  </si>
  <si>
    <t>Dearlove, Sydney</t>
  </si>
  <si>
    <t>Richardson, Luke</t>
  </si>
  <si>
    <t>Porter, Tilly</t>
  </si>
  <si>
    <t>Gittins, George</t>
  </si>
  <si>
    <t>Capaldi, Scarlett</t>
  </si>
  <si>
    <t>Codd, Cameron</t>
  </si>
  <si>
    <t>Felgate, Georgia</t>
  </si>
  <si>
    <t>Schofield, Finn</t>
  </si>
  <si>
    <t>Green, Charis</t>
  </si>
  <si>
    <t>Schofield, Charlie</t>
  </si>
  <si>
    <t>Schofield, Emily</t>
  </si>
  <si>
    <t>Cornell, Christian</t>
  </si>
  <si>
    <t>Mclean, Eleanor</t>
  </si>
  <si>
    <t>Codd, Annabelle</t>
  </si>
  <si>
    <t>Nunnery, Flynn</t>
  </si>
  <si>
    <t>Habibulloyev, Ibrohim</t>
  </si>
  <si>
    <t>Gittins, Stephen</t>
  </si>
  <si>
    <t>Johnson, Skye</t>
  </si>
  <si>
    <t>Bonner, Frederick</t>
  </si>
  <si>
    <t>Sellers, Jessica</t>
  </si>
  <si>
    <t>Allcock, Beatrix</t>
  </si>
  <si>
    <t>Strange, Orla</t>
  </si>
  <si>
    <t>Wilkinson, Guy</t>
  </si>
  <si>
    <t>Smith, Hannah</t>
  </si>
  <si>
    <t>Mcneill, Ella</t>
  </si>
  <si>
    <t>Richards, Chloe</t>
  </si>
  <si>
    <t>Loughran, Ava</t>
  </si>
  <si>
    <t>Hall, Henry</t>
  </si>
  <si>
    <t>Mcdonald, Ossian</t>
  </si>
  <si>
    <t>Cree, Sophie</t>
  </si>
  <si>
    <t>Wood-woolley, Isla</t>
  </si>
  <si>
    <t>Bates, Noah</t>
  </si>
  <si>
    <t>Shakesheff, Thomas</t>
  </si>
  <si>
    <t>Whitwell, Scarlett</t>
  </si>
  <si>
    <t>Binks, Hettie</t>
  </si>
  <si>
    <t>Dowson, Jake</t>
  </si>
  <si>
    <t>Roberts, Evan</t>
  </si>
  <si>
    <t>Thompson, Imogen</t>
  </si>
  <si>
    <t>Binks, Matilda</t>
  </si>
  <si>
    <t>Midgley, Jack</t>
  </si>
  <si>
    <t>Tongue, Rafferty</t>
  </si>
  <si>
    <t>Fletcher, Millie</t>
  </si>
  <si>
    <t>Horner, Betsy</t>
  </si>
  <si>
    <t>Binks, Charlie</t>
  </si>
  <si>
    <t>Taylor, William</t>
  </si>
  <si>
    <t>Ryder, Toby</t>
  </si>
  <si>
    <t>Price, Andrew</t>
  </si>
  <si>
    <t>Isaacson, Antonia</t>
  </si>
  <si>
    <t>Binks, Harriet</t>
  </si>
  <si>
    <t>Thompson, Stuart</t>
  </si>
  <si>
    <t>Bamber, Holly</t>
  </si>
  <si>
    <t>Barker, Francesca</t>
  </si>
  <si>
    <t>Summers, Brett</t>
  </si>
  <si>
    <t>Granger, Ethan</t>
  </si>
  <si>
    <t>Isaacson, Amelia</t>
  </si>
  <si>
    <t>Lewis, Thomas</t>
  </si>
  <si>
    <t>Mackay, Will</t>
  </si>
  <si>
    <t>Lawson, Bertie</t>
  </si>
  <si>
    <t>Lewis, Jessica</t>
  </si>
  <si>
    <t>Ives, Alfie</t>
  </si>
  <si>
    <t>Konfortov, Sebastian</t>
  </si>
  <si>
    <t>Binks, Millie</t>
  </si>
  <si>
    <t>Mason, Penelope</t>
  </si>
  <si>
    <t>Ryder, Abbie</t>
  </si>
  <si>
    <t>Jiang, Edward</t>
  </si>
  <si>
    <t>Price, Matilda</t>
  </si>
  <si>
    <t>Thompson, Emily</t>
  </si>
  <si>
    <t>Lawson, Arthur</t>
  </si>
  <si>
    <t>Price, Hermione</t>
  </si>
  <si>
    <t>Teasdale, James</t>
  </si>
  <si>
    <t>Morris, Maisie</t>
  </si>
  <si>
    <t>Hanson, Thomas</t>
  </si>
  <si>
    <t>Gamon, Ellie-Jayne</t>
  </si>
  <si>
    <t>Lofthouse, Nathan</t>
  </si>
  <si>
    <t>Charlton, Emilia</t>
  </si>
  <si>
    <t>Bowers, Dylan</t>
  </si>
  <si>
    <t>Smith, Francesca</t>
  </si>
  <si>
    <t>Wilson, Elliott</t>
  </si>
  <si>
    <t>Smith, Isabelle</t>
  </si>
  <si>
    <t>James, Harri</t>
  </si>
  <si>
    <t>Wharton, Evie</t>
  </si>
  <si>
    <t>Wharton, Jacob</t>
  </si>
  <si>
    <t>Bailey, Eva</t>
  </si>
  <si>
    <t>Wilson, Owen</t>
  </si>
  <si>
    <t>Choules, Izzy</t>
  </si>
  <si>
    <t>Halliday, Eleanor</t>
  </si>
  <si>
    <t>Whiteley, Finley</t>
  </si>
  <si>
    <t>Whiteley, Poppy</t>
  </si>
  <si>
    <t>Chung, Lucas</t>
  </si>
  <si>
    <t>Halliday, Finlay</t>
  </si>
  <si>
    <t>Mcqueen, Amaya</t>
  </si>
  <si>
    <t>Elsdon, Toby</t>
  </si>
  <si>
    <t>Pearce, Ethan</t>
  </si>
  <si>
    <t>Walsh, India</t>
  </si>
  <si>
    <t>Bailey, Richard</t>
  </si>
  <si>
    <t>Nicholson, Summer</t>
  </si>
  <si>
    <t>Rowen, James</t>
  </si>
  <si>
    <t>Charlton, Elliott</t>
  </si>
  <si>
    <t>Atkinson, Emelia</t>
  </si>
  <si>
    <t>Bowers, Connie</t>
  </si>
  <si>
    <t>Bailey, Toby</t>
  </si>
  <si>
    <t>RECORD</t>
  </si>
  <si>
    <t>DNF</t>
  </si>
  <si>
    <t>003948</t>
  </si>
  <si>
    <t>T1</t>
  </si>
  <si>
    <t>Luker, Zoe</t>
  </si>
  <si>
    <t>Member ID</t>
  </si>
  <si>
    <t>Title</t>
  </si>
  <si>
    <t>First Name</t>
  </si>
  <si>
    <t>Initials</t>
  </si>
  <si>
    <t>Known As</t>
  </si>
  <si>
    <t>Date of Birth</t>
  </si>
  <si>
    <t>Sex or Eligibility Category</t>
  </si>
  <si>
    <t>SE Club Train</t>
  </si>
  <si>
    <t>Mr</t>
  </si>
  <si>
    <t>Jade</t>
  </si>
  <si>
    <t>Anthony</t>
  </si>
  <si>
    <t>M</t>
  </si>
  <si>
    <t>Henry</t>
  </si>
  <si>
    <t>Banks</t>
  </si>
  <si>
    <t>Miss</t>
  </si>
  <si>
    <t>Poppy</t>
  </si>
  <si>
    <t>Britton</t>
  </si>
  <si>
    <t>F</t>
  </si>
  <si>
    <t>Sophie</t>
  </si>
  <si>
    <t>SE Club Compete</t>
  </si>
  <si>
    <t>Isabelle</t>
  </si>
  <si>
    <t>I</t>
  </si>
  <si>
    <t>Brydon</t>
  </si>
  <si>
    <t>Ethan</t>
  </si>
  <si>
    <t>Buchanan</t>
  </si>
  <si>
    <t>Martha</t>
  </si>
  <si>
    <t>Burns</t>
  </si>
  <si>
    <t>Holly</t>
  </si>
  <si>
    <t>Joshua</t>
  </si>
  <si>
    <t>Cavanagh</t>
  </si>
  <si>
    <t>Freddy</t>
  </si>
  <si>
    <t>Chew</t>
  </si>
  <si>
    <t>Grace</t>
  </si>
  <si>
    <t>Cholmondeley</t>
  </si>
  <si>
    <t>Cameron</t>
  </si>
  <si>
    <t>Codd</t>
  </si>
  <si>
    <t>Annabelle</t>
  </si>
  <si>
    <t>Elenore</t>
  </si>
  <si>
    <t>Cooke</t>
  </si>
  <si>
    <t>Mrs</t>
  </si>
  <si>
    <t>Karen</t>
  </si>
  <si>
    <t>K</t>
  </si>
  <si>
    <t>Coulter</t>
  </si>
  <si>
    <t>Annie</t>
  </si>
  <si>
    <t>A</t>
  </si>
  <si>
    <t>Matilda</t>
  </si>
  <si>
    <t>Crowther</t>
  </si>
  <si>
    <t>Jaime</t>
  </si>
  <si>
    <t>J</t>
  </si>
  <si>
    <t>Dunn</t>
  </si>
  <si>
    <t>Adam</t>
  </si>
  <si>
    <t>El Kandoussi</t>
  </si>
  <si>
    <t>Bobby</t>
  </si>
  <si>
    <t>Evans</t>
  </si>
  <si>
    <t>Chloe</t>
  </si>
  <si>
    <t>C</t>
  </si>
  <si>
    <t>Farrar</t>
  </si>
  <si>
    <t>James</t>
  </si>
  <si>
    <t>Fisher</t>
  </si>
  <si>
    <t>Jackson</t>
  </si>
  <si>
    <t>Garner</t>
  </si>
  <si>
    <t>George</t>
  </si>
  <si>
    <t>Gittins</t>
  </si>
  <si>
    <t>Stephen</t>
  </si>
  <si>
    <t>Jude</t>
  </si>
  <si>
    <t>Hawthorne</t>
  </si>
  <si>
    <t>Felicity</t>
  </si>
  <si>
    <t>Heard</t>
  </si>
  <si>
    <t>Joseph</t>
  </si>
  <si>
    <t>Henderson</t>
  </si>
  <si>
    <t>Rosa</t>
  </si>
  <si>
    <t>Hillerby</t>
  </si>
  <si>
    <t>Beau</t>
  </si>
  <si>
    <t>Hodgson</t>
  </si>
  <si>
    <t>Indie</t>
  </si>
  <si>
    <t>Phil</t>
  </si>
  <si>
    <t>P</t>
  </si>
  <si>
    <t>Horner</t>
  </si>
  <si>
    <t>Joe</t>
  </si>
  <si>
    <t>Sam</t>
  </si>
  <si>
    <t>Jetters</t>
  </si>
  <si>
    <t>Jordan</t>
  </si>
  <si>
    <t>Amin</t>
  </si>
  <si>
    <t>Kandoussi</t>
  </si>
  <si>
    <t>Chester</t>
  </si>
  <si>
    <t>Linford</t>
  </si>
  <si>
    <t>Kiziah</t>
  </si>
  <si>
    <t>Lobbe</t>
  </si>
  <si>
    <t>Kyon</t>
  </si>
  <si>
    <t>Harry</t>
  </si>
  <si>
    <t>Lock</t>
  </si>
  <si>
    <t>Ava</t>
  </si>
  <si>
    <t>Loughran</t>
  </si>
  <si>
    <t>Mia</t>
  </si>
  <si>
    <t>Luker</t>
  </si>
  <si>
    <t>Zoe</t>
  </si>
  <si>
    <t>Mack</t>
  </si>
  <si>
    <t>Abigail</t>
  </si>
  <si>
    <t>Mazhambe</t>
  </si>
  <si>
    <t>Briana</t>
  </si>
  <si>
    <t xml:space="preserve">Briana </t>
  </si>
  <si>
    <t>Jack</t>
  </si>
  <si>
    <t>Mcbride</t>
  </si>
  <si>
    <t>Matthew</t>
  </si>
  <si>
    <t>Mccarthy</t>
  </si>
  <si>
    <t>Sebastian</t>
  </si>
  <si>
    <t>Mcdonagh</t>
  </si>
  <si>
    <t>Benjamin</t>
  </si>
  <si>
    <t>William</t>
  </si>
  <si>
    <t>J S</t>
  </si>
  <si>
    <t>Moore</t>
  </si>
  <si>
    <t>Heidi</t>
  </si>
  <si>
    <t>Mudd</t>
  </si>
  <si>
    <t>Pippa</t>
  </si>
  <si>
    <t>Nicholson</t>
  </si>
  <si>
    <t>Isla</t>
  </si>
  <si>
    <t>Evie-Rae</t>
  </si>
  <si>
    <t>LUCY</t>
  </si>
  <si>
    <t>Ella</t>
  </si>
  <si>
    <t>Oxley</t>
  </si>
  <si>
    <t>Idan</t>
  </si>
  <si>
    <t>Ozdemir</t>
  </si>
  <si>
    <t>Bohdan</t>
  </si>
  <si>
    <t>Pershyn</t>
  </si>
  <si>
    <t>Bodnan</t>
  </si>
  <si>
    <t>Lily</t>
  </si>
  <si>
    <t>Pipe</t>
  </si>
  <si>
    <t>Gracie</t>
  </si>
  <si>
    <t>Shea</t>
  </si>
  <si>
    <t>Sophia</t>
  </si>
  <si>
    <t>Katie</t>
  </si>
  <si>
    <t>Sheard</t>
  </si>
  <si>
    <t>Edie</t>
  </si>
  <si>
    <t>Slatter</t>
  </si>
  <si>
    <t>Reuben</t>
  </si>
  <si>
    <t>Smith</t>
  </si>
  <si>
    <t>Betty</t>
  </si>
  <si>
    <t>Stephenson</t>
  </si>
  <si>
    <t>Erin</t>
  </si>
  <si>
    <t>E</t>
  </si>
  <si>
    <t>Stephenson-Mangan</t>
  </si>
  <si>
    <t>Peter</t>
  </si>
  <si>
    <t>Hazel</t>
  </si>
  <si>
    <t>Swinney</t>
  </si>
  <si>
    <t>Lewis</t>
  </si>
  <si>
    <t>Taylor</t>
  </si>
  <si>
    <t>Riley</t>
  </si>
  <si>
    <t>Thompson</t>
  </si>
  <si>
    <t>Isobelle</t>
  </si>
  <si>
    <t>Webster</t>
  </si>
  <si>
    <t>Hattie</t>
  </si>
  <si>
    <t>Windell</t>
  </si>
  <si>
    <t>Wood-woolley</t>
  </si>
  <si>
    <t>Ryan</t>
  </si>
  <si>
    <t>Woodcock</t>
  </si>
  <si>
    <t>PASTE ONLY COLUMNS A-H and then Eligbility Category in cell A10</t>
  </si>
  <si>
    <t>https://www.swimmingmembers.org/Reports.aspx?report=report</t>
  </si>
  <si>
    <t>SE Club Support</t>
  </si>
  <si>
    <t>Jodie</t>
  </si>
  <si>
    <t>Chamberlain</t>
  </si>
  <si>
    <t>Darren</t>
  </si>
  <si>
    <t>Binks</t>
  </si>
  <si>
    <t>O</t>
  </si>
  <si>
    <t>Alan</t>
  </si>
  <si>
    <t>Hutchinson</t>
  </si>
  <si>
    <t>Jasmine</t>
  </si>
  <si>
    <t>Harrison</t>
  </si>
  <si>
    <t>Rachel</t>
  </si>
  <si>
    <t>Carney</t>
  </si>
  <si>
    <t>Archie</t>
  </si>
  <si>
    <t>Norton</t>
  </si>
  <si>
    <t>Ms</t>
  </si>
  <si>
    <t>Susan</t>
  </si>
  <si>
    <t>Dale-Wood</t>
  </si>
  <si>
    <t>Max</t>
  </si>
  <si>
    <t>Walker</t>
  </si>
  <si>
    <t>Millie</t>
  </si>
  <si>
    <t>Mayger</t>
  </si>
  <si>
    <t>Wilkin</t>
  </si>
  <si>
    <t>Antonia</t>
  </si>
  <si>
    <t>Isaacson</t>
  </si>
  <si>
    <t>Lucy</t>
  </si>
  <si>
    <t>L</t>
  </si>
  <si>
    <t>Summers</t>
  </si>
  <si>
    <t>Hannah</t>
  </si>
  <si>
    <t>Bettinson</t>
  </si>
  <si>
    <t>Angela</t>
  </si>
  <si>
    <t>Athena</t>
  </si>
  <si>
    <t>Walby-Christon</t>
  </si>
  <si>
    <t>Louise</t>
  </si>
  <si>
    <t>Oliver</t>
  </si>
  <si>
    <t>Jessica</t>
  </si>
  <si>
    <t>Toby</t>
  </si>
  <si>
    <t>Ryder</t>
  </si>
  <si>
    <t>Harriet</t>
  </si>
  <si>
    <t>Fern</t>
  </si>
  <si>
    <t>Almack</t>
  </si>
  <si>
    <t>Z</t>
  </si>
  <si>
    <t>Murray-Ross</t>
  </si>
  <si>
    <t>Konfortov</t>
  </si>
  <si>
    <t>Jennison</t>
  </si>
  <si>
    <t>Josh</t>
  </si>
  <si>
    <t>Dale</t>
  </si>
  <si>
    <t>Abbie</t>
  </si>
  <si>
    <t>Jesse</t>
  </si>
  <si>
    <t>Fielding</t>
  </si>
  <si>
    <t>Georgie</t>
  </si>
  <si>
    <t>Ayling</t>
  </si>
  <si>
    <t>Claire</t>
  </si>
  <si>
    <t>Alfie</t>
  </si>
  <si>
    <t>Ives</t>
  </si>
  <si>
    <t>R</t>
  </si>
  <si>
    <t>Elaine</t>
  </si>
  <si>
    <t>Price</t>
  </si>
  <si>
    <t>Porter</t>
  </si>
  <si>
    <t>Charity</t>
  </si>
  <si>
    <t>G</t>
  </si>
  <si>
    <t>Ferguson</t>
  </si>
  <si>
    <t>Brett</t>
  </si>
  <si>
    <t>Amelia</t>
  </si>
  <si>
    <t>Tess</t>
  </si>
  <si>
    <t>Tarplee</t>
  </si>
  <si>
    <t>Betsy</t>
  </si>
  <si>
    <t>Fletcher</t>
  </si>
  <si>
    <t>Thomas</t>
  </si>
  <si>
    <t>Will</t>
  </si>
  <si>
    <t>Mackay</t>
  </si>
  <si>
    <t>Bamber</t>
  </si>
  <si>
    <t>Jake</t>
  </si>
  <si>
    <t>Dowson</t>
  </si>
  <si>
    <t>Andrew</t>
  </si>
  <si>
    <t>Penelope</t>
  </si>
  <si>
    <t>Mason</t>
  </si>
  <si>
    <t>Charlotte</t>
  </si>
  <si>
    <t>Whitwell</t>
  </si>
  <si>
    <t>Hermione</t>
  </si>
  <si>
    <t>Evan</t>
  </si>
  <si>
    <t>Roberts</t>
  </si>
  <si>
    <t>Arthur</t>
  </si>
  <si>
    <t>Lawson</t>
  </si>
  <si>
    <t>Maggie</t>
  </si>
  <si>
    <t>Payne</t>
  </si>
  <si>
    <t>Gabler</t>
  </si>
  <si>
    <t>Hettie</t>
  </si>
  <si>
    <t>Charlie</t>
  </si>
  <si>
    <t>Olivia</t>
  </si>
  <si>
    <t>Davenport</t>
  </si>
  <si>
    <t>Rafferty</t>
  </si>
  <si>
    <t>Tongue</t>
  </si>
  <si>
    <t>Janek</t>
  </si>
  <si>
    <t>ALAN</t>
  </si>
  <si>
    <t>Moyes</t>
  </si>
  <si>
    <t>Francesca</t>
  </si>
  <si>
    <t>Barker</t>
  </si>
  <si>
    <t>Granger</t>
  </si>
  <si>
    <t>Imogen</t>
  </si>
  <si>
    <t>Allan</t>
  </si>
  <si>
    <t>Emma</t>
  </si>
  <si>
    <t>Duke</t>
  </si>
  <si>
    <t>Edward</t>
  </si>
  <si>
    <t>Jiang</t>
  </si>
  <si>
    <t>Follett</t>
  </si>
  <si>
    <t>Beatrix</t>
  </si>
  <si>
    <t>Poole</t>
  </si>
  <si>
    <t>Kirsty</t>
  </si>
  <si>
    <t>Tracy</t>
  </si>
  <si>
    <t>T</t>
  </si>
  <si>
    <t>Dickie</t>
  </si>
  <si>
    <t>Faith</t>
  </si>
  <si>
    <t>Jones</t>
  </si>
  <si>
    <t>Finley</t>
  </si>
  <si>
    <t>Jagger</t>
  </si>
  <si>
    <t>Marcy</t>
  </si>
  <si>
    <t>Clay</t>
  </si>
  <si>
    <t>Haines</t>
  </si>
  <si>
    <t>Paul</t>
  </si>
  <si>
    <t>Matt</t>
  </si>
  <si>
    <t>Simon</t>
  </si>
  <si>
    <t>S</t>
  </si>
  <si>
    <t>Sara</t>
  </si>
  <si>
    <t>Michelle</t>
  </si>
  <si>
    <t>Minny</t>
  </si>
  <si>
    <t>Bowers</t>
  </si>
  <si>
    <t>Kaleessi</t>
  </si>
  <si>
    <t>Williams</t>
  </si>
  <si>
    <t>Stacey</t>
  </si>
  <si>
    <t>Philippa</t>
  </si>
  <si>
    <t>Harris</t>
  </si>
  <si>
    <t>Lyon</t>
  </si>
  <si>
    <t>Bella</t>
  </si>
  <si>
    <t>Leo</t>
  </si>
  <si>
    <t>Wise</t>
  </si>
  <si>
    <t>Midgley</t>
  </si>
  <si>
    <t>Arwen</t>
  </si>
  <si>
    <t>Ross</t>
  </si>
  <si>
    <t>Stuart</t>
  </si>
  <si>
    <t>Mark</t>
  </si>
  <si>
    <t>Teasdale</t>
  </si>
  <si>
    <t>Bell</t>
  </si>
  <si>
    <t>Bryony</t>
  </si>
  <si>
    <t>Bertie</t>
  </si>
  <si>
    <t>Dottie</t>
  </si>
  <si>
    <t>Elodie</t>
  </si>
  <si>
    <t>Rosie</t>
  </si>
  <si>
    <t>Wright</t>
  </si>
  <si>
    <t>Darcey</t>
  </si>
  <si>
    <t>Wager</t>
  </si>
  <si>
    <t>Kate</t>
  </si>
  <si>
    <t>Sofiia</t>
  </si>
  <si>
    <t>Smilianets</t>
  </si>
  <si>
    <t>Aria</t>
  </si>
  <si>
    <t>Kowalska</t>
  </si>
  <si>
    <t>Sarah</t>
  </si>
  <si>
    <t>Robson</t>
  </si>
  <si>
    <t>Raper</t>
  </si>
  <si>
    <t>Andrea</t>
  </si>
  <si>
    <t>Robin</t>
  </si>
  <si>
    <t>Ward</t>
  </si>
  <si>
    <t>Ed</t>
  </si>
  <si>
    <t>Burdett</t>
  </si>
  <si>
    <t>Lauren</t>
  </si>
  <si>
    <t>Luke</t>
  </si>
  <si>
    <t>Richardson</t>
  </si>
  <si>
    <t>Clancy</t>
  </si>
  <si>
    <t>Haycroft</t>
  </si>
  <si>
    <t>Dr</t>
  </si>
  <si>
    <t>Timothy</t>
  </si>
  <si>
    <t>Lowes</t>
  </si>
  <si>
    <t>Tim</t>
  </si>
  <si>
    <t>Bainbridge</t>
  </si>
  <si>
    <t>Jacqueline</t>
  </si>
  <si>
    <t>Rogers</t>
  </si>
  <si>
    <t>Jacqui</t>
  </si>
  <si>
    <t>Kathryn</t>
  </si>
  <si>
    <t>Hill</t>
  </si>
  <si>
    <t>Mcneill</t>
  </si>
  <si>
    <t>Potter</t>
  </si>
  <si>
    <t>Cole</t>
  </si>
  <si>
    <t>Horn</t>
  </si>
  <si>
    <t>Eleanor</t>
  </si>
  <si>
    <t>Sydney</t>
  </si>
  <si>
    <t>Dearlove</t>
  </si>
  <si>
    <t>Sally</t>
  </si>
  <si>
    <t>Hull</t>
  </si>
  <si>
    <t>Mcgurk</t>
  </si>
  <si>
    <t>Cree</t>
  </si>
  <si>
    <t>Shakesheff</t>
  </si>
  <si>
    <t>Megan</t>
  </si>
  <si>
    <t>Amanda</t>
  </si>
  <si>
    <t>Hall</t>
  </si>
  <si>
    <t>Leigh</t>
  </si>
  <si>
    <t>William Gary</t>
  </si>
  <si>
    <t>W</t>
  </si>
  <si>
    <t>Gary</t>
  </si>
  <si>
    <t>Ester</t>
  </si>
  <si>
    <t>Christian</t>
  </si>
  <si>
    <t>JAMES</t>
  </si>
  <si>
    <t>Cornell</t>
  </si>
  <si>
    <t>Rachael</t>
  </si>
  <si>
    <t>Nicola</t>
  </si>
  <si>
    <t>Alison</t>
  </si>
  <si>
    <t>Allcock</t>
  </si>
  <si>
    <t>Sean</t>
  </si>
  <si>
    <t>Williamson</t>
  </si>
  <si>
    <t>Felgate</t>
  </si>
  <si>
    <t>Charis</t>
  </si>
  <si>
    <t>Douglas</t>
  </si>
  <si>
    <t>Bryant</t>
  </si>
  <si>
    <t>Richard</t>
  </si>
  <si>
    <t>W J</t>
  </si>
  <si>
    <t>Hartley</t>
  </si>
  <si>
    <t>Abi</t>
  </si>
  <si>
    <t>Kellerman</t>
  </si>
  <si>
    <t>Dora</t>
  </si>
  <si>
    <t>I N</t>
  </si>
  <si>
    <t>Bonner</t>
  </si>
  <si>
    <t>Romy</t>
  </si>
  <si>
    <t>Gence</t>
  </si>
  <si>
    <t>David</t>
  </si>
  <si>
    <t>Samuel</t>
  </si>
  <si>
    <t>Tani</t>
  </si>
  <si>
    <t>N</t>
  </si>
  <si>
    <t>Odubiyi</t>
  </si>
  <si>
    <t>Mclean</t>
  </si>
  <si>
    <t>Sellers</t>
  </si>
  <si>
    <t>Flynn</t>
  </si>
  <si>
    <t>Nunnery</t>
  </si>
  <si>
    <t>Freya</t>
  </si>
  <si>
    <t>Simmons</t>
  </si>
  <si>
    <t>Elsa</t>
  </si>
  <si>
    <t>Bowes</t>
  </si>
  <si>
    <t>Flethcher</t>
  </si>
  <si>
    <t>Miriam</t>
  </si>
  <si>
    <t>Anscombe</t>
  </si>
  <si>
    <t>Pearson</t>
  </si>
  <si>
    <t>Rosalie</t>
  </si>
  <si>
    <t>Kent</t>
  </si>
  <si>
    <t>Noah</t>
  </si>
  <si>
    <t>NW</t>
  </si>
  <si>
    <t>Wojcik</t>
  </si>
  <si>
    <t>Vihaan</t>
  </si>
  <si>
    <t>Lall</t>
  </si>
  <si>
    <t>Gray</t>
  </si>
  <si>
    <t>Charles</t>
  </si>
  <si>
    <t>Linacre</t>
  </si>
  <si>
    <t>Orla</t>
  </si>
  <si>
    <t>Strange</t>
  </si>
  <si>
    <t>Stevie</t>
  </si>
  <si>
    <t>Leeming</t>
  </si>
  <si>
    <t>Allen</t>
  </si>
  <si>
    <t>Susy</t>
  </si>
  <si>
    <t>Bates</t>
  </si>
  <si>
    <t>Skye</t>
  </si>
  <si>
    <t>Johnson</t>
  </si>
  <si>
    <t>Frederick</t>
  </si>
  <si>
    <t>C N</t>
  </si>
  <si>
    <t>Freddie</t>
  </si>
  <si>
    <t>Georgia</t>
  </si>
  <si>
    <t>Rebecca</t>
  </si>
  <si>
    <t>Smart</t>
  </si>
  <si>
    <t>Tilly</t>
  </si>
  <si>
    <t>Daisy</t>
  </si>
  <si>
    <t>Carter</t>
  </si>
  <si>
    <t>Richards</t>
  </si>
  <si>
    <t>Huw</t>
  </si>
  <si>
    <t>Connie</t>
  </si>
  <si>
    <t>Mcdonald</t>
  </si>
  <si>
    <t>Wild</t>
  </si>
  <si>
    <t>Fraser</t>
  </si>
  <si>
    <t>Austin</t>
  </si>
  <si>
    <t>Finlay</t>
  </si>
  <si>
    <t>Louis</t>
  </si>
  <si>
    <t>Ibrohim</t>
  </si>
  <si>
    <t>Habibulloyev</t>
  </si>
  <si>
    <t>Ib</t>
  </si>
  <si>
    <t>Ben</t>
  </si>
  <si>
    <t>Heaven</t>
  </si>
  <si>
    <t>Zien Eddine</t>
  </si>
  <si>
    <t>Ossian</t>
  </si>
  <si>
    <t>Hugill</t>
  </si>
  <si>
    <t>Cowan-Thompson</t>
  </si>
  <si>
    <t>Arabella</t>
  </si>
  <si>
    <t>Mick</t>
  </si>
  <si>
    <t>Murphy</t>
  </si>
  <si>
    <t>Frances</t>
  </si>
  <si>
    <t>Bailey</t>
  </si>
  <si>
    <t>Hockney-Bainbridge</t>
  </si>
  <si>
    <t>Edith</t>
  </si>
  <si>
    <t>Hockney</t>
  </si>
  <si>
    <t>Helen</t>
  </si>
  <si>
    <t>Rhys</t>
  </si>
  <si>
    <t>Callum</t>
  </si>
  <si>
    <t>D</t>
  </si>
  <si>
    <t>Jon</t>
  </si>
  <si>
    <t>Marianne</t>
  </si>
  <si>
    <t>Euan</t>
  </si>
  <si>
    <t>Jenson</t>
  </si>
  <si>
    <t>Spencer-Crabb</t>
  </si>
  <si>
    <t>Anna</t>
  </si>
  <si>
    <t>Banister</t>
  </si>
  <si>
    <t>Nicholas</t>
  </si>
  <si>
    <t>Nick</t>
  </si>
  <si>
    <t>Mckeown</t>
  </si>
  <si>
    <t>Tom</t>
  </si>
  <si>
    <t>Greg</t>
  </si>
  <si>
    <t>Ient</t>
  </si>
  <si>
    <t>Michael</t>
  </si>
  <si>
    <t>Stimson</t>
  </si>
  <si>
    <t>John</t>
  </si>
  <si>
    <t>Davison</t>
  </si>
  <si>
    <t>Watters</t>
  </si>
  <si>
    <t>Nic</t>
  </si>
  <si>
    <t>Martin</t>
  </si>
  <si>
    <t>Barron</t>
  </si>
  <si>
    <t>Jacob</t>
  </si>
  <si>
    <t>Wharton</t>
  </si>
  <si>
    <t>Evie</t>
  </si>
  <si>
    <t>Alexander</t>
  </si>
  <si>
    <t>Margerson</t>
  </si>
  <si>
    <t>ROSE</t>
  </si>
  <si>
    <t>Hodgkinson</t>
  </si>
  <si>
    <t>Maisie</t>
  </si>
  <si>
    <t>Morris</t>
  </si>
  <si>
    <t>Jaicob</t>
  </si>
  <si>
    <t>Saunders</t>
  </si>
  <si>
    <t>Charlton</t>
  </si>
  <si>
    <t>Jorgina</t>
  </si>
  <si>
    <t>Poynton</t>
  </si>
  <si>
    <t>Georgina</t>
  </si>
  <si>
    <t>Raw</t>
  </si>
  <si>
    <t>India</t>
  </si>
  <si>
    <t>Walsh</t>
  </si>
  <si>
    <t>Halliday</t>
  </si>
  <si>
    <t>Elsdon</t>
  </si>
  <si>
    <t>Owen</t>
  </si>
  <si>
    <t>Wilson</t>
  </si>
  <si>
    <t>Lara</t>
  </si>
  <si>
    <t>Amaya</t>
  </si>
  <si>
    <t>Mcqueen</t>
  </si>
  <si>
    <t>Dylan</t>
  </si>
  <si>
    <t>Mccartney</t>
  </si>
  <si>
    <t>Isaac</t>
  </si>
  <si>
    <t>Robinson</t>
  </si>
  <si>
    <t>Whiteley</t>
  </si>
  <si>
    <t>Pearce</t>
  </si>
  <si>
    <t>Alexandra</t>
  </si>
  <si>
    <t>Hanson</t>
  </si>
  <si>
    <t>Margrett</t>
  </si>
  <si>
    <t>Christine</t>
  </si>
  <si>
    <t>Rowen</t>
  </si>
  <si>
    <t>Eva</t>
  </si>
  <si>
    <t>Elliott</t>
  </si>
  <si>
    <t>Summer</t>
  </si>
  <si>
    <t>Jasmyn</t>
  </si>
  <si>
    <t>Eddon</t>
  </si>
  <si>
    <t>Phoebe</t>
  </si>
  <si>
    <t>Hoggart</t>
  </si>
  <si>
    <t>Rowan</t>
  </si>
  <si>
    <t>Nathan</t>
  </si>
  <si>
    <t>Lofthouse</t>
  </si>
  <si>
    <t>Rennison</t>
  </si>
  <si>
    <t>Lexi-Mae</t>
  </si>
  <si>
    <t>Monk</t>
  </si>
  <si>
    <t>POPPY</t>
  </si>
  <si>
    <t>Courts</t>
  </si>
  <si>
    <t>Lucas</t>
  </si>
  <si>
    <t>Chung</t>
  </si>
  <si>
    <t>Ellie-Jayne</t>
  </si>
  <si>
    <t>Gamon</t>
  </si>
  <si>
    <t>Hargreaves</t>
  </si>
  <si>
    <t>Izzy</t>
  </si>
  <si>
    <t>Choules</t>
  </si>
  <si>
    <t>Tony</t>
  </si>
  <si>
    <t>Maxim</t>
  </si>
  <si>
    <t>Muszta</t>
  </si>
  <si>
    <t>Maddison</t>
  </si>
  <si>
    <t>Turner</t>
  </si>
  <si>
    <t>Snelling</t>
  </si>
  <si>
    <t>Lily-Rose</t>
  </si>
  <si>
    <t>Katherine</t>
  </si>
  <si>
    <t>Chapman</t>
  </si>
  <si>
    <t>Ditchburn</t>
  </si>
  <si>
    <t>Harri</t>
  </si>
  <si>
    <t>Curran</t>
  </si>
  <si>
    <t>Bass</t>
  </si>
  <si>
    <t>Caroline</t>
  </si>
  <si>
    <t>Hanna</t>
  </si>
  <si>
    <t>Chochowska</t>
  </si>
  <si>
    <t>Emelia</t>
  </si>
  <si>
    <t>Atkinson</t>
  </si>
  <si>
    <t>Black</t>
  </si>
  <si>
    <t>Lesley-Anne</t>
  </si>
  <si>
    <t>Lesley Anne</t>
  </si>
  <si>
    <t>Finnley</t>
  </si>
  <si>
    <t>Gerrard</t>
  </si>
  <si>
    <t>Alasdair</t>
  </si>
  <si>
    <t>Geddes</t>
  </si>
  <si>
    <t>Louie</t>
  </si>
  <si>
    <t>Menox</t>
  </si>
  <si>
    <t>Victoria</t>
  </si>
  <si>
    <t>Lizzie</t>
  </si>
  <si>
    <t>Botterill</t>
  </si>
  <si>
    <t>Johnson Castillo</t>
  </si>
  <si>
    <t>Blackley</t>
  </si>
  <si>
    <t>Nel</t>
  </si>
  <si>
    <t>Yarnold</t>
  </si>
  <si>
    <t>Hammond</t>
  </si>
  <si>
    <t>Niamh</t>
  </si>
  <si>
    <t>Coetzee</t>
  </si>
  <si>
    <t>Kobie</t>
  </si>
  <si>
    <t>Lin</t>
  </si>
  <si>
    <t>Theo</t>
  </si>
  <si>
    <t>Plume</t>
  </si>
  <si>
    <t>Concat</t>
  </si>
  <si>
    <t>Gender</t>
  </si>
  <si>
    <t>.</t>
  </si>
  <si>
    <t>2.24.2</t>
  </si>
  <si>
    <t>T2</t>
  </si>
  <si>
    <t>T3</t>
  </si>
  <si>
    <t>1.24.10</t>
  </si>
  <si>
    <t>2.34.62</t>
  </si>
  <si>
    <t>1.06.24</t>
  </si>
  <si>
    <t>2.58.61</t>
  </si>
  <si>
    <t>3.17.21</t>
  </si>
  <si>
    <t>2.57.87</t>
  </si>
  <si>
    <t>2.42.78</t>
  </si>
  <si>
    <t>1.08.38</t>
  </si>
  <si>
    <t>2.24.69</t>
  </si>
  <si>
    <t>Take over Swimmer was not in touch with wall at take over</t>
  </si>
  <si>
    <t>1.51.83</t>
  </si>
  <si>
    <t>4.59.89</t>
  </si>
  <si>
    <t>T1 &amp;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</si>
</sst>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"/>
    <numFmt numFmtId="165" formatCode="mm:ss.00"/>
    <numFmt numFmtId="166" formatCode="00"/>
    <numFmt numFmtId="167" formatCode="0.0"/>
  </numFmts>
  <fonts count="6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12"/>
      <color rgb="FFFF0000"/>
      <name val="Aptos Narrow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000000"/>
        <bgColor rgb="FF000000"/>
      </patternFill>
    </fill>
  </fills>
  <borders count="12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26">
    <xf numFmtId="0" fontId="0" fillId="0" borderId="0"/>
    <xf numFmtId="0" fontId="24" fillId="0" borderId="1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6" fillId="0" borderId="0"/>
    <xf numFmtId="0" fontId="31" fillId="0" borderId="0"/>
    <xf numFmtId="0" fontId="36" fillId="0" borderId="0"/>
    <xf numFmtId="0" fontId="33" fillId="0" borderId="0" applyNumberFormat="0" applyFill="0" applyBorder="0" applyProtection="0"/>
    <xf numFmtId="0" fontId="27" fillId="0" borderId="0"/>
    <xf numFmtId="0" fontId="37" fillId="0" borderId="0"/>
    <xf numFmtId="0" fontId="12" fillId="0" borderId="0"/>
    <xf numFmtId="0" fontId="12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4" fillId="0" borderId="0"/>
    <xf numFmtId="0" fontId="39" fillId="0" borderId="0"/>
    <xf numFmtId="0" fontId="12" fillId="0" borderId="0" applyNumberFormat="0" applyFill="0" applyBorder="0" applyProtection="0"/>
    <xf numFmtId="0" fontId="47" fillId="0" borderId="0"/>
    <xf numFmtId="0" fontId="11" fillId="0" borderId="0"/>
    <xf numFmtId="0" fontId="48" fillId="0" borderId="0" applyNumberFormat="0" applyFill="0" applyBorder="0" applyProtection="0"/>
    <xf numFmtId="0" fontId="49" fillId="0" borderId="0"/>
    <xf numFmtId="0" fontId="10" fillId="0" borderId="0"/>
    <xf numFmtId="0" fontId="30" fillId="0" borderId="0"/>
    <xf numFmtId="0" fontId="12" fillId="0" borderId="0" applyNumberFormat="0" applyFill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/>
    <xf numFmtId="0" fontId="12" fillId="0" borderId="0" applyNumberFormat="0" applyFill="0" applyBorder="0" applyProtection="0"/>
    <xf numFmtId="0" fontId="3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2" fillId="0" borderId="0"/>
    <xf numFmtId="0" fontId="62" fillId="0" borderId="0" applyNumberFormat="0" applyFill="0" applyBorder="0" applyProtection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 applyNumberFormat="0" applyFill="0" applyBorder="0" applyAlignment="0" applyProtection="0"/>
  </cellStyleXfs>
  <cellXfs count="399">
    <xf numFmtId="0" fontId="0" fillId="0" borderId="0" xfId="0"/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0" xfId="0" applyFont="1" applyProtection="1">
      <protection locked="0"/>
    </xf>
    <xf numFmtId="15" fontId="13" fillId="0" borderId="0" xfId="0" applyNumberFormat="1" applyFont="1"/>
    <xf numFmtId="0" fontId="17" fillId="0" borderId="0" xfId="0" applyFont="1"/>
    <xf numFmtId="0" fontId="17" fillId="0" borderId="4" xfId="0" applyFont="1" applyBorder="1"/>
    <xf numFmtId="0" fontId="17" fillId="0" borderId="5" xfId="0" applyFont="1" applyBorder="1" applyAlignment="1">
      <alignment wrapText="1"/>
    </xf>
    <xf numFmtId="164" fontId="18" fillId="0" borderId="6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6" fillId="0" borderId="0" xfId="0" applyFont="1"/>
    <xf numFmtId="165" fontId="16" fillId="0" borderId="0" xfId="0" applyNumberFormat="1" applyFont="1" applyProtection="1">
      <protection locked="0"/>
    </xf>
    <xf numFmtId="1" fontId="16" fillId="0" borderId="0" xfId="0" applyNumberFormat="1" applyFont="1"/>
    <xf numFmtId="165" fontId="13" fillId="0" borderId="0" xfId="0" applyNumberFormat="1" applyFont="1"/>
    <xf numFmtId="2" fontId="15" fillId="0" borderId="0" xfId="0" applyNumberFormat="1" applyFont="1"/>
    <xf numFmtId="1" fontId="13" fillId="0" borderId="0" xfId="0" applyNumberFormat="1" applyFont="1"/>
    <xf numFmtId="0" fontId="13" fillId="0" borderId="0" xfId="0" applyFont="1" applyAlignment="1">
      <alignment horizontal="center"/>
    </xf>
    <xf numFmtId="0" fontId="21" fillId="0" borderId="0" xfId="0" applyFont="1"/>
    <xf numFmtId="0" fontId="28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2" fontId="13" fillId="0" borderId="25" xfId="0" applyNumberFormat="1" applyFont="1" applyBorder="1" applyAlignment="1" applyProtection="1">
      <alignment horizontal="center"/>
      <protection locked="0"/>
    </xf>
    <xf numFmtId="0" fontId="42" fillId="0" borderId="0" xfId="0" applyFont="1" applyAlignment="1">
      <alignment vertical="center"/>
    </xf>
    <xf numFmtId="0" fontId="13" fillId="0" borderId="25" xfId="0" applyFont="1" applyBorder="1"/>
    <xf numFmtId="0" fontId="42" fillId="0" borderId="0" xfId="0" applyFont="1" applyAlignment="1">
      <alignment horizontal="center" vertical="center"/>
    </xf>
    <xf numFmtId="0" fontId="23" fillId="0" borderId="25" xfId="0" applyFont="1" applyBorder="1"/>
    <xf numFmtId="0" fontId="41" fillId="0" borderId="0" xfId="0" applyFont="1" applyAlignment="1">
      <alignment wrapText="1"/>
    </xf>
    <xf numFmtId="0" fontId="23" fillId="0" borderId="25" xfId="12" applyFont="1" applyBorder="1" applyAlignment="1" applyProtection="1">
      <alignment horizontal="center"/>
      <protection locked="0"/>
    </xf>
    <xf numFmtId="0" fontId="13" fillId="0" borderId="25" xfId="12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166" fontId="13" fillId="0" borderId="25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2" fontId="14" fillId="0" borderId="0" xfId="0" applyNumberFormat="1" applyFont="1" applyAlignment="1" applyProtection="1">
      <alignment horizontal="center" vertical="center"/>
      <protection locked="0"/>
    </xf>
    <xf numFmtId="2" fontId="14" fillId="0" borderId="25" xfId="0" applyNumberFormat="1" applyFont="1" applyBorder="1" applyAlignment="1" applyProtection="1">
      <alignment horizontal="center" vertical="center"/>
      <protection locked="0"/>
    </xf>
    <xf numFmtId="0" fontId="44" fillId="0" borderId="0" xfId="0" applyFont="1" applyAlignment="1">
      <alignment wrapText="1"/>
    </xf>
    <xf numFmtId="0" fontId="13" fillId="0" borderId="25" xfId="12" applyFont="1" applyBorder="1" applyAlignment="1" applyProtection="1">
      <alignment horizontal="center"/>
      <protection locked="0"/>
    </xf>
    <xf numFmtId="0" fontId="30" fillId="0" borderId="0" xfId="0" applyFont="1"/>
    <xf numFmtId="0" fontId="13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2" fontId="25" fillId="0" borderId="0" xfId="0" applyNumberFormat="1" applyFont="1"/>
    <xf numFmtId="0" fontId="17" fillId="0" borderId="5" xfId="0" applyFont="1" applyBorder="1" applyAlignment="1">
      <alignment horizont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textRotation="90"/>
    </xf>
    <xf numFmtId="0" fontId="18" fillId="0" borderId="5" xfId="0" applyFont="1" applyBorder="1" applyAlignment="1">
      <alignment horizontal="center" vertical="center" textRotation="90"/>
    </xf>
    <xf numFmtId="0" fontId="15" fillId="0" borderId="25" xfId="0" applyFont="1" applyBorder="1" applyAlignment="1">
      <alignment horizontal="center" vertical="center"/>
    </xf>
    <xf numFmtId="14" fontId="13" fillId="0" borderId="25" xfId="0" applyNumberFormat="1" applyFont="1" applyBorder="1" applyAlignment="1">
      <alignment horizontal="center" vertical="center" wrapText="1"/>
    </xf>
    <xf numFmtId="2" fontId="14" fillId="0" borderId="40" xfId="0" applyNumberFormat="1" applyFont="1" applyBorder="1" applyAlignment="1" applyProtection="1">
      <alignment horizontal="center" vertical="center"/>
      <protection locked="0"/>
    </xf>
    <xf numFmtId="2" fontId="14" fillId="0" borderId="41" xfId="0" applyNumberFormat="1" applyFont="1" applyBorder="1" applyAlignment="1" applyProtection="1">
      <alignment horizontal="center" vertical="center"/>
      <protection locked="0"/>
    </xf>
    <xf numFmtId="0" fontId="43" fillId="0" borderId="25" xfId="6" applyFont="1" applyBorder="1" applyAlignment="1">
      <alignment horizontal="center"/>
    </xf>
    <xf numFmtId="0" fontId="13" fillId="0" borderId="25" xfId="6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2" fontId="14" fillId="0" borderId="41" xfId="0" applyNumberFormat="1" applyFont="1" applyBorder="1" applyAlignment="1" applyProtection="1">
      <alignment horizontal="center" vertical="center" wrapText="1"/>
      <protection locked="0"/>
    </xf>
    <xf numFmtId="0" fontId="36" fillId="0" borderId="39" xfId="12" applyFont="1" applyBorder="1" applyAlignment="1">
      <alignment horizontal="center"/>
    </xf>
    <xf numFmtId="0" fontId="13" fillId="0" borderId="25" xfId="0" applyFont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 wrapText="1"/>
    </xf>
    <xf numFmtId="2" fontId="15" fillId="0" borderId="0" xfId="0" applyNumberFormat="1" applyFont="1" applyAlignment="1" applyProtection="1">
      <alignment horizontal="center"/>
      <protection locked="0"/>
    </xf>
    <xf numFmtId="0" fontId="36" fillId="0" borderId="0" xfId="12" applyFont="1"/>
    <xf numFmtId="2" fontId="23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textRotation="90"/>
    </xf>
    <xf numFmtId="0" fontId="23" fillId="0" borderId="25" xfId="12" applyFont="1" applyBorder="1" applyAlignment="1">
      <alignment horizontal="center"/>
    </xf>
    <xf numFmtId="0" fontId="36" fillId="0" borderId="25" xfId="6" applyBorder="1" applyAlignment="1">
      <alignment horizontal="center"/>
    </xf>
    <xf numFmtId="0" fontId="16" fillId="0" borderId="0" xfId="0" applyFont="1" applyAlignment="1">
      <alignment horizontal="center"/>
    </xf>
    <xf numFmtId="0" fontId="51" fillId="2" borderId="41" xfId="0" applyFont="1" applyFill="1" applyBorder="1" applyAlignment="1">
      <alignment horizontal="left" vertical="top" wrapText="1"/>
    </xf>
    <xf numFmtId="167" fontId="53" fillId="0" borderId="41" xfId="0" applyNumberFormat="1" applyFont="1" applyBorder="1" applyAlignment="1">
      <alignment horizontal="center" vertical="top" shrinkToFit="1"/>
    </xf>
    <xf numFmtId="0" fontId="54" fillId="0" borderId="41" xfId="0" applyFont="1" applyBorder="1" applyAlignment="1">
      <alignment horizontal="left" vertical="top" wrapText="1"/>
    </xf>
    <xf numFmtId="0" fontId="0" fillId="0" borderId="43" xfId="0" applyBorder="1" applyAlignment="1">
      <alignment horizontal="left" wrapText="1"/>
    </xf>
    <xf numFmtId="0" fontId="0" fillId="0" borderId="41" xfId="0" applyBorder="1" applyAlignment="1">
      <alignment horizontal="left" vertical="top" wrapText="1"/>
    </xf>
    <xf numFmtId="2" fontId="53" fillId="0" borderId="41" xfId="0" applyNumberFormat="1" applyFont="1" applyBorder="1" applyAlignment="1">
      <alignment horizontal="center" vertical="top" shrinkToFit="1"/>
    </xf>
    <xf numFmtId="0" fontId="0" fillId="0" borderId="41" xfId="0" applyBorder="1" applyAlignment="1">
      <alignment horizontal="left" wrapText="1"/>
    </xf>
    <xf numFmtId="0" fontId="0" fillId="0" borderId="43" xfId="0" applyBorder="1" applyAlignment="1">
      <alignment horizontal="center" wrapText="1"/>
    </xf>
    <xf numFmtId="0" fontId="54" fillId="0" borderId="41" xfId="0" applyFont="1" applyBorder="1" applyAlignment="1">
      <alignment horizontal="center" vertical="top" wrapText="1"/>
    </xf>
    <xf numFmtId="0" fontId="0" fillId="0" borderId="41" xfId="0" applyBorder="1" applyAlignment="1">
      <alignment horizontal="center" wrapText="1"/>
    </xf>
    <xf numFmtId="0" fontId="23" fillId="0" borderId="25" xfId="12" applyFont="1" applyBorder="1" applyAlignment="1" applyProtection="1">
      <alignment horizontal="center" vertical="center"/>
      <protection locked="0"/>
    </xf>
    <xf numFmtId="2" fontId="15" fillId="0" borderId="25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23" fillId="0" borderId="25" xfId="12" applyFont="1" applyBorder="1" applyAlignment="1">
      <alignment horizontal="center" vertical="center"/>
    </xf>
    <xf numFmtId="2" fontId="15" fillId="0" borderId="23" xfId="0" applyNumberFormat="1" applyFont="1" applyBorder="1" applyAlignment="1">
      <alignment horizontal="center" vertical="center"/>
    </xf>
    <xf numFmtId="0" fontId="13" fillId="0" borderId="25" xfId="12" applyFont="1" applyBorder="1" applyAlignment="1" applyProtection="1">
      <alignment horizontal="center" vertical="center"/>
      <protection locked="0"/>
    </xf>
    <xf numFmtId="0" fontId="13" fillId="0" borderId="25" xfId="12" applyFont="1" applyBorder="1" applyAlignment="1">
      <alignment horizontal="center" vertical="center"/>
    </xf>
    <xf numFmtId="0" fontId="23" fillId="0" borderId="34" xfId="12" applyFont="1" applyBorder="1" applyAlignment="1" applyProtection="1">
      <alignment horizontal="center" vertical="center"/>
      <protection locked="0"/>
    </xf>
    <xf numFmtId="2" fontId="15" fillId="0" borderId="26" xfId="0" applyNumberFormat="1" applyFont="1" applyBorder="1" applyAlignment="1">
      <alignment horizontal="center" vertical="center"/>
    </xf>
    <xf numFmtId="1" fontId="13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" fontId="0" fillId="0" borderId="0" xfId="0" applyNumberFormat="1"/>
    <xf numFmtId="0" fontId="16" fillId="0" borderId="0" xfId="0" applyFont="1" applyAlignment="1" applyProtection="1">
      <alignment horizontal="center"/>
      <protection locked="0"/>
    </xf>
    <xf numFmtId="0" fontId="57" fillId="0" borderId="0" xfId="0" applyFont="1" applyAlignment="1">
      <alignment wrapText="1"/>
    </xf>
    <xf numFmtId="0" fontId="52" fillId="2" borderId="4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/>
    </xf>
    <xf numFmtId="165" fontId="58" fillId="0" borderId="0" xfId="0" applyNumberFormat="1" applyFont="1" applyAlignment="1">
      <alignment horizontal="center"/>
    </xf>
    <xf numFmtId="2" fontId="58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2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164" fontId="59" fillId="0" borderId="0" xfId="0" applyNumberFormat="1" applyFont="1" applyAlignment="1">
      <alignment horizontal="center"/>
    </xf>
    <xf numFmtId="164" fontId="59" fillId="0" borderId="0" xfId="0" applyNumberFormat="1" applyFont="1" applyAlignment="1">
      <alignment horizontal="center" wrapText="1"/>
    </xf>
    <xf numFmtId="164" fontId="60" fillId="0" borderId="0" xfId="0" applyNumberFormat="1" applyFont="1" applyAlignment="1">
      <alignment horizontal="center"/>
    </xf>
    <xf numFmtId="2" fontId="13" fillId="0" borderId="25" xfId="0" applyNumberFormat="1" applyFont="1" applyBorder="1" applyAlignment="1">
      <alignment horizontal="center"/>
    </xf>
    <xf numFmtId="0" fontId="16" fillId="0" borderId="0" xfId="0" applyFont="1" applyProtection="1">
      <protection locked="0"/>
    </xf>
    <xf numFmtId="165" fontId="16" fillId="0" borderId="0" xfId="0" applyNumberFormat="1" applyFont="1" applyAlignment="1" applyProtection="1">
      <alignment horizontal="center"/>
      <protection locked="0"/>
    </xf>
    <xf numFmtId="0" fontId="0" fillId="0" borderId="56" xfId="0" applyBorder="1" applyAlignment="1">
      <alignment horizontal="center"/>
    </xf>
    <xf numFmtId="0" fontId="0" fillId="0" borderId="6" xfId="0" applyBorder="1" applyAlignment="1">
      <alignment horizontal="center"/>
    </xf>
    <xf numFmtId="164" fontId="5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4" fontId="59" fillId="0" borderId="0" xfId="0" applyNumberFormat="1" applyFont="1" applyAlignment="1">
      <alignment horizontal="center" vertical="center" wrapText="1"/>
    </xf>
    <xf numFmtId="164" fontId="60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5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7" fillId="0" borderId="5" xfId="0" applyFont="1" applyBorder="1" applyAlignment="1">
      <alignment vertical="center" wrapText="1"/>
    </xf>
    <xf numFmtId="164" fontId="18" fillId="0" borderId="4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10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23" fillId="0" borderId="25" xfId="0" applyFont="1" applyBorder="1" applyProtection="1">
      <protection locked="0"/>
    </xf>
    <xf numFmtId="0" fontId="13" fillId="0" borderId="0" xfId="12" applyFont="1" applyAlignment="1">
      <alignment horizontal="center"/>
    </xf>
    <xf numFmtId="0" fontId="13" fillId="0" borderId="25" xfId="0" applyFont="1" applyBorder="1" applyProtection="1"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8" fillId="0" borderId="62" xfId="0" applyNumberFormat="1" applyFont="1" applyBorder="1" applyAlignment="1">
      <alignment horizontal="center" vertical="center"/>
    </xf>
    <xf numFmtId="164" fontId="18" fillId="0" borderId="63" xfId="0" applyNumberFormat="1" applyFont="1" applyBorder="1" applyAlignment="1">
      <alignment horizontal="center" vertical="center"/>
    </xf>
    <xf numFmtId="0" fontId="13" fillId="0" borderId="64" xfId="0" applyFont="1" applyBorder="1" applyAlignment="1" applyProtection="1">
      <alignment horizontal="center" vertical="center"/>
      <protection locked="0"/>
    </xf>
    <xf numFmtId="0" fontId="15" fillId="0" borderId="63" xfId="0" applyFont="1" applyBorder="1" applyAlignment="1">
      <alignment horizontal="center" vertical="center"/>
    </xf>
    <xf numFmtId="0" fontId="13" fillId="0" borderId="65" xfId="0" applyFont="1" applyBorder="1" applyAlignment="1" applyProtection="1">
      <alignment horizontal="center" vertical="center"/>
      <protection locked="0"/>
    </xf>
    <xf numFmtId="0" fontId="14" fillId="0" borderId="66" xfId="0" applyFont="1" applyBorder="1" applyAlignment="1" applyProtection="1">
      <alignment horizontal="center" vertical="center"/>
      <protection locked="0"/>
    </xf>
    <xf numFmtId="0" fontId="13" fillId="0" borderId="6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0" fillId="0" borderId="74" xfId="0" applyBorder="1" applyAlignment="1">
      <alignment vertical="center"/>
    </xf>
    <xf numFmtId="0" fontId="17" fillId="0" borderId="62" xfId="0" applyFont="1" applyBorder="1" applyAlignment="1">
      <alignment vertical="center"/>
    </xf>
    <xf numFmtId="0" fontId="13" fillId="0" borderId="62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3" xfId="0" applyFont="1" applyBorder="1" applyAlignment="1">
      <alignment horizontal="center" vertical="center"/>
    </xf>
    <xf numFmtId="0" fontId="13" fillId="0" borderId="84" xfId="0" applyFont="1" applyBorder="1" applyAlignment="1">
      <alignment horizontal="left" vertical="center" wrapText="1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textRotation="90"/>
    </xf>
    <xf numFmtId="0" fontId="18" fillId="0" borderId="68" xfId="0" applyFont="1" applyBorder="1" applyAlignment="1">
      <alignment horizontal="center" vertical="center" textRotation="90"/>
    </xf>
    <xf numFmtId="0" fontId="13" fillId="0" borderId="90" xfId="0" applyFont="1" applyBorder="1" applyAlignment="1" applyProtection="1">
      <alignment horizontal="center" vertical="center"/>
      <protection locked="0"/>
    </xf>
    <xf numFmtId="0" fontId="17" fillId="0" borderId="89" xfId="0" applyFont="1" applyBorder="1" applyAlignment="1">
      <alignment horizontal="center" textRotation="90"/>
    </xf>
    <xf numFmtId="0" fontId="17" fillId="0" borderId="67" xfId="0" applyFont="1" applyBorder="1" applyAlignment="1">
      <alignment horizontal="center" textRotation="90"/>
    </xf>
    <xf numFmtId="0" fontId="18" fillId="0" borderId="76" xfId="0" applyFont="1" applyBorder="1" applyAlignment="1">
      <alignment horizontal="center" textRotation="90"/>
    </xf>
    <xf numFmtId="0" fontId="18" fillId="0" borderId="68" xfId="0" applyFont="1" applyBorder="1" applyAlignment="1">
      <alignment horizontal="center" textRotation="90"/>
    </xf>
    <xf numFmtId="0" fontId="17" fillId="0" borderId="75" xfId="0" applyFont="1" applyBorder="1" applyAlignment="1">
      <alignment horizontal="center" textRotation="90"/>
    </xf>
    <xf numFmtId="0" fontId="0" fillId="0" borderId="83" xfId="0" applyBorder="1" applyAlignment="1">
      <alignment horizontal="center"/>
    </xf>
    <xf numFmtId="0" fontId="0" fillId="0" borderId="86" xfId="0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23" fillId="0" borderId="32" xfId="12" applyFont="1" applyBorder="1" applyAlignment="1" applyProtection="1">
      <alignment horizontal="center" vertical="center"/>
      <protection locked="0"/>
    </xf>
    <xf numFmtId="0" fontId="23" fillId="0" borderId="32" xfId="12" applyFont="1" applyBorder="1" applyAlignment="1">
      <alignment horizontal="center" vertical="center"/>
    </xf>
    <xf numFmtId="0" fontId="13" fillId="0" borderId="32" xfId="12" applyFont="1" applyBorder="1" applyAlignment="1" applyProtection="1">
      <alignment horizontal="center" vertical="center"/>
      <protection locked="0"/>
    </xf>
    <xf numFmtId="0" fontId="13" fillId="0" borderId="32" xfId="12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7" fillId="0" borderId="0" xfId="0" applyFont="1"/>
    <xf numFmtId="0" fontId="44" fillId="0" borderId="0" xfId="0" applyFont="1"/>
    <xf numFmtId="2" fontId="41" fillId="0" borderId="0" xfId="0" applyNumberFormat="1" applyFont="1"/>
    <xf numFmtId="0" fontId="41" fillId="0" borderId="0" xfId="0" applyFont="1" applyAlignment="1">
      <alignment horizontal="center"/>
    </xf>
    <xf numFmtId="2" fontId="57" fillId="0" borderId="0" xfId="0" applyNumberFormat="1" applyFont="1"/>
    <xf numFmtId="2" fontId="44" fillId="0" borderId="0" xfId="0" applyNumberFormat="1" applyFont="1"/>
    <xf numFmtId="1" fontId="13" fillId="0" borderId="0" xfId="0" applyNumberFormat="1" applyFont="1" applyAlignment="1">
      <alignment horizontal="center"/>
    </xf>
    <xf numFmtId="1" fontId="16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13" fillId="0" borderId="25" xfId="0" applyFont="1" applyBorder="1" applyAlignment="1">
      <alignment horizontal="left" vertical="center" wrapText="1"/>
    </xf>
    <xf numFmtId="14" fontId="13" fillId="0" borderId="27" xfId="0" applyNumberFormat="1" applyFont="1" applyBorder="1" applyAlignment="1">
      <alignment horizontal="center" vertical="center" wrapText="1"/>
    </xf>
    <xf numFmtId="2" fontId="14" fillId="0" borderId="98" xfId="0" applyNumberFormat="1" applyFont="1" applyBorder="1" applyAlignment="1" applyProtection="1">
      <alignment horizontal="center" vertical="center"/>
      <protection locked="0"/>
    </xf>
    <xf numFmtId="2" fontId="14" fillId="0" borderId="99" xfId="0" applyNumberFormat="1" applyFont="1" applyBorder="1" applyAlignment="1" applyProtection="1">
      <alignment horizontal="center" vertical="center" wrapText="1"/>
      <protection locked="0"/>
    </xf>
    <xf numFmtId="0" fontId="23" fillId="0" borderId="27" xfId="12" applyFont="1" applyBorder="1" applyAlignment="1" applyProtection="1">
      <alignment horizontal="center"/>
      <protection locked="0"/>
    </xf>
    <xf numFmtId="0" fontId="13" fillId="0" borderId="27" xfId="12" applyFont="1" applyBorder="1" applyAlignment="1">
      <alignment horizontal="center"/>
    </xf>
    <xf numFmtId="0" fontId="13" fillId="0" borderId="27" xfId="12" applyFont="1" applyBorder="1" applyAlignment="1" applyProtection="1">
      <alignment horizontal="center"/>
      <protection locked="0"/>
    </xf>
    <xf numFmtId="2" fontId="14" fillId="0" borderId="32" xfId="0" applyNumberFormat="1" applyFont="1" applyBorder="1" applyAlignment="1" applyProtection="1">
      <alignment horizontal="center" vertical="center" wrapText="1"/>
      <protection locked="0"/>
    </xf>
    <xf numFmtId="14" fontId="13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 applyProtection="1">
      <alignment horizontal="center" vertical="center" wrapText="1"/>
      <protection locked="0"/>
    </xf>
    <xf numFmtId="0" fontId="23" fillId="0" borderId="102" xfId="12" applyFont="1" applyBorder="1" applyAlignment="1" applyProtection="1">
      <alignment horizontal="center" vertical="center"/>
      <protection locked="0"/>
    </xf>
    <xf numFmtId="0" fontId="23" fillId="0" borderId="103" xfId="12" applyFont="1" applyBorder="1" applyAlignment="1" applyProtection="1">
      <alignment horizontal="center" vertical="center"/>
      <protection locked="0"/>
    </xf>
    <xf numFmtId="0" fontId="13" fillId="0" borderId="102" xfId="12" applyFont="1" applyBorder="1" applyAlignment="1" applyProtection="1">
      <alignment horizontal="center"/>
      <protection locked="0"/>
    </xf>
    <xf numFmtId="0" fontId="23" fillId="0" borderId="103" xfId="12" applyFont="1" applyBorder="1" applyAlignment="1" applyProtection="1">
      <alignment horizontal="center"/>
      <protection locked="0"/>
    </xf>
    <xf numFmtId="0" fontId="23" fillId="0" borderId="95" xfId="12" applyFont="1" applyBorder="1" applyAlignment="1" applyProtection="1">
      <alignment horizontal="center" vertical="center"/>
      <protection locked="0"/>
    </xf>
    <xf numFmtId="0" fontId="23" fillId="0" borderId="104" xfId="12" applyFont="1" applyBorder="1" applyAlignment="1" applyProtection="1">
      <alignment horizontal="center" vertical="center"/>
      <protection locked="0"/>
    </xf>
    <xf numFmtId="0" fontId="13" fillId="0" borderId="95" xfId="12" applyFont="1" applyBorder="1" applyAlignment="1" applyProtection="1">
      <alignment horizontal="center"/>
      <protection locked="0"/>
    </xf>
    <xf numFmtId="0" fontId="23" fillId="0" borderId="104" xfId="12" applyFont="1" applyBorder="1" applyAlignment="1" applyProtection="1">
      <alignment horizontal="center"/>
      <protection locked="0"/>
    </xf>
    <xf numFmtId="0" fontId="23" fillId="0" borderId="105" xfId="12" applyFont="1" applyBorder="1" applyAlignment="1" applyProtection="1">
      <alignment horizontal="center" vertical="center"/>
      <protection locked="0"/>
    </xf>
    <xf numFmtId="0" fontId="23" fillId="0" borderId="106" xfId="12" applyFont="1" applyBorder="1" applyAlignment="1" applyProtection="1">
      <alignment horizontal="center" vertical="center"/>
      <protection locked="0"/>
    </xf>
    <xf numFmtId="0" fontId="13" fillId="0" borderId="105" xfId="12" applyFont="1" applyBorder="1" applyAlignment="1" applyProtection="1">
      <alignment horizontal="center"/>
      <protection locked="0"/>
    </xf>
    <xf numFmtId="0" fontId="23" fillId="0" borderId="106" xfId="12" applyFont="1" applyBorder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13" fillId="0" borderId="0" xfId="12" applyFont="1" applyAlignment="1" applyProtection="1">
      <alignment horizontal="center"/>
      <protection locked="0"/>
    </xf>
    <xf numFmtId="0" fontId="23" fillId="0" borderId="0" xfId="12" applyFont="1" applyAlignment="1" applyProtection="1">
      <alignment horizontal="center"/>
      <protection locked="0"/>
    </xf>
    <xf numFmtId="0" fontId="22" fillId="0" borderId="0" xfId="0" applyFont="1" applyAlignment="1">
      <alignment horizontal="center" vertical="center"/>
    </xf>
    <xf numFmtId="165" fontId="16" fillId="0" borderId="0" xfId="0" applyNumberFormat="1" applyFont="1" applyAlignment="1" applyProtection="1">
      <alignment horizontal="center" vertical="center"/>
      <protection locked="0"/>
    </xf>
    <xf numFmtId="2" fontId="15" fillId="0" borderId="108" xfId="0" applyNumberFormat="1" applyFont="1" applyBorder="1" applyAlignment="1">
      <alignment horizontal="center" vertical="center"/>
    </xf>
    <xf numFmtId="1" fontId="23" fillId="4" borderId="109" xfId="49" applyNumberFormat="1" applyFont="1" applyFill="1" applyBorder="1" applyAlignment="1" applyProtection="1">
      <alignment horizontal="center" vertical="center"/>
      <protection locked="0"/>
    </xf>
    <xf numFmtId="165" fontId="13" fillId="0" borderId="109" xfId="0" applyNumberFormat="1" applyFont="1" applyBorder="1" applyAlignment="1" applyProtection="1">
      <alignment horizontal="center" vertical="center"/>
      <protection locked="0"/>
    </xf>
    <xf numFmtId="0" fontId="13" fillId="0" borderId="109" xfId="73" applyFont="1" applyBorder="1" applyAlignment="1" applyProtection="1">
      <alignment horizontal="center" vertical="center"/>
      <protection locked="0"/>
    </xf>
    <xf numFmtId="0" fontId="23" fillId="0" borderId="109" xfId="73" applyFont="1" applyBorder="1" applyAlignment="1">
      <alignment horizontal="center" vertical="center"/>
    </xf>
    <xf numFmtId="0" fontId="13" fillId="0" borderId="109" xfId="73" applyFont="1" applyBorder="1" applyAlignment="1">
      <alignment horizontal="center" vertical="center"/>
    </xf>
    <xf numFmtId="0" fontId="13" fillId="0" borderId="107" xfId="73" applyFont="1" applyBorder="1" applyAlignment="1">
      <alignment horizontal="center" vertical="center"/>
    </xf>
    <xf numFmtId="0" fontId="15" fillId="0" borderId="109" xfId="0" applyFont="1" applyBorder="1" applyAlignment="1">
      <alignment horizontal="center"/>
    </xf>
    <xf numFmtId="0" fontId="13" fillId="0" borderId="109" xfId="0" applyFont="1" applyBorder="1"/>
    <xf numFmtId="0" fontId="13" fillId="0" borderId="109" xfId="0" applyFont="1" applyBorder="1" applyAlignment="1">
      <alignment horizontal="center"/>
    </xf>
    <xf numFmtId="0" fontId="32" fillId="0" borderId="109" xfId="0" applyFont="1" applyBorder="1" applyAlignment="1">
      <alignment horizontal="center"/>
    </xf>
    <xf numFmtId="0" fontId="23" fillId="0" borderId="109" xfId="0" applyFont="1" applyBorder="1"/>
    <xf numFmtId="0" fontId="23" fillId="0" borderId="109" xfId="0" applyFont="1" applyBorder="1" applyAlignment="1">
      <alignment horizontal="center"/>
    </xf>
    <xf numFmtId="166" fontId="13" fillId="0" borderId="109" xfId="0" applyNumberFormat="1" applyFont="1" applyBorder="1" applyAlignment="1">
      <alignment horizontal="center"/>
    </xf>
    <xf numFmtId="166" fontId="13" fillId="0" borderId="110" xfId="0" applyNumberFormat="1" applyFont="1" applyBorder="1" applyAlignment="1">
      <alignment horizontal="center"/>
    </xf>
    <xf numFmtId="0" fontId="13" fillId="0" borderId="109" xfId="0" applyFont="1" applyBorder="1" applyAlignment="1">
      <alignment horizontal="center" wrapText="1"/>
    </xf>
    <xf numFmtId="0" fontId="13" fillId="0" borderId="110" xfId="0" applyFont="1" applyBorder="1" applyAlignment="1">
      <alignment horizontal="center"/>
    </xf>
    <xf numFmtId="0" fontId="13" fillId="0" borderId="111" xfId="0" applyFont="1" applyBorder="1" applyAlignment="1">
      <alignment horizontal="center"/>
    </xf>
    <xf numFmtId="2" fontId="14" fillId="0" borderId="111" xfId="0" applyNumberFormat="1" applyFont="1" applyBorder="1" applyAlignment="1" applyProtection="1">
      <alignment horizontal="center" vertical="center"/>
      <protection locked="0"/>
    </xf>
    <xf numFmtId="0" fontId="13" fillId="0" borderId="111" xfId="0" applyFont="1" applyBorder="1" applyAlignment="1">
      <alignment horizontal="center" wrapText="1"/>
    </xf>
    <xf numFmtId="2" fontId="13" fillId="0" borderId="109" xfId="0" applyNumberFormat="1" applyFont="1" applyBorder="1" applyAlignment="1">
      <alignment horizontal="center"/>
    </xf>
    <xf numFmtId="2" fontId="13" fillId="0" borderId="109" xfId="0" quotePrefix="1" applyNumberFormat="1" applyFont="1" applyBorder="1" applyAlignment="1">
      <alignment horizontal="center"/>
    </xf>
    <xf numFmtId="0" fontId="13" fillId="0" borderId="112" xfId="0" applyFont="1" applyBorder="1" applyAlignment="1">
      <alignment horizontal="center"/>
    </xf>
    <xf numFmtId="2" fontId="13" fillId="0" borderId="110" xfId="0" quotePrefix="1" applyNumberFormat="1" applyFont="1" applyBorder="1" applyAlignment="1">
      <alignment horizontal="center"/>
    </xf>
    <xf numFmtId="0" fontId="23" fillId="3" borderId="109" xfId="12" applyFont="1" applyFill="1" applyBorder="1" applyAlignment="1" applyProtection="1">
      <alignment horizontal="center" vertical="center"/>
      <protection locked="0"/>
    </xf>
    <xf numFmtId="2" fontId="13" fillId="0" borderId="44" xfId="1" applyNumberFormat="1" applyFont="1" applyFill="1" applyBorder="1" applyAlignment="1" applyProtection="1">
      <alignment horizontal="center" vertical="center"/>
    </xf>
    <xf numFmtId="2" fontId="13" fillId="0" borderId="0" xfId="1" applyNumberFormat="1" applyFont="1" applyFill="1" applyBorder="1" applyAlignment="1" applyProtection="1">
      <alignment horizontal="center" vertical="center"/>
    </xf>
    <xf numFmtId="2" fontId="13" fillId="0" borderId="28" xfId="1" applyNumberFormat="1" applyFont="1" applyFill="1" applyBorder="1" applyAlignment="1" applyProtection="1">
      <alignment horizontal="center" vertical="center"/>
    </xf>
    <xf numFmtId="2" fontId="13" fillId="0" borderId="46" xfId="1" applyNumberFormat="1" applyFont="1" applyFill="1" applyBorder="1" applyAlignment="1" applyProtection="1">
      <alignment horizontal="center" vertical="center"/>
    </xf>
    <xf numFmtId="0" fontId="13" fillId="0" borderId="109" xfId="12" applyFont="1" applyBorder="1" applyAlignment="1" applyProtection="1">
      <alignment horizontal="center" vertical="center"/>
      <protection locked="0"/>
    </xf>
    <xf numFmtId="0" fontId="23" fillId="0" borderId="109" xfId="12" applyFont="1" applyBorder="1" applyAlignment="1">
      <alignment horizontal="center" vertical="center"/>
    </xf>
    <xf numFmtId="0" fontId="13" fillId="0" borderId="109" xfId="12" applyFont="1" applyBorder="1" applyAlignment="1">
      <alignment horizontal="center" vertical="center"/>
    </xf>
    <xf numFmtId="0" fontId="13" fillId="0" borderId="107" xfId="12" applyFont="1" applyBorder="1" applyAlignment="1">
      <alignment horizontal="center" vertical="center"/>
    </xf>
    <xf numFmtId="0" fontId="15" fillId="0" borderId="109" xfId="0" applyFont="1" applyBorder="1" applyAlignment="1">
      <alignment horizontal="center" vertical="center"/>
    </xf>
    <xf numFmtId="0" fontId="13" fillId="0" borderId="109" xfId="0" applyFont="1" applyBorder="1" applyAlignment="1">
      <alignment horizontal="center" vertical="center"/>
    </xf>
    <xf numFmtId="0" fontId="50" fillId="0" borderId="109" xfId="0" applyFont="1" applyBorder="1" applyAlignment="1">
      <alignment horizontal="center" vertical="center" wrapText="1"/>
    </xf>
    <xf numFmtId="16" fontId="13" fillId="0" borderId="109" xfId="0" applyNumberFormat="1" applyFont="1" applyBorder="1" applyAlignment="1">
      <alignment horizontal="center" vertical="center"/>
    </xf>
    <xf numFmtId="0" fontId="13" fillId="0" borderId="109" xfId="82" applyFont="1" applyBorder="1" applyAlignment="1" applyProtection="1">
      <alignment horizontal="center" vertical="center"/>
      <protection locked="0"/>
    </xf>
    <xf numFmtId="0" fontId="23" fillId="0" borderId="109" xfId="82" applyFont="1" applyBorder="1" applyAlignment="1">
      <alignment horizontal="center" vertical="center"/>
    </xf>
    <xf numFmtId="0" fontId="13" fillId="0" borderId="109" xfId="82" applyFont="1" applyBorder="1" applyAlignment="1">
      <alignment horizontal="center" vertical="center"/>
    </xf>
    <xf numFmtId="0" fontId="13" fillId="0" borderId="107" xfId="82" applyFont="1" applyBorder="1" applyAlignment="1">
      <alignment horizontal="center" vertical="center"/>
    </xf>
    <xf numFmtId="0" fontId="13" fillId="0" borderId="109" xfId="0" quotePrefix="1" applyFont="1" applyBorder="1" applyAlignment="1">
      <alignment horizontal="center"/>
    </xf>
    <xf numFmtId="166" fontId="13" fillId="0" borderId="49" xfId="0" applyNumberFormat="1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2" fontId="13" fillId="0" borderId="49" xfId="0" applyNumberFormat="1" applyFont="1" applyBorder="1" applyAlignment="1">
      <alignment horizontal="center"/>
    </xf>
    <xf numFmtId="0" fontId="13" fillId="0" borderId="120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6" xfId="0" applyBorder="1"/>
    <xf numFmtId="0" fontId="0" fillId="0" borderId="46" xfId="0" applyBorder="1" applyAlignment="1">
      <alignment horizontal="right"/>
    </xf>
    <xf numFmtId="14" fontId="25" fillId="0" borderId="46" xfId="0" applyNumberFormat="1" applyFont="1" applyBorder="1" applyAlignment="1">
      <alignment horizontal="center"/>
    </xf>
    <xf numFmtId="14" fontId="0" fillId="0" borderId="0" xfId="0" applyNumberFormat="1"/>
    <xf numFmtId="0" fontId="30" fillId="0" borderId="0" xfId="0" applyFont="1" applyAlignment="1">
      <alignment horizontal="center"/>
    </xf>
    <xf numFmtId="1" fontId="13" fillId="0" borderId="109" xfId="0" quotePrefix="1" applyNumberFormat="1" applyFont="1" applyBorder="1" applyAlignment="1">
      <alignment horizontal="center"/>
    </xf>
    <xf numFmtId="0" fontId="65" fillId="5" borderId="39" xfId="0" applyFont="1" applyFill="1" applyBorder="1" applyAlignment="1">
      <alignment horizontal="center" vertical="center"/>
    </xf>
    <xf numFmtId="0" fontId="66" fillId="6" borderId="0" xfId="0" applyFont="1" applyFill="1"/>
    <xf numFmtId="0" fontId="0" fillId="7" borderId="0" xfId="0" applyFill="1"/>
    <xf numFmtId="14" fontId="0" fillId="7" borderId="0" xfId="0" applyNumberFormat="1" applyFill="1"/>
    <xf numFmtId="0" fontId="0" fillId="8" borderId="0" xfId="0" applyFill="1"/>
    <xf numFmtId="0" fontId="67" fillId="0" borderId="0" xfId="125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2" fontId="40" fillId="0" borderId="52" xfId="0" applyNumberFormat="1" applyFont="1" applyBorder="1" applyAlignment="1">
      <alignment horizontal="center" vertical="center"/>
    </xf>
    <xf numFmtId="2" fontId="40" fillId="0" borderId="9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1" fontId="56" fillId="0" borderId="29" xfId="0" applyNumberFormat="1" applyFont="1" applyBorder="1" applyAlignment="1">
      <alignment horizontal="center" vertical="center"/>
    </xf>
    <xf numFmtId="1" fontId="56" fillId="0" borderId="30" xfId="0" applyNumberFormat="1" applyFont="1" applyBorder="1" applyAlignment="1">
      <alignment horizontal="center" vertical="center"/>
    </xf>
    <xf numFmtId="1" fontId="56" fillId="0" borderId="31" xfId="0" applyNumberFormat="1" applyFont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/>
      <protection locked="0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15" fillId="0" borderId="50" xfId="0" applyNumberFormat="1" applyFont="1" applyBorder="1" applyAlignment="1">
      <alignment horizontal="center" vertical="center"/>
    </xf>
    <xf numFmtId="2" fontId="15" fillId="0" borderId="33" xfId="0" applyNumberFormat="1" applyFont="1" applyBorder="1" applyAlignment="1">
      <alignment horizontal="center" vertical="center"/>
    </xf>
    <xf numFmtId="2" fontId="15" fillId="0" borderId="44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0" borderId="51" xfId="0" applyNumberFormat="1" applyFont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 vertical="center"/>
    </xf>
    <xf numFmtId="0" fontId="15" fillId="0" borderId="113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64" fillId="0" borderId="116" xfId="0" applyFont="1" applyBorder="1" applyAlignment="1">
      <alignment horizontal="center" vertical="center" wrapText="1"/>
    </xf>
    <xf numFmtId="0" fontId="64" fillId="0" borderId="117" xfId="0" applyFont="1" applyBorder="1" applyAlignment="1">
      <alignment horizontal="center" vertical="center"/>
    </xf>
    <xf numFmtId="0" fontId="64" fillId="0" borderId="118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45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46" xfId="0" applyFont="1" applyBorder="1" applyAlignment="1">
      <alignment horizontal="center" vertical="center"/>
    </xf>
    <xf numFmtId="0" fontId="64" fillId="0" borderId="47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/>
      <protection locked="0"/>
    </xf>
    <xf numFmtId="1" fontId="22" fillId="0" borderId="29" xfId="0" applyNumberFormat="1" applyFont="1" applyBorder="1" applyAlignment="1">
      <alignment horizontal="center" vertical="center"/>
    </xf>
    <xf numFmtId="1" fontId="22" fillId="0" borderId="3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6" fillId="0" borderId="0" xfId="0" applyNumberFormat="1" applyFont="1" applyAlignment="1" applyProtection="1">
      <alignment horizontal="center" vertical="center"/>
      <protection locked="0"/>
    </xf>
    <xf numFmtId="0" fontId="19" fillId="0" borderId="75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1" fontId="19" fillId="0" borderId="81" xfId="0" applyNumberFormat="1" applyFont="1" applyBorder="1" applyAlignment="1">
      <alignment horizontal="center" vertical="center"/>
    </xf>
    <xf numFmtId="1" fontId="19" fillId="0" borderId="67" xfId="0" applyNumberFormat="1" applyFont="1" applyBorder="1" applyAlignment="1">
      <alignment horizontal="center" vertical="center"/>
    </xf>
    <xf numFmtId="1" fontId="19" fillId="0" borderId="76" xfId="0" applyNumberFormat="1" applyFont="1" applyBorder="1" applyAlignment="1">
      <alignment horizontal="center" vertical="center"/>
    </xf>
    <xf numFmtId="1" fontId="19" fillId="0" borderId="75" xfId="0" applyNumberFormat="1" applyFont="1" applyBorder="1" applyAlignment="1">
      <alignment horizontal="center" vertical="center"/>
    </xf>
    <xf numFmtId="1" fontId="19" fillId="0" borderId="68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61" xfId="0" applyNumberFormat="1" applyBorder="1" applyAlignment="1">
      <alignment horizontal="center" vertical="center"/>
    </xf>
    <xf numFmtId="164" fontId="5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1" xfId="0" applyFont="1" applyBorder="1" applyAlignment="1" applyProtection="1">
      <alignment horizontal="center" vertical="center"/>
      <protection locked="0"/>
    </xf>
    <xf numFmtId="0" fontId="17" fillId="0" borderId="72" xfId="0" applyFont="1" applyBorder="1" applyAlignment="1" applyProtection="1">
      <alignment horizontal="center" vertical="center"/>
      <protection locked="0"/>
    </xf>
    <xf numFmtId="0" fontId="17" fillId="0" borderId="73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/>
      <protection locked="0"/>
    </xf>
    <xf numFmtId="164" fontId="0" fillId="0" borderId="60" xfId="0" applyNumberForma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1" fontId="19" fillId="0" borderId="80" xfId="0" applyNumberFormat="1" applyFont="1" applyBorder="1" applyAlignment="1">
      <alignment horizontal="center" vertical="center"/>
    </xf>
    <xf numFmtId="1" fontId="19" fillId="0" borderId="78" xfId="0" applyNumberFormat="1" applyFont="1" applyBorder="1" applyAlignment="1">
      <alignment horizontal="center" vertical="center"/>
    </xf>
    <xf numFmtId="1" fontId="19" fillId="0" borderId="82" xfId="0" applyNumberFormat="1" applyFont="1" applyBorder="1" applyAlignment="1">
      <alignment horizontal="center" vertical="center"/>
    </xf>
    <xf numFmtId="1" fontId="19" fillId="0" borderId="77" xfId="0" applyNumberFormat="1" applyFont="1" applyBorder="1" applyAlignment="1">
      <alignment horizontal="center" vertical="center"/>
    </xf>
    <xf numFmtId="1" fontId="19" fillId="0" borderId="79" xfId="0" applyNumberFormat="1" applyFont="1" applyBorder="1" applyAlignment="1">
      <alignment horizontal="center" vertical="center"/>
    </xf>
    <xf numFmtId="164" fontId="59" fillId="0" borderId="0" xfId="0" applyNumberFormat="1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1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2" fontId="13" fillId="0" borderId="44" xfId="1" applyNumberFormat="1" applyFont="1" applyFill="1" applyBorder="1" applyAlignment="1" applyProtection="1">
      <alignment horizontal="center" vertical="center"/>
    </xf>
    <xf numFmtId="2" fontId="13" fillId="0" borderId="0" xfId="1" applyNumberFormat="1" applyFont="1" applyFill="1" applyBorder="1" applyAlignment="1" applyProtection="1">
      <alignment horizontal="center" vertical="center"/>
    </xf>
    <xf numFmtId="2" fontId="13" fillId="0" borderId="28" xfId="1" applyNumberFormat="1" applyFont="1" applyFill="1" applyBorder="1" applyAlignment="1" applyProtection="1">
      <alignment horizontal="center" vertical="center"/>
    </xf>
    <xf numFmtId="2" fontId="13" fillId="0" borderId="46" xfId="1" applyNumberFormat="1" applyFont="1" applyFill="1" applyBorder="1" applyAlignment="1" applyProtection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2" fillId="0" borderId="0" xfId="0" applyFont="1" applyAlignment="1">
      <alignment vertical="center"/>
    </xf>
    <xf numFmtId="165" fontId="16" fillId="0" borderId="0" xfId="0" applyNumberFormat="1" applyFont="1" applyAlignment="1" applyProtection="1">
      <alignment vertical="center"/>
      <protection locked="0"/>
    </xf>
    <xf numFmtId="1" fontId="56" fillId="0" borderId="97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91" xfId="0" applyFont="1" applyBorder="1" applyAlignment="1">
      <alignment horizontal="center"/>
    </xf>
    <xf numFmtId="0" fontId="26" fillId="0" borderId="72" xfId="0" applyFont="1" applyBorder="1" applyAlignment="1">
      <alignment horizontal="center"/>
    </xf>
    <xf numFmtId="0" fontId="26" fillId="0" borderId="92" xfId="0" applyFont="1" applyBorder="1" applyAlignment="1">
      <alignment horizontal="center"/>
    </xf>
    <xf numFmtId="0" fontId="16" fillId="0" borderId="0" xfId="0" applyFont="1" applyAlignment="1" applyProtection="1">
      <alignment horizontal="left"/>
      <protection locked="0"/>
    </xf>
    <xf numFmtId="0" fontId="28" fillId="0" borderId="93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0" fillId="0" borderId="119" xfId="0" applyBorder="1" applyAlignment="1">
      <alignment horizontal="center"/>
    </xf>
    <xf numFmtId="0" fontId="0" fillId="0" borderId="115" xfId="0" applyBorder="1" applyAlignment="1">
      <alignment horizontal="center"/>
    </xf>
    <xf numFmtId="0" fontId="28" fillId="0" borderId="54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28" fillId="0" borderId="94" xfId="0" applyFont="1" applyBorder="1" applyAlignment="1">
      <alignment horizontal="center"/>
    </xf>
    <xf numFmtId="0" fontId="0" fillId="0" borderId="96" xfId="0" applyBorder="1" applyAlignment="1">
      <alignment horizontal="center"/>
    </xf>
    <xf numFmtId="0" fontId="23" fillId="0" borderId="29" xfId="12" applyFont="1" applyBorder="1" applyAlignment="1" applyProtection="1">
      <alignment horizontal="center"/>
      <protection locked="0"/>
    </xf>
    <xf numFmtId="0" fontId="23" fillId="0" borderId="100" xfId="12" applyFont="1" applyBorder="1" applyAlignment="1" applyProtection="1">
      <alignment horizontal="center"/>
      <protection locked="0"/>
    </xf>
    <xf numFmtId="0" fontId="13" fillId="0" borderId="101" xfId="12" applyFont="1" applyBorder="1" applyAlignment="1" applyProtection="1">
      <alignment horizontal="center"/>
      <protection locked="0"/>
    </xf>
    <xf numFmtId="0" fontId="13" fillId="0" borderId="31" xfId="12" applyFont="1" applyBorder="1" applyAlignment="1" applyProtection="1">
      <alignment horizontal="center"/>
      <protection locked="0"/>
    </xf>
    <xf numFmtId="0" fontId="30" fillId="0" borderId="0" xfId="0" applyFont="1" applyAlignment="1">
      <alignment horizontal="center" wrapText="1"/>
    </xf>
  </cellXfs>
  <cellStyles count="126">
    <cellStyle name="Excel_BuiltIn_Linked Cell" xfId="1" xr:uid="{00000000-0005-0000-0000-000000000000}"/>
    <cellStyle name="Hyperlink" xfId="125" builtinId="8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5 3" xfId="77" xr:uid="{F38CBD8D-8E28-4518-B2B0-BBBA91A2522D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2 2 2" xfId="104" xr:uid="{AB91F5B9-0906-4406-983F-8497389580F8}"/>
    <cellStyle name="Normal 16 2 3" xfId="92" xr:uid="{FB762628-E51D-4301-A0D9-ACF67ACE9B83}"/>
    <cellStyle name="Normal 16 3" xfId="40" xr:uid="{588507FB-3B94-4FBE-B032-1BC7C13B0160}"/>
    <cellStyle name="Normal 16 3 2" xfId="98" xr:uid="{0D3EF5CD-7A39-4540-9326-ACEC884FDCA5}"/>
    <cellStyle name="Normal 16 4" xfId="52" xr:uid="{C62CB3D3-0BFE-47E5-952F-A0B7E003DA9D}"/>
    <cellStyle name="Normal 16 4 2" xfId="110" xr:uid="{FD520A8C-E1F9-4550-9C82-495340B3C102}"/>
    <cellStyle name="Normal 16 5" xfId="59" xr:uid="{B667C8A6-D740-4A2B-946D-244BC091C383}"/>
    <cellStyle name="Normal 16 5 2" xfId="117" xr:uid="{54B069CB-397B-4A04-9A7A-447547D5A67F}"/>
    <cellStyle name="Normal 16 6" xfId="65" xr:uid="{E0D35CAD-BEC7-45B5-9ECE-817FD9B1FBD9}"/>
    <cellStyle name="Normal 16 6 2" xfId="123" xr:uid="{DCB2847D-7F05-475F-832A-BF360CEA5C62}"/>
    <cellStyle name="Normal 16 7" xfId="71" xr:uid="{FB422045-54D0-47FD-8B13-B3E065244D71}"/>
    <cellStyle name="Normal 16 8" xfId="78" xr:uid="{6D4D42BB-2A5B-42BA-9391-CFA2EE6EC1EF}"/>
    <cellStyle name="Normal 16 9" xfId="86" xr:uid="{6D065F3A-144C-4CA3-B582-3415121F4449}"/>
    <cellStyle name="Normal 17" xfId="22" xr:uid="{D47C95EC-5EE0-41A8-930D-04010E39B2F8}"/>
    <cellStyle name="Normal 17 2" xfId="33" xr:uid="{68EB4E08-1F89-47F4-A9B1-75660913C6C4}"/>
    <cellStyle name="Normal 17 3" xfId="79" xr:uid="{5058BDD4-E64C-4A50-B7FB-5B6EB2AA0F13}"/>
    <cellStyle name="Normal 18" xfId="23" xr:uid="{54E09E81-0AC1-4A48-BA29-C8D4F30CCBEA}"/>
    <cellStyle name="Normal 18 2" xfId="34" xr:uid="{B5AF44AC-6745-46CA-B2CE-BA9C53A9CCAA}"/>
    <cellStyle name="Normal 18 3" xfId="80" xr:uid="{4FAC32E0-955C-4A4B-851D-245CA376271B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2 2 2" xfId="105" xr:uid="{5746E8D9-F073-4DA1-8D88-D21FFA91ACA8}"/>
    <cellStyle name="Normal 19 2 3" xfId="93" xr:uid="{CDE26E25-C23D-4CCF-B6FE-D7B7D5D91B6B}"/>
    <cellStyle name="Normal 19 3" xfId="41" xr:uid="{0BA92F16-BC6D-49B0-B517-95E30469839C}"/>
    <cellStyle name="Normal 19 3 2" xfId="99" xr:uid="{81EC99A2-598D-4C5B-A530-564BEAC5D98B}"/>
    <cellStyle name="Normal 19 4" xfId="53" xr:uid="{5D81F5DB-F7AD-4790-BA9F-8B5FC21F74E4}"/>
    <cellStyle name="Normal 19 4 2" xfId="111" xr:uid="{4420FE0D-0654-4443-BDD5-F0E2DF72F43E}"/>
    <cellStyle name="Normal 19 5" xfId="60" xr:uid="{EA1B2ADA-5F76-4737-859C-D6199A403062}"/>
    <cellStyle name="Normal 19 5 2" xfId="118" xr:uid="{164D59B2-38DF-416A-9E4F-2D7B54FE78F6}"/>
    <cellStyle name="Normal 19 6" xfId="66" xr:uid="{FB6A1232-18BE-43C8-AF6D-D6FD3EDF0ABE}"/>
    <cellStyle name="Normal 19 6 2" xfId="124" xr:uid="{5472C59A-333F-4690-A1D6-49DD12FDFB31}"/>
    <cellStyle name="Normal 19 7" xfId="72" xr:uid="{59214281-642D-42F2-BE35-F43C55A873E7}"/>
    <cellStyle name="Normal 19 8" xfId="81" xr:uid="{6A4DF1C4-A51C-403D-895C-3486241BAA1D}"/>
    <cellStyle name="Normal 19 9" xfId="87" xr:uid="{60F9A7CB-DD4C-44A4-895D-F0647D876043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20 2" xfId="112" xr:uid="{C27BAE31-B416-48A8-967C-87E5C334AD05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10" xfId="73" xr:uid="{084EB75C-8DAD-48F1-BFEE-3D55BAA27122}"/>
    <cellStyle name="Normal 5 11" xfId="82" xr:uid="{0C0CA42D-2C74-4C26-848B-40DF682E1BA8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2 2 2" xfId="101" xr:uid="{A418E09D-1E2C-498A-9A2E-3BB7B541634C}"/>
    <cellStyle name="Normal 5 2 2 3" xfId="89" xr:uid="{21344685-944C-4118-9794-6E25A69F8322}"/>
    <cellStyle name="Normal 5 2 3" xfId="37" xr:uid="{02EE68C3-DEF9-49AB-9078-C4C66BE4720A}"/>
    <cellStyle name="Normal 5 2 3 2" xfId="95" xr:uid="{E34107ED-F999-471B-B1C2-7785ABBF8F68}"/>
    <cellStyle name="Normal 5 2 4" xfId="49" xr:uid="{A8F11E39-410D-4F50-819F-0D70EDD308A5}"/>
    <cellStyle name="Normal 5 2 4 2" xfId="107" xr:uid="{F4931681-9218-4CC3-9341-88BBA3D840F5}"/>
    <cellStyle name="Normal 5 2 5" xfId="56" xr:uid="{CA4BF427-D0F5-4007-948A-CC543C4067D2}"/>
    <cellStyle name="Normal 5 2 5 2" xfId="114" xr:uid="{70E174C7-0C82-49EC-BF60-042FFB38406B}"/>
    <cellStyle name="Normal 5 2 6" xfId="62" xr:uid="{E725D657-1DFE-4F3F-9704-BAAC1E945141}"/>
    <cellStyle name="Normal 5 2 6 2" xfId="120" xr:uid="{7A4E5A76-502F-479A-823C-B65E96800FD3}"/>
    <cellStyle name="Normal 5 2 7" xfId="68" xr:uid="{519D336C-718B-4628-A408-147A97D8937F}"/>
    <cellStyle name="Normal 5 2 8" xfId="74" xr:uid="{D915D989-A73A-4393-9A42-F9EFFF27962A}"/>
    <cellStyle name="Normal 5 2 9" xfId="83" xr:uid="{E0D52741-7430-47A5-9F94-CE0973EC8BC0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2 2 2" xfId="102" xr:uid="{E08F1549-BE5C-4DB4-8D8F-09572BB9E8A7}"/>
    <cellStyle name="Normal 5 3 2 3" xfId="90" xr:uid="{91F95058-73C5-4F46-846E-0B5740686230}"/>
    <cellStyle name="Normal 5 3 3" xfId="38" xr:uid="{07B5D44D-48C5-4E0C-8418-FBB8999F3CAC}"/>
    <cellStyle name="Normal 5 3 3 2" xfId="96" xr:uid="{4A8B2C58-71B2-404C-ADAA-6FFF6A08E8AC}"/>
    <cellStyle name="Normal 5 3 4" xfId="50" xr:uid="{ED5FCBFB-6D73-4865-B377-10E69A02BB9D}"/>
    <cellStyle name="Normal 5 3 4 2" xfId="108" xr:uid="{6239B5E2-5407-4524-8B92-81691CF6A506}"/>
    <cellStyle name="Normal 5 3 5" xfId="57" xr:uid="{6359DEA9-0599-4F3D-A148-20C5430D1122}"/>
    <cellStyle name="Normal 5 3 5 2" xfId="115" xr:uid="{1914A096-AC08-4F53-9FD2-A93D6F9C5DD3}"/>
    <cellStyle name="Normal 5 3 6" xfId="63" xr:uid="{EBA69BB3-9371-456E-9437-F17EC8A19485}"/>
    <cellStyle name="Normal 5 3 6 2" xfId="121" xr:uid="{04D29E5B-2725-4E65-9A9D-8CAA18031AED}"/>
    <cellStyle name="Normal 5 3 7" xfId="69" xr:uid="{39B1ED41-4A43-4FF6-9EF5-F042B2C7F860}"/>
    <cellStyle name="Normal 5 3 8" xfId="75" xr:uid="{B5F9B827-68DE-4100-8C8B-F07771FA4BD0}"/>
    <cellStyle name="Normal 5 3 9" xfId="84" xr:uid="{13AC2560-3864-45FA-BFF3-753314C9B300}"/>
    <cellStyle name="Normal 5 4" xfId="27" xr:uid="{33E2A5D1-18D2-4807-A800-769066B18EB0}"/>
    <cellStyle name="Normal 5 4 2" xfId="42" xr:uid="{1A312BE9-A982-4F72-B2DC-BC770B200E08}"/>
    <cellStyle name="Normal 5 4 2 2" xfId="100" xr:uid="{50A1DB90-5A99-4FBF-820E-042B3A7F3B21}"/>
    <cellStyle name="Normal 5 4 3" xfId="88" xr:uid="{6CF1DEA9-6A90-4ACC-A072-E47A1EA1193E}"/>
    <cellStyle name="Normal 5 5" xfId="36" xr:uid="{BBB92DC6-795F-4E7F-8393-4634DED4F9E8}"/>
    <cellStyle name="Normal 5 5 2" xfId="94" xr:uid="{AA57C219-7768-4F4A-A60B-CCDED26EF845}"/>
    <cellStyle name="Normal 5 6" xfId="48" xr:uid="{F27986D3-A768-4AF7-9D2F-61735F41F518}"/>
    <cellStyle name="Normal 5 6 2" xfId="106" xr:uid="{3F125A59-2254-4579-89CC-71208D24A9CB}"/>
    <cellStyle name="Normal 5 7" xfId="55" xr:uid="{1355B572-9B9A-4F73-83D3-D1A69530FE77}"/>
    <cellStyle name="Normal 5 7 2" xfId="113" xr:uid="{E8E06480-7340-4DA1-9696-BE0E6AFBAD30}"/>
    <cellStyle name="Normal 5 8" xfId="61" xr:uid="{118AD14A-5FA7-4618-8EC7-74FA56701831}"/>
    <cellStyle name="Normal 5 8 2" xfId="119" xr:uid="{AB4E5CF3-89F3-4A63-860D-DF6459E6CDC2}"/>
    <cellStyle name="Normal 5 9" xfId="67" xr:uid="{35ECEE4B-AB86-46A9-B45E-45653E3614AA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2 2 2" xfId="103" xr:uid="{1994668F-FC2C-426A-88BC-F6317501BBB1}"/>
    <cellStyle name="Normal 8 2 3" xfId="91" xr:uid="{1CBEB9CB-63FC-4DD6-A69E-C8C970AA4179}"/>
    <cellStyle name="Normal 8 3" xfId="39" xr:uid="{05680E42-555C-4B99-A1F8-D7354A9C0794}"/>
    <cellStyle name="Normal 8 3 2" xfId="97" xr:uid="{F09F37A5-1877-4B50-B3EA-86A6EC026DFE}"/>
    <cellStyle name="Normal 8 4" xfId="51" xr:uid="{E1E9A8AB-2E65-4DFA-85C6-AD66B4A4023B}"/>
    <cellStyle name="Normal 8 4 2" xfId="109" xr:uid="{174A1581-390C-4F04-BB33-0DDF56E8093A}"/>
    <cellStyle name="Normal 8 5" xfId="58" xr:uid="{CE8B8244-2BD5-4085-8433-6A1733578966}"/>
    <cellStyle name="Normal 8 5 2" xfId="116" xr:uid="{5A2F1D2D-5122-4CF7-83BF-769B1FF90763}"/>
    <cellStyle name="Normal 8 6" xfId="64" xr:uid="{C5BD4205-D382-471C-9451-DCC013EE9AE3}"/>
    <cellStyle name="Normal 8 6 2" xfId="122" xr:uid="{7CC0EDAE-E5EB-48B0-A822-BF3B69FEB398}"/>
    <cellStyle name="Normal 8 7" xfId="70" xr:uid="{E499FFA4-6D72-44D3-AFCF-8F781F3CABB9}"/>
    <cellStyle name="Normal 8 8" xfId="76" xr:uid="{D309A028-D578-4669-8E08-07BBCED4E81F}"/>
    <cellStyle name="Normal 8 9" xfId="85" xr:uid="{2CFCC6AC-60AE-4E6D-9647-03539660834D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League'!$U$86</c:f>
              <c:strCache>
                <c:ptCount val="1"/>
                <c:pt idx="0">
                  <c:v>Northallerton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League'!$U$87:$U$93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17</c:v>
                </c:pt>
                <c:pt idx="3">
                  <c:v>24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E1B-8A00-B7FE12B91B83}"/>
            </c:ext>
          </c:extLst>
        </c:ser>
        <c:ser>
          <c:idx val="1"/>
          <c:order val="1"/>
          <c:tx>
            <c:strRef>
              <c:f>'Moors League'!$V$86</c:f>
              <c:strCache>
                <c:ptCount val="1"/>
                <c:pt idx="0">
                  <c:v>Eston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League'!$V$87:$V$93</c:f>
              <c:numCache>
                <c:formatCode>General</c:formatCode>
                <c:ptCount val="7"/>
                <c:pt idx="0">
                  <c:v>12</c:v>
                </c:pt>
                <c:pt idx="1">
                  <c:v>15</c:v>
                </c:pt>
                <c:pt idx="2">
                  <c:v>19</c:v>
                </c:pt>
                <c:pt idx="3">
                  <c:v>12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2"/>
          <c:order val="2"/>
          <c:tx>
            <c:strRef>
              <c:f>'Moors League'!$W$86</c:f>
              <c:strCache>
                <c:ptCount val="1"/>
                <c:pt idx="0">
                  <c:v>Thirsk</c:v>
                </c:pt>
              </c:strCache>
            </c:strRef>
          </c:tx>
          <c:spPr>
            <a:solidFill>
              <a:srgbClr val="00206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League'!$W$87:$W$93</c:f>
              <c:numCache>
                <c:formatCode>General</c:formatCode>
                <c:ptCount val="7"/>
                <c:pt idx="0">
                  <c:v>14</c:v>
                </c:pt>
                <c:pt idx="1">
                  <c:v>19</c:v>
                </c:pt>
                <c:pt idx="2">
                  <c:v>15</c:v>
                </c:pt>
                <c:pt idx="3">
                  <c:v>9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9-4E1B-8A00-B7FE12B91B83}"/>
            </c:ext>
          </c:extLst>
        </c:ser>
        <c:ser>
          <c:idx val="3"/>
          <c:order val="3"/>
          <c:tx>
            <c:strRef>
              <c:f>'Moors League'!$X$86</c:f>
              <c:strCache>
                <c:ptCount val="1"/>
                <c:pt idx="0">
                  <c:v>Stokesley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League'!$X$87:$X$93</c:f>
              <c:numCache>
                <c:formatCode>General</c:formatCode>
                <c:ptCount val="7"/>
                <c:pt idx="0">
                  <c:v>30</c:v>
                </c:pt>
                <c:pt idx="1">
                  <c:v>16</c:v>
                </c:pt>
                <c:pt idx="2">
                  <c:v>10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9-4E1B-8A00-B7FE12B9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328371815498705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wimmingmembers.org/Reports.aspx?report=repor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tabSelected="1" zoomScale="140" zoomScaleNormal="140" workbookViewId="0">
      <pane ySplit="8" topLeftCell="A51" activePane="bottomLeft" state="frozen"/>
      <selection pane="bottomLeft" activeCell="D3" sqref="D3"/>
    </sheetView>
  </sheetViews>
  <sheetFormatPr defaultColWidth="9.109375" defaultRowHeight="12" x14ac:dyDescent="0.25"/>
  <cols>
    <col min="1" max="1" width="3.109375" style="125" customWidth="1"/>
    <col min="2" max="2" width="17.88671875" style="146" customWidth="1"/>
    <col min="3" max="3" width="5.44140625" style="125" customWidth="1"/>
    <col min="4" max="4" width="11" style="130" customWidth="1"/>
    <col min="5" max="5" width="9.44140625" style="125" customWidth="1"/>
    <col min="6" max="6" width="7.88671875" style="131" customWidth="1"/>
    <col min="7" max="7" width="5.6640625" style="125" customWidth="1"/>
    <col min="8" max="8" width="10.44140625" style="125" customWidth="1"/>
    <col min="9" max="9" width="6.88671875" style="125" customWidth="1"/>
    <col min="10" max="10" width="7.88671875" style="131" customWidth="1"/>
    <col min="11" max="11" width="5.6640625" style="125" customWidth="1"/>
    <col min="12" max="12" width="10.44140625" style="130" customWidth="1"/>
    <col min="13" max="13" width="7.33203125" style="125" customWidth="1"/>
    <col min="14" max="14" width="7.88671875" style="131" customWidth="1"/>
    <col min="15" max="15" width="5.6640625" style="125" customWidth="1"/>
    <col min="16" max="16" width="10.44140625" style="130" customWidth="1"/>
    <col min="17" max="17" width="5.6640625" style="125" customWidth="1"/>
    <col min="18" max="18" width="7.6640625" style="131" customWidth="1"/>
    <col min="19" max="19" width="2.44140625" style="125" hidden="1" customWidth="1"/>
    <col min="20" max="20" width="9.109375" style="125" hidden="1" customWidth="1"/>
    <col min="21" max="21" width="13.6640625" style="125" hidden="1" customWidth="1"/>
    <col min="22" max="22" width="2.44140625" style="125" customWidth="1"/>
    <col min="23" max="23" width="0" style="125" hidden="1" customWidth="1"/>
    <col min="24" max="24" width="12" style="125" hidden="1" customWidth="1"/>
    <col min="25" max="26" width="9.109375" style="125" hidden="1" customWidth="1"/>
    <col min="27" max="27" width="0" style="125" hidden="1" customWidth="1"/>
    <col min="28" max="28" width="12" style="125" hidden="1" customWidth="1"/>
    <col min="29" max="30" width="9.109375" style="125" hidden="1" customWidth="1"/>
    <col min="31" max="31" width="0" style="125" hidden="1" customWidth="1"/>
    <col min="32" max="35" width="9.109375" style="125" hidden="1" customWidth="1"/>
    <col min="36" max="36" width="0" style="125" hidden="1" customWidth="1"/>
    <col min="37" max="16384" width="9.109375" style="125"/>
  </cols>
  <sheetData>
    <row r="1" spans="1:36" ht="28.5" customHeight="1" x14ac:dyDescent="0.25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</row>
    <row r="2" spans="1:36" ht="28.5" customHeight="1" x14ac:dyDescent="0.25">
      <c r="A2" s="124"/>
      <c r="B2" s="126"/>
      <c r="C2" s="124"/>
      <c r="D2" s="124"/>
      <c r="E2" s="124"/>
      <c r="F2" s="127"/>
      <c r="G2" s="124"/>
      <c r="H2" s="124"/>
      <c r="I2" s="124"/>
      <c r="J2" s="127"/>
      <c r="K2" s="124"/>
      <c r="L2" s="124"/>
      <c r="M2" s="124"/>
      <c r="N2" s="127"/>
      <c r="O2" s="124"/>
      <c r="P2" s="124"/>
      <c r="Q2" s="124"/>
      <c r="R2" s="127"/>
    </row>
    <row r="3" spans="1:36" ht="16.5" customHeight="1" x14ac:dyDescent="0.25">
      <c r="B3" s="128" t="s">
        <v>1</v>
      </c>
      <c r="C3" s="129" t="s">
        <v>508</v>
      </c>
      <c r="J3" s="345" t="s">
        <v>2</v>
      </c>
      <c r="K3" s="345"/>
      <c r="L3" s="129" t="s">
        <v>507</v>
      </c>
    </row>
    <row r="4" spans="1:36" ht="16.5" customHeight="1" thickBot="1" x14ac:dyDescent="0.3">
      <c r="B4" s="128"/>
      <c r="C4" s="132"/>
    </row>
    <row r="5" spans="1:36" s="133" customFormat="1" ht="14.4" thickBot="1" x14ac:dyDescent="0.3">
      <c r="A5" s="346" t="s">
        <v>3</v>
      </c>
      <c r="B5" s="347"/>
      <c r="C5" s="348" t="s">
        <v>4</v>
      </c>
      <c r="D5" s="349"/>
      <c r="E5" s="349"/>
      <c r="F5" s="350"/>
      <c r="G5" s="351" t="s">
        <v>214</v>
      </c>
      <c r="H5" s="351"/>
      <c r="I5" s="351"/>
      <c r="J5" s="351"/>
      <c r="K5" s="348" t="s">
        <v>499</v>
      </c>
      <c r="L5" s="349"/>
      <c r="M5" s="349"/>
      <c r="N5" s="350"/>
      <c r="O5" s="351" t="s">
        <v>104</v>
      </c>
      <c r="P5" s="351"/>
      <c r="Q5" s="351"/>
      <c r="R5" s="352"/>
      <c r="W5" s="353" t="s">
        <v>405</v>
      </c>
      <c r="X5" s="351"/>
      <c r="Y5" s="351"/>
      <c r="Z5" s="352"/>
      <c r="AA5" s="353" t="s">
        <v>216</v>
      </c>
      <c r="AB5" s="351"/>
      <c r="AC5" s="351"/>
      <c r="AD5" s="352"/>
    </row>
    <row r="6" spans="1:36" s="135" customFormat="1" ht="13.8" thickBot="1" x14ac:dyDescent="0.3">
      <c r="A6" s="171"/>
      <c r="B6" s="134"/>
      <c r="C6" s="341" t="s">
        <v>7</v>
      </c>
      <c r="D6" s="341"/>
      <c r="E6" s="341"/>
      <c r="F6" s="341"/>
      <c r="G6" s="341" t="s">
        <v>8</v>
      </c>
      <c r="H6" s="341"/>
      <c r="I6" s="341"/>
      <c r="J6" s="341"/>
      <c r="K6" s="341" t="s">
        <v>9</v>
      </c>
      <c r="L6" s="341"/>
      <c r="M6" s="341"/>
      <c r="N6" s="341"/>
      <c r="O6" s="342" t="s">
        <v>10</v>
      </c>
      <c r="P6" s="342"/>
      <c r="Q6" s="342"/>
      <c r="R6" s="343"/>
      <c r="W6" s="354" t="s">
        <v>215</v>
      </c>
      <c r="X6" s="342"/>
      <c r="Y6" s="342"/>
      <c r="Z6" s="343"/>
      <c r="AA6" s="354" t="s">
        <v>404</v>
      </c>
      <c r="AB6" s="342"/>
      <c r="AC6" s="342"/>
      <c r="AD6" s="343"/>
    </row>
    <row r="7" spans="1:36" ht="0.75" hidden="1" customHeight="1" x14ac:dyDescent="0.25">
      <c r="A7" s="172"/>
      <c r="B7" s="136"/>
      <c r="C7" s="137"/>
      <c r="D7" s="138"/>
      <c r="E7" s="138"/>
      <c r="F7" s="139"/>
      <c r="G7" s="137"/>
      <c r="H7" s="138"/>
      <c r="I7" s="138"/>
      <c r="J7" s="139"/>
      <c r="K7" s="137"/>
      <c r="L7" s="138"/>
      <c r="M7" s="138"/>
      <c r="N7" s="139"/>
      <c r="O7" s="137"/>
      <c r="P7" s="138"/>
      <c r="Q7" s="138"/>
      <c r="R7" s="164"/>
      <c r="W7" s="163"/>
      <c r="X7" s="138"/>
      <c r="Y7" s="138"/>
      <c r="Z7" s="164"/>
      <c r="AA7" s="163"/>
      <c r="AB7" s="138"/>
      <c r="AC7" s="138"/>
      <c r="AD7" s="164"/>
    </row>
    <row r="8" spans="1:36" ht="62.25" customHeight="1" thickBot="1" x14ac:dyDescent="0.3">
      <c r="A8" s="183"/>
      <c r="B8" s="184"/>
      <c r="C8" s="188" t="s">
        <v>11</v>
      </c>
      <c r="D8" s="189" t="s">
        <v>12</v>
      </c>
      <c r="E8" s="189" t="s">
        <v>13</v>
      </c>
      <c r="F8" s="190" t="s">
        <v>14</v>
      </c>
      <c r="G8" s="188" t="s">
        <v>11</v>
      </c>
      <c r="H8" s="189" t="s">
        <v>12</v>
      </c>
      <c r="I8" s="189" t="s">
        <v>13</v>
      </c>
      <c r="J8" s="190" t="s">
        <v>14</v>
      </c>
      <c r="K8" s="188" t="s">
        <v>11</v>
      </c>
      <c r="L8" s="189" t="s">
        <v>12</v>
      </c>
      <c r="M8" s="189" t="s">
        <v>13</v>
      </c>
      <c r="N8" s="190" t="s">
        <v>14</v>
      </c>
      <c r="O8" s="188" t="s">
        <v>11</v>
      </c>
      <c r="P8" s="189" t="s">
        <v>12</v>
      </c>
      <c r="Q8" s="189" t="s">
        <v>13</v>
      </c>
      <c r="R8" s="191" t="s">
        <v>14</v>
      </c>
      <c r="T8" s="140" t="s">
        <v>15</v>
      </c>
      <c r="U8" s="141" t="s">
        <v>16</v>
      </c>
      <c r="W8" s="192" t="s">
        <v>11</v>
      </c>
      <c r="X8" s="189" t="s">
        <v>12</v>
      </c>
      <c r="Y8" s="185" t="s">
        <v>13</v>
      </c>
      <c r="Z8" s="186" t="s">
        <v>14</v>
      </c>
      <c r="AA8" s="192" t="s">
        <v>11</v>
      </c>
      <c r="AB8" s="189" t="s">
        <v>12</v>
      </c>
      <c r="AC8" s="185" t="s">
        <v>13</v>
      </c>
      <c r="AD8" s="186" t="s">
        <v>14</v>
      </c>
    </row>
    <row r="9" spans="1:36" ht="24.75" customHeight="1" x14ac:dyDescent="0.25">
      <c r="A9" s="177">
        <v>1</v>
      </c>
      <c r="B9" s="178" t="s">
        <v>17</v>
      </c>
      <c r="C9" s="179">
        <v>2</v>
      </c>
      <c r="D9" s="115">
        <v>3108</v>
      </c>
      <c r="E9" s="180">
        <f t="shared" ref="E9:E40" si="0">_xlfn.IFNA((VLOOKUP(C9,position,2,TRUE)),"")</f>
        <v>3</v>
      </c>
      <c r="F9" s="181">
        <f>E9</f>
        <v>3</v>
      </c>
      <c r="G9" s="179">
        <v>4</v>
      </c>
      <c r="H9" s="115">
        <v>3677</v>
      </c>
      <c r="I9" s="180">
        <f t="shared" ref="I9:I40" si="1">_xlfn.IFNA((VLOOKUP(G9,position,2,TRUE)),"")</f>
        <v>1</v>
      </c>
      <c r="J9" s="181">
        <f>I9</f>
        <v>1</v>
      </c>
      <c r="K9" s="179">
        <v>3</v>
      </c>
      <c r="L9" s="115">
        <v>3447</v>
      </c>
      <c r="M9" s="180">
        <f t="shared" ref="M9:M40" si="2">_xlfn.IFNA((VLOOKUP(K9,position,2,TRUE)),"")</f>
        <v>2</v>
      </c>
      <c r="N9" s="181">
        <f>M9</f>
        <v>2</v>
      </c>
      <c r="O9" s="179">
        <v>1</v>
      </c>
      <c r="P9" s="115">
        <v>3102</v>
      </c>
      <c r="Q9" s="180">
        <f t="shared" ref="Q9:Q40" si="3">_xlfn.IFNA((VLOOKUP(O9,position,2,TRUE)),"")</f>
        <v>4</v>
      </c>
      <c r="R9" s="181">
        <f>Q9</f>
        <v>4</v>
      </c>
      <c r="T9" s="142">
        <v>1</v>
      </c>
      <c r="U9" s="143">
        <v>4</v>
      </c>
      <c r="W9" s="179" t="s">
        <v>18</v>
      </c>
      <c r="X9" s="115">
        <v>0</v>
      </c>
      <c r="Y9" s="180">
        <f t="shared" ref="Y9:Y69" si="4">VLOOKUP(W9,position,2,TRUE)</f>
        <v>0</v>
      </c>
      <c r="Z9" s="182">
        <f>Y9</f>
        <v>0</v>
      </c>
      <c r="AA9" s="187" t="s">
        <v>18</v>
      </c>
      <c r="AB9" s="115">
        <v>0</v>
      </c>
      <c r="AC9" s="180">
        <f t="shared" ref="AC9:AC69" si="5">VLOOKUP(AA9,position,2,TRUE)</f>
        <v>0</v>
      </c>
      <c r="AD9" s="182">
        <f>AC9</f>
        <v>0</v>
      </c>
      <c r="AF9" s="125">
        <f>D9</f>
        <v>3108</v>
      </c>
      <c r="AG9" s="125">
        <f>H9</f>
        <v>3677</v>
      </c>
      <c r="AH9" s="125">
        <f>L9</f>
        <v>3447</v>
      </c>
      <c r="AI9" s="125">
        <f>P9</f>
        <v>3102</v>
      </c>
      <c r="AJ9" s="125">
        <f t="shared" ref="AJ9:AJ46" si="6">X9</f>
        <v>0</v>
      </c>
    </row>
    <row r="10" spans="1:36" ht="24.75" customHeight="1" x14ac:dyDescent="0.25">
      <c r="A10" s="173">
        <v>2</v>
      </c>
      <c r="B10" s="14" t="s">
        <v>19</v>
      </c>
      <c r="C10" s="179">
        <v>4</v>
      </c>
      <c r="D10" s="115">
        <v>3968</v>
      </c>
      <c r="E10" s="180">
        <f t="shared" si="0"/>
        <v>1</v>
      </c>
      <c r="F10" s="47">
        <f>IFERROR(F9+E10,F9)</f>
        <v>4</v>
      </c>
      <c r="G10" s="179">
        <v>1</v>
      </c>
      <c r="H10" s="115">
        <v>2956</v>
      </c>
      <c r="I10" s="180">
        <f t="shared" si="1"/>
        <v>4</v>
      </c>
      <c r="J10" s="47">
        <f>IFERROR(J9+I10,J9)</f>
        <v>5</v>
      </c>
      <c r="K10" s="179">
        <v>2</v>
      </c>
      <c r="L10" s="115">
        <v>3130</v>
      </c>
      <c r="M10" s="180">
        <f t="shared" si="2"/>
        <v>3</v>
      </c>
      <c r="N10" s="47">
        <f>IFERROR(N9+M10,N9)</f>
        <v>5</v>
      </c>
      <c r="O10" s="179">
        <v>3</v>
      </c>
      <c r="P10" s="115">
        <v>3152</v>
      </c>
      <c r="Q10" s="180">
        <f t="shared" si="3"/>
        <v>2</v>
      </c>
      <c r="R10" s="47">
        <f>IFERROR(R9+Q10,R9)</f>
        <v>6</v>
      </c>
      <c r="T10" s="142">
        <v>2</v>
      </c>
      <c r="U10" s="143">
        <v>3</v>
      </c>
      <c r="W10" s="179" t="s">
        <v>18</v>
      </c>
      <c r="X10" s="115">
        <v>0</v>
      </c>
      <c r="Y10" s="46">
        <f t="shared" si="4"/>
        <v>0</v>
      </c>
      <c r="Z10" s="166">
        <f t="shared" ref="Z10:Z69" si="7">Z9+Y10</f>
        <v>0</v>
      </c>
      <c r="AA10" s="165" t="s">
        <v>18</v>
      </c>
      <c r="AB10" s="115">
        <v>0</v>
      </c>
      <c r="AC10" s="46">
        <f t="shared" si="5"/>
        <v>0</v>
      </c>
      <c r="AD10" s="166">
        <f t="shared" ref="AD10:AD69" si="8">AD9+AC10</f>
        <v>0</v>
      </c>
      <c r="AF10" s="125">
        <f t="shared" ref="AF10:AF69" si="9">D10</f>
        <v>3968</v>
      </c>
      <c r="AG10" s="125">
        <f t="shared" ref="AG10:AG69" si="10">H10</f>
        <v>2956</v>
      </c>
      <c r="AH10" s="125">
        <f t="shared" ref="AH10:AH69" si="11">L10</f>
        <v>3130</v>
      </c>
      <c r="AI10" s="125">
        <f t="shared" ref="AI10:AI69" si="12">P10</f>
        <v>3152</v>
      </c>
      <c r="AJ10" s="125">
        <f t="shared" si="6"/>
        <v>0</v>
      </c>
    </row>
    <row r="11" spans="1:36" ht="24.75" customHeight="1" x14ac:dyDescent="0.25">
      <c r="A11" s="173">
        <v>3</v>
      </c>
      <c r="B11" s="14" t="s">
        <v>20</v>
      </c>
      <c r="C11" s="179">
        <v>4</v>
      </c>
      <c r="D11" s="115">
        <v>4268</v>
      </c>
      <c r="E11" s="180">
        <f t="shared" si="0"/>
        <v>1</v>
      </c>
      <c r="F11" s="47">
        <f t="shared" ref="F11:F69" si="13">IFERROR(F10+E11,F10)</f>
        <v>5</v>
      </c>
      <c r="G11" s="179">
        <v>3</v>
      </c>
      <c r="H11" s="115">
        <v>3890</v>
      </c>
      <c r="I11" s="180">
        <f t="shared" si="1"/>
        <v>2</v>
      </c>
      <c r="J11" s="47">
        <f t="shared" ref="J11:J69" si="14">IFERROR(J10+I11,J10)</f>
        <v>7</v>
      </c>
      <c r="K11" s="179">
        <v>1</v>
      </c>
      <c r="L11" s="115">
        <v>3371</v>
      </c>
      <c r="M11" s="180">
        <f t="shared" si="2"/>
        <v>4</v>
      </c>
      <c r="N11" s="47">
        <f t="shared" ref="N11:N69" si="15">IFERROR(N10+M11,N10)</f>
        <v>9</v>
      </c>
      <c r="O11" s="179">
        <v>2</v>
      </c>
      <c r="P11" s="115">
        <v>3847</v>
      </c>
      <c r="Q11" s="180">
        <f t="shared" si="3"/>
        <v>3</v>
      </c>
      <c r="R11" s="47">
        <f t="shared" ref="R11:R69" si="16">IFERROR(R10+Q11,R10)</f>
        <v>9</v>
      </c>
      <c r="T11" s="142">
        <v>3</v>
      </c>
      <c r="U11" s="143">
        <v>2</v>
      </c>
      <c r="W11" s="179" t="s">
        <v>18</v>
      </c>
      <c r="X11" s="115">
        <v>0</v>
      </c>
      <c r="Y11" s="46">
        <f t="shared" si="4"/>
        <v>0</v>
      </c>
      <c r="Z11" s="166">
        <f t="shared" si="7"/>
        <v>0</v>
      </c>
      <c r="AA11" s="165" t="s">
        <v>18</v>
      </c>
      <c r="AB11" s="115">
        <v>0</v>
      </c>
      <c r="AC11" s="46">
        <f t="shared" si="5"/>
        <v>0</v>
      </c>
      <c r="AD11" s="166">
        <f t="shared" si="8"/>
        <v>0</v>
      </c>
      <c r="AF11" s="125">
        <f t="shared" si="9"/>
        <v>4268</v>
      </c>
      <c r="AG11" s="125">
        <f t="shared" si="10"/>
        <v>3890</v>
      </c>
      <c r="AH11" s="125">
        <f t="shared" si="11"/>
        <v>3371</v>
      </c>
      <c r="AI11" s="125">
        <f t="shared" si="12"/>
        <v>3847</v>
      </c>
      <c r="AJ11" s="125">
        <f t="shared" si="6"/>
        <v>0</v>
      </c>
    </row>
    <row r="12" spans="1:36" ht="24.75" customHeight="1" x14ac:dyDescent="0.25">
      <c r="A12" s="173">
        <v>4</v>
      </c>
      <c r="B12" s="14" t="s">
        <v>21</v>
      </c>
      <c r="C12" s="179">
        <v>4</v>
      </c>
      <c r="D12" s="115">
        <v>4398</v>
      </c>
      <c r="E12" s="180">
        <f t="shared" si="0"/>
        <v>1</v>
      </c>
      <c r="F12" s="47">
        <f t="shared" si="13"/>
        <v>6</v>
      </c>
      <c r="G12" s="179">
        <v>3</v>
      </c>
      <c r="H12" s="115">
        <v>3435</v>
      </c>
      <c r="I12" s="180">
        <f t="shared" si="1"/>
        <v>2</v>
      </c>
      <c r="J12" s="47">
        <f t="shared" si="14"/>
        <v>9</v>
      </c>
      <c r="K12" s="179">
        <v>1</v>
      </c>
      <c r="L12" s="115">
        <v>3407</v>
      </c>
      <c r="M12" s="180">
        <f t="shared" si="2"/>
        <v>4</v>
      </c>
      <c r="N12" s="47">
        <f t="shared" si="15"/>
        <v>13</v>
      </c>
      <c r="O12" s="179">
        <v>2</v>
      </c>
      <c r="P12" s="115">
        <v>3428</v>
      </c>
      <c r="Q12" s="180">
        <f t="shared" si="3"/>
        <v>3</v>
      </c>
      <c r="R12" s="47">
        <f t="shared" si="16"/>
        <v>12</v>
      </c>
      <c r="T12" s="142">
        <v>4</v>
      </c>
      <c r="U12" s="143">
        <v>1</v>
      </c>
      <c r="W12" s="179" t="s">
        <v>18</v>
      </c>
      <c r="X12" s="115">
        <v>0</v>
      </c>
      <c r="Y12" s="46">
        <f t="shared" si="4"/>
        <v>0</v>
      </c>
      <c r="Z12" s="166">
        <f t="shared" si="7"/>
        <v>0</v>
      </c>
      <c r="AA12" s="165" t="s">
        <v>18</v>
      </c>
      <c r="AB12" s="115">
        <v>0</v>
      </c>
      <c r="AC12" s="46">
        <f t="shared" si="5"/>
        <v>0</v>
      </c>
      <c r="AD12" s="166">
        <f t="shared" si="8"/>
        <v>0</v>
      </c>
      <c r="AF12" s="125">
        <f t="shared" si="9"/>
        <v>4398</v>
      </c>
      <c r="AG12" s="125">
        <f t="shared" si="10"/>
        <v>3435</v>
      </c>
      <c r="AH12" s="125">
        <f t="shared" si="11"/>
        <v>3407</v>
      </c>
      <c r="AI12" s="125">
        <f t="shared" si="12"/>
        <v>3428</v>
      </c>
      <c r="AJ12" s="125">
        <f t="shared" si="6"/>
        <v>0</v>
      </c>
    </row>
    <row r="13" spans="1:36" ht="24.75" customHeight="1" x14ac:dyDescent="0.25">
      <c r="A13" s="173">
        <v>5</v>
      </c>
      <c r="B13" s="14" t="s">
        <v>22</v>
      </c>
      <c r="C13" s="179">
        <v>4</v>
      </c>
      <c r="D13" s="115">
        <v>4547</v>
      </c>
      <c r="E13" s="180">
        <f t="shared" si="0"/>
        <v>1</v>
      </c>
      <c r="F13" s="47">
        <f t="shared" si="13"/>
        <v>7</v>
      </c>
      <c r="G13" s="179">
        <v>3</v>
      </c>
      <c r="H13" s="115">
        <v>3845</v>
      </c>
      <c r="I13" s="180">
        <f t="shared" si="1"/>
        <v>2</v>
      </c>
      <c r="J13" s="47">
        <f t="shared" si="14"/>
        <v>11</v>
      </c>
      <c r="K13" s="179">
        <v>2</v>
      </c>
      <c r="L13" s="115">
        <v>3806</v>
      </c>
      <c r="M13" s="180">
        <f t="shared" si="2"/>
        <v>3</v>
      </c>
      <c r="N13" s="47">
        <f t="shared" si="15"/>
        <v>16</v>
      </c>
      <c r="O13" s="179">
        <v>1</v>
      </c>
      <c r="P13" s="115">
        <v>3662</v>
      </c>
      <c r="Q13" s="180">
        <f t="shared" si="3"/>
        <v>4</v>
      </c>
      <c r="R13" s="47">
        <f t="shared" si="16"/>
        <v>16</v>
      </c>
      <c r="T13" s="142" t="s">
        <v>23</v>
      </c>
      <c r="U13" s="143">
        <v>0</v>
      </c>
      <c r="W13" s="179" t="s">
        <v>18</v>
      </c>
      <c r="X13" s="115">
        <v>0</v>
      </c>
      <c r="Y13" s="46">
        <f t="shared" si="4"/>
        <v>0</v>
      </c>
      <c r="Z13" s="166">
        <f t="shared" si="7"/>
        <v>0</v>
      </c>
      <c r="AA13" s="165" t="s">
        <v>18</v>
      </c>
      <c r="AB13" s="115">
        <v>0</v>
      </c>
      <c r="AC13" s="46">
        <f t="shared" si="5"/>
        <v>0</v>
      </c>
      <c r="AD13" s="166">
        <f t="shared" si="8"/>
        <v>0</v>
      </c>
      <c r="AF13" s="125">
        <f t="shared" si="9"/>
        <v>4547</v>
      </c>
      <c r="AG13" s="125">
        <f t="shared" si="10"/>
        <v>3845</v>
      </c>
      <c r="AH13" s="125">
        <f t="shared" si="11"/>
        <v>3806</v>
      </c>
      <c r="AI13" s="125">
        <f t="shared" si="12"/>
        <v>3662</v>
      </c>
      <c r="AJ13" s="125">
        <f t="shared" si="6"/>
        <v>0</v>
      </c>
    </row>
    <row r="14" spans="1:36" ht="24.75" customHeight="1" x14ac:dyDescent="0.25">
      <c r="A14" s="173">
        <v>6</v>
      </c>
      <c r="B14" s="14" t="s">
        <v>24</v>
      </c>
      <c r="C14" s="179">
        <v>4</v>
      </c>
      <c r="D14" s="115">
        <v>3745</v>
      </c>
      <c r="E14" s="180">
        <f t="shared" si="0"/>
        <v>1</v>
      </c>
      <c r="F14" s="47">
        <f t="shared" si="13"/>
        <v>8</v>
      </c>
      <c r="G14" s="179">
        <v>1</v>
      </c>
      <c r="H14" s="115">
        <v>3389</v>
      </c>
      <c r="I14" s="180">
        <f t="shared" si="1"/>
        <v>4</v>
      </c>
      <c r="J14" s="47">
        <f t="shared" si="14"/>
        <v>15</v>
      </c>
      <c r="K14" s="179">
        <v>2</v>
      </c>
      <c r="L14" s="115">
        <v>3513</v>
      </c>
      <c r="M14" s="180">
        <f t="shared" si="2"/>
        <v>3</v>
      </c>
      <c r="N14" s="47">
        <f t="shared" si="15"/>
        <v>19</v>
      </c>
      <c r="O14" s="179">
        <v>3</v>
      </c>
      <c r="P14" s="115">
        <v>3618</v>
      </c>
      <c r="Q14" s="180">
        <f t="shared" si="3"/>
        <v>2</v>
      </c>
      <c r="R14" s="47">
        <f t="shared" si="16"/>
        <v>18</v>
      </c>
      <c r="T14" s="142" t="s">
        <v>25</v>
      </c>
      <c r="U14" s="143">
        <v>0</v>
      </c>
      <c r="W14" s="179" t="s">
        <v>18</v>
      </c>
      <c r="X14" s="115">
        <v>0</v>
      </c>
      <c r="Y14" s="46">
        <f t="shared" si="4"/>
        <v>0</v>
      </c>
      <c r="Z14" s="166">
        <f t="shared" si="7"/>
        <v>0</v>
      </c>
      <c r="AA14" s="165" t="s">
        <v>18</v>
      </c>
      <c r="AB14" s="115">
        <v>0</v>
      </c>
      <c r="AC14" s="46">
        <f t="shared" si="5"/>
        <v>0</v>
      </c>
      <c r="AD14" s="166">
        <f t="shared" si="8"/>
        <v>0</v>
      </c>
      <c r="AF14" s="125">
        <f t="shared" si="9"/>
        <v>3745</v>
      </c>
      <c r="AG14" s="125">
        <f t="shared" si="10"/>
        <v>3389</v>
      </c>
      <c r="AH14" s="125">
        <f t="shared" si="11"/>
        <v>3513</v>
      </c>
      <c r="AI14" s="125">
        <f t="shared" si="12"/>
        <v>3618</v>
      </c>
      <c r="AJ14" s="125">
        <f t="shared" si="6"/>
        <v>0</v>
      </c>
    </row>
    <row r="15" spans="1:36" ht="24.75" customHeight="1" x14ac:dyDescent="0.25">
      <c r="A15" s="173">
        <v>7</v>
      </c>
      <c r="B15" s="14" t="s">
        <v>406</v>
      </c>
      <c r="C15" s="179">
        <v>3</v>
      </c>
      <c r="D15" s="115">
        <v>4037</v>
      </c>
      <c r="E15" s="180">
        <f t="shared" si="0"/>
        <v>2</v>
      </c>
      <c r="F15" s="47">
        <f t="shared" si="13"/>
        <v>10</v>
      </c>
      <c r="G15" s="179">
        <v>2</v>
      </c>
      <c r="H15" s="115">
        <v>3690</v>
      </c>
      <c r="I15" s="180">
        <f t="shared" si="1"/>
        <v>3</v>
      </c>
      <c r="J15" s="47">
        <f t="shared" si="14"/>
        <v>18</v>
      </c>
      <c r="K15" s="179">
        <v>1</v>
      </c>
      <c r="L15" s="115">
        <v>3628</v>
      </c>
      <c r="M15" s="180">
        <f t="shared" si="2"/>
        <v>4</v>
      </c>
      <c r="N15" s="47">
        <f t="shared" si="15"/>
        <v>23</v>
      </c>
      <c r="O15" s="179">
        <v>4</v>
      </c>
      <c r="P15" s="115">
        <v>4203</v>
      </c>
      <c r="Q15" s="180">
        <f t="shared" si="3"/>
        <v>1</v>
      </c>
      <c r="R15" s="47">
        <f t="shared" si="16"/>
        <v>19</v>
      </c>
      <c r="T15" s="142" t="s">
        <v>26</v>
      </c>
      <c r="U15" s="143">
        <v>0</v>
      </c>
      <c r="W15" s="179" t="s">
        <v>18</v>
      </c>
      <c r="X15" s="115">
        <v>0</v>
      </c>
      <c r="Y15" s="46">
        <f t="shared" si="4"/>
        <v>0</v>
      </c>
      <c r="Z15" s="166">
        <f t="shared" si="7"/>
        <v>0</v>
      </c>
      <c r="AA15" s="165" t="s">
        <v>18</v>
      </c>
      <c r="AB15" s="115">
        <v>0</v>
      </c>
      <c r="AC15" s="46">
        <f t="shared" si="5"/>
        <v>0</v>
      </c>
      <c r="AD15" s="166">
        <f t="shared" si="8"/>
        <v>0</v>
      </c>
      <c r="AF15" s="125">
        <f t="shared" si="9"/>
        <v>4037</v>
      </c>
      <c r="AG15" s="125">
        <f t="shared" si="10"/>
        <v>3690</v>
      </c>
      <c r="AH15" s="125">
        <f t="shared" si="11"/>
        <v>3628</v>
      </c>
      <c r="AI15" s="125">
        <f t="shared" si="12"/>
        <v>4203</v>
      </c>
      <c r="AJ15" s="125">
        <f t="shared" si="6"/>
        <v>0</v>
      </c>
    </row>
    <row r="16" spans="1:36" ht="24.75" customHeight="1" thickBot="1" x14ac:dyDescent="0.3">
      <c r="A16" s="173">
        <v>8</v>
      </c>
      <c r="B16" s="14" t="s">
        <v>407</v>
      </c>
      <c r="C16" s="179">
        <v>2</v>
      </c>
      <c r="D16" s="115">
        <v>3738</v>
      </c>
      <c r="E16" s="180">
        <f t="shared" si="0"/>
        <v>3</v>
      </c>
      <c r="F16" s="47">
        <f t="shared" si="13"/>
        <v>13</v>
      </c>
      <c r="G16" s="179">
        <v>3</v>
      </c>
      <c r="H16" s="115">
        <v>4038</v>
      </c>
      <c r="I16" s="180">
        <f t="shared" si="1"/>
        <v>2</v>
      </c>
      <c r="J16" s="47">
        <f t="shared" si="14"/>
        <v>20</v>
      </c>
      <c r="K16" s="179">
        <v>4</v>
      </c>
      <c r="L16" s="115">
        <v>4394</v>
      </c>
      <c r="M16" s="180">
        <f t="shared" si="2"/>
        <v>1</v>
      </c>
      <c r="N16" s="47">
        <f t="shared" si="15"/>
        <v>24</v>
      </c>
      <c r="O16" s="179">
        <v>1</v>
      </c>
      <c r="P16" s="115">
        <v>3362</v>
      </c>
      <c r="Q16" s="180">
        <f t="shared" si="3"/>
        <v>4</v>
      </c>
      <c r="R16" s="47">
        <f t="shared" si="16"/>
        <v>23</v>
      </c>
      <c r="T16" s="144" t="s">
        <v>18</v>
      </c>
      <c r="U16" s="145">
        <v>0</v>
      </c>
      <c r="W16" s="179" t="s">
        <v>18</v>
      </c>
      <c r="X16" s="115">
        <v>0</v>
      </c>
      <c r="Y16" s="46">
        <f t="shared" si="4"/>
        <v>0</v>
      </c>
      <c r="Z16" s="166">
        <f t="shared" si="7"/>
        <v>0</v>
      </c>
      <c r="AA16" s="165" t="s">
        <v>18</v>
      </c>
      <c r="AB16" s="115">
        <v>0</v>
      </c>
      <c r="AC16" s="46">
        <f t="shared" si="5"/>
        <v>0</v>
      </c>
      <c r="AD16" s="166">
        <f t="shared" si="8"/>
        <v>0</v>
      </c>
      <c r="AF16" s="125">
        <f t="shared" si="9"/>
        <v>3738</v>
      </c>
      <c r="AG16" s="125">
        <f t="shared" si="10"/>
        <v>4038</v>
      </c>
      <c r="AH16" s="125">
        <f t="shared" si="11"/>
        <v>4394</v>
      </c>
      <c r="AI16" s="125">
        <f t="shared" si="12"/>
        <v>3362</v>
      </c>
      <c r="AJ16" s="125">
        <f t="shared" si="6"/>
        <v>0</v>
      </c>
    </row>
    <row r="17" spans="1:36" ht="24.75" customHeight="1" x14ac:dyDescent="0.25">
      <c r="A17" s="173">
        <v>9</v>
      </c>
      <c r="B17" s="14" t="s">
        <v>27</v>
      </c>
      <c r="C17" s="179">
        <v>3</v>
      </c>
      <c r="D17" s="115">
        <v>3643</v>
      </c>
      <c r="E17" s="180">
        <f t="shared" si="0"/>
        <v>2</v>
      </c>
      <c r="F17" s="47">
        <f t="shared" si="13"/>
        <v>15</v>
      </c>
      <c r="G17" s="179">
        <v>2</v>
      </c>
      <c r="H17" s="115">
        <v>3630</v>
      </c>
      <c r="I17" s="180">
        <f t="shared" si="1"/>
        <v>3</v>
      </c>
      <c r="J17" s="47">
        <f t="shared" si="14"/>
        <v>23</v>
      </c>
      <c r="K17" s="179">
        <v>4</v>
      </c>
      <c r="L17" s="115">
        <v>3764</v>
      </c>
      <c r="M17" s="180">
        <f t="shared" si="2"/>
        <v>1</v>
      </c>
      <c r="N17" s="47">
        <f t="shared" si="15"/>
        <v>25</v>
      </c>
      <c r="O17" s="179">
        <v>1</v>
      </c>
      <c r="P17" s="115">
        <v>3552</v>
      </c>
      <c r="Q17" s="180">
        <f t="shared" si="3"/>
        <v>4</v>
      </c>
      <c r="R17" s="47">
        <f t="shared" si="16"/>
        <v>27</v>
      </c>
      <c r="W17" s="179" t="s">
        <v>18</v>
      </c>
      <c r="X17" s="115">
        <v>0</v>
      </c>
      <c r="Y17" s="46">
        <f t="shared" si="4"/>
        <v>0</v>
      </c>
      <c r="Z17" s="166">
        <f t="shared" si="7"/>
        <v>0</v>
      </c>
      <c r="AA17" s="165" t="s">
        <v>18</v>
      </c>
      <c r="AB17" s="115">
        <v>0</v>
      </c>
      <c r="AC17" s="46">
        <f t="shared" si="5"/>
        <v>0</v>
      </c>
      <c r="AD17" s="166">
        <f t="shared" si="8"/>
        <v>0</v>
      </c>
      <c r="AF17" s="125">
        <f t="shared" si="9"/>
        <v>3643</v>
      </c>
      <c r="AG17" s="125">
        <f t="shared" si="10"/>
        <v>3630</v>
      </c>
      <c r="AH17" s="125">
        <f t="shared" si="11"/>
        <v>3764</v>
      </c>
      <c r="AI17" s="125">
        <f t="shared" si="12"/>
        <v>3552</v>
      </c>
      <c r="AJ17" s="125">
        <f t="shared" si="6"/>
        <v>0</v>
      </c>
    </row>
    <row r="18" spans="1:36" ht="24.75" customHeight="1" x14ac:dyDescent="0.25">
      <c r="A18" s="173">
        <v>10</v>
      </c>
      <c r="B18" s="48" t="s">
        <v>28</v>
      </c>
      <c r="C18" s="179">
        <v>3</v>
      </c>
      <c r="D18" s="115">
        <v>3822</v>
      </c>
      <c r="E18" s="180">
        <f t="shared" si="0"/>
        <v>2</v>
      </c>
      <c r="F18" s="47">
        <f t="shared" si="13"/>
        <v>17</v>
      </c>
      <c r="G18" s="179">
        <v>4</v>
      </c>
      <c r="H18" s="115">
        <v>4000</v>
      </c>
      <c r="I18" s="180">
        <f t="shared" si="1"/>
        <v>1</v>
      </c>
      <c r="J18" s="47">
        <f t="shared" si="14"/>
        <v>24</v>
      </c>
      <c r="K18" s="179">
        <v>2</v>
      </c>
      <c r="L18" s="115">
        <v>3435</v>
      </c>
      <c r="M18" s="180">
        <f t="shared" si="2"/>
        <v>3</v>
      </c>
      <c r="N18" s="47">
        <f t="shared" si="15"/>
        <v>28</v>
      </c>
      <c r="O18" s="179">
        <v>1</v>
      </c>
      <c r="P18" s="115">
        <v>3063</v>
      </c>
      <c r="Q18" s="180">
        <f t="shared" si="3"/>
        <v>4</v>
      </c>
      <c r="R18" s="47">
        <f t="shared" si="16"/>
        <v>31</v>
      </c>
      <c r="W18" s="179" t="s">
        <v>18</v>
      </c>
      <c r="X18" s="115">
        <v>0</v>
      </c>
      <c r="Y18" s="46">
        <f t="shared" si="4"/>
        <v>0</v>
      </c>
      <c r="Z18" s="166">
        <f t="shared" si="7"/>
        <v>0</v>
      </c>
      <c r="AA18" s="165" t="s">
        <v>18</v>
      </c>
      <c r="AB18" s="115">
        <v>0</v>
      </c>
      <c r="AC18" s="46">
        <f t="shared" si="5"/>
        <v>0</v>
      </c>
      <c r="AD18" s="166">
        <f t="shared" si="8"/>
        <v>0</v>
      </c>
      <c r="AF18" s="125">
        <f t="shared" si="9"/>
        <v>3822</v>
      </c>
      <c r="AG18" s="125">
        <f t="shared" si="10"/>
        <v>4000</v>
      </c>
      <c r="AH18" s="125">
        <f t="shared" si="11"/>
        <v>3435</v>
      </c>
      <c r="AI18" s="125">
        <f t="shared" si="12"/>
        <v>3063</v>
      </c>
      <c r="AJ18" s="125">
        <f t="shared" si="6"/>
        <v>0</v>
      </c>
    </row>
    <row r="19" spans="1:36" ht="24.75" customHeight="1" x14ac:dyDescent="0.25">
      <c r="A19" s="173">
        <v>11</v>
      </c>
      <c r="B19" s="15" t="s">
        <v>137</v>
      </c>
      <c r="C19" s="179">
        <v>4</v>
      </c>
      <c r="D19" s="115">
        <v>22703</v>
      </c>
      <c r="E19" s="180">
        <f t="shared" si="0"/>
        <v>1</v>
      </c>
      <c r="F19" s="47">
        <f t="shared" si="13"/>
        <v>18</v>
      </c>
      <c r="G19" s="179">
        <v>2</v>
      </c>
      <c r="H19" s="115">
        <v>21951</v>
      </c>
      <c r="I19" s="180">
        <f t="shared" si="1"/>
        <v>3</v>
      </c>
      <c r="J19" s="47">
        <f t="shared" si="14"/>
        <v>27</v>
      </c>
      <c r="K19" s="179">
        <v>3</v>
      </c>
      <c r="L19" s="115">
        <v>22204</v>
      </c>
      <c r="M19" s="180">
        <f t="shared" si="2"/>
        <v>2</v>
      </c>
      <c r="N19" s="47">
        <f t="shared" si="15"/>
        <v>30</v>
      </c>
      <c r="O19" s="179">
        <v>1</v>
      </c>
      <c r="P19" s="115">
        <v>21135</v>
      </c>
      <c r="Q19" s="180">
        <f t="shared" si="3"/>
        <v>4</v>
      </c>
      <c r="R19" s="47">
        <f t="shared" si="16"/>
        <v>35</v>
      </c>
      <c r="W19" s="179" t="s">
        <v>18</v>
      </c>
      <c r="X19" s="115">
        <v>0</v>
      </c>
      <c r="Y19" s="46">
        <f t="shared" si="4"/>
        <v>0</v>
      </c>
      <c r="Z19" s="166">
        <f t="shared" si="7"/>
        <v>0</v>
      </c>
      <c r="AA19" s="165" t="s">
        <v>18</v>
      </c>
      <c r="AB19" s="115">
        <v>0</v>
      </c>
      <c r="AC19" s="46">
        <f t="shared" si="5"/>
        <v>0</v>
      </c>
      <c r="AD19" s="166">
        <f t="shared" si="8"/>
        <v>0</v>
      </c>
      <c r="AF19" s="125">
        <f t="shared" si="9"/>
        <v>22703</v>
      </c>
      <c r="AG19" s="125">
        <f t="shared" si="10"/>
        <v>21951</v>
      </c>
      <c r="AH19" s="125">
        <f t="shared" si="11"/>
        <v>22204</v>
      </c>
      <c r="AI19" s="125">
        <f t="shared" si="12"/>
        <v>21135</v>
      </c>
      <c r="AJ19" s="125">
        <f t="shared" si="6"/>
        <v>0</v>
      </c>
    </row>
    <row r="20" spans="1:36" ht="24.75" customHeight="1" x14ac:dyDescent="0.25">
      <c r="A20" s="173">
        <v>12</v>
      </c>
      <c r="B20" s="15" t="s">
        <v>138</v>
      </c>
      <c r="C20" s="179">
        <v>4</v>
      </c>
      <c r="D20" s="115">
        <v>21903</v>
      </c>
      <c r="E20" s="180">
        <f t="shared" si="0"/>
        <v>1</v>
      </c>
      <c r="F20" s="47">
        <f t="shared" si="13"/>
        <v>19</v>
      </c>
      <c r="G20" s="179">
        <v>1</v>
      </c>
      <c r="H20" s="115">
        <v>20192</v>
      </c>
      <c r="I20" s="180">
        <f t="shared" si="1"/>
        <v>4</v>
      </c>
      <c r="J20" s="47">
        <f t="shared" si="14"/>
        <v>31</v>
      </c>
      <c r="K20" s="179">
        <v>3</v>
      </c>
      <c r="L20" s="115">
        <v>21777</v>
      </c>
      <c r="M20" s="180">
        <f t="shared" si="2"/>
        <v>2</v>
      </c>
      <c r="N20" s="47">
        <f t="shared" si="15"/>
        <v>32</v>
      </c>
      <c r="O20" s="179">
        <v>2</v>
      </c>
      <c r="P20" s="115">
        <v>20350</v>
      </c>
      <c r="Q20" s="180">
        <f t="shared" si="3"/>
        <v>3</v>
      </c>
      <c r="R20" s="47">
        <f t="shared" si="16"/>
        <v>38</v>
      </c>
      <c r="W20" s="179" t="s">
        <v>18</v>
      </c>
      <c r="X20" s="115">
        <v>0</v>
      </c>
      <c r="Y20" s="46">
        <f t="shared" si="4"/>
        <v>0</v>
      </c>
      <c r="Z20" s="166">
        <f t="shared" si="7"/>
        <v>0</v>
      </c>
      <c r="AA20" s="165" t="s">
        <v>18</v>
      </c>
      <c r="AB20" s="115">
        <v>0</v>
      </c>
      <c r="AC20" s="46">
        <f t="shared" si="5"/>
        <v>0</v>
      </c>
      <c r="AD20" s="166">
        <f t="shared" si="8"/>
        <v>0</v>
      </c>
      <c r="AF20" s="125">
        <f t="shared" si="9"/>
        <v>21903</v>
      </c>
      <c r="AG20" s="125">
        <f t="shared" si="10"/>
        <v>20192</v>
      </c>
      <c r="AH20" s="125">
        <f t="shared" si="11"/>
        <v>21777</v>
      </c>
      <c r="AI20" s="125">
        <f t="shared" si="12"/>
        <v>20350</v>
      </c>
      <c r="AJ20" s="125">
        <f t="shared" si="6"/>
        <v>0</v>
      </c>
    </row>
    <row r="21" spans="1:36" ht="24.75" customHeight="1" x14ac:dyDescent="0.25">
      <c r="A21" s="173">
        <v>13</v>
      </c>
      <c r="B21" s="14" t="s">
        <v>139</v>
      </c>
      <c r="C21" s="179">
        <v>4</v>
      </c>
      <c r="D21" s="115">
        <v>23964</v>
      </c>
      <c r="E21" s="180">
        <f t="shared" si="0"/>
        <v>1</v>
      </c>
      <c r="F21" s="47">
        <f t="shared" si="13"/>
        <v>20</v>
      </c>
      <c r="G21" s="179">
        <v>1</v>
      </c>
      <c r="H21" s="115">
        <v>21905</v>
      </c>
      <c r="I21" s="180">
        <f t="shared" si="1"/>
        <v>4</v>
      </c>
      <c r="J21" s="47">
        <f t="shared" si="14"/>
        <v>35</v>
      </c>
      <c r="K21" s="179">
        <v>2</v>
      </c>
      <c r="L21" s="115">
        <v>22345</v>
      </c>
      <c r="M21" s="180">
        <f t="shared" si="2"/>
        <v>3</v>
      </c>
      <c r="N21" s="47">
        <f t="shared" si="15"/>
        <v>35</v>
      </c>
      <c r="O21" s="179">
        <v>3</v>
      </c>
      <c r="P21" s="115">
        <v>22776</v>
      </c>
      <c r="Q21" s="180">
        <f t="shared" si="3"/>
        <v>2</v>
      </c>
      <c r="R21" s="47">
        <f t="shared" si="16"/>
        <v>40</v>
      </c>
      <c r="W21" s="179" t="s">
        <v>18</v>
      </c>
      <c r="X21" s="115">
        <v>0</v>
      </c>
      <c r="Y21" s="46">
        <f t="shared" si="4"/>
        <v>0</v>
      </c>
      <c r="Z21" s="166">
        <f t="shared" si="7"/>
        <v>0</v>
      </c>
      <c r="AA21" s="165" t="s">
        <v>18</v>
      </c>
      <c r="AB21" s="115">
        <v>0</v>
      </c>
      <c r="AC21" s="46">
        <f t="shared" si="5"/>
        <v>0</v>
      </c>
      <c r="AD21" s="166">
        <f t="shared" si="8"/>
        <v>0</v>
      </c>
      <c r="AF21" s="125">
        <f t="shared" si="9"/>
        <v>23964</v>
      </c>
      <c r="AG21" s="125">
        <f t="shared" si="10"/>
        <v>21905</v>
      </c>
      <c r="AH21" s="125">
        <f t="shared" si="11"/>
        <v>22345</v>
      </c>
      <c r="AI21" s="125">
        <f t="shared" si="12"/>
        <v>22776</v>
      </c>
      <c r="AJ21" s="125">
        <f t="shared" si="6"/>
        <v>0</v>
      </c>
    </row>
    <row r="22" spans="1:36" ht="24.75" customHeight="1" x14ac:dyDescent="0.25">
      <c r="A22" s="173">
        <v>14</v>
      </c>
      <c r="B22" s="14" t="s">
        <v>140</v>
      </c>
      <c r="C22" s="179">
        <v>4</v>
      </c>
      <c r="D22" s="115">
        <v>24455</v>
      </c>
      <c r="E22" s="180">
        <f t="shared" si="0"/>
        <v>1</v>
      </c>
      <c r="F22" s="47">
        <f t="shared" si="13"/>
        <v>21</v>
      </c>
      <c r="G22" s="179">
        <v>2</v>
      </c>
      <c r="H22" s="115">
        <v>22099</v>
      </c>
      <c r="I22" s="180">
        <f t="shared" si="1"/>
        <v>3</v>
      </c>
      <c r="J22" s="47">
        <f t="shared" si="14"/>
        <v>38</v>
      </c>
      <c r="K22" s="179">
        <v>3</v>
      </c>
      <c r="L22" s="115">
        <v>22195</v>
      </c>
      <c r="M22" s="180">
        <f t="shared" si="2"/>
        <v>2</v>
      </c>
      <c r="N22" s="47">
        <f t="shared" si="15"/>
        <v>37</v>
      </c>
      <c r="O22" s="179">
        <v>1</v>
      </c>
      <c r="P22" s="115">
        <v>21735</v>
      </c>
      <c r="Q22" s="180">
        <f t="shared" si="3"/>
        <v>4</v>
      </c>
      <c r="R22" s="47">
        <f t="shared" si="16"/>
        <v>44</v>
      </c>
      <c r="W22" s="179" t="s">
        <v>18</v>
      </c>
      <c r="X22" s="115">
        <v>0</v>
      </c>
      <c r="Y22" s="46">
        <f t="shared" si="4"/>
        <v>0</v>
      </c>
      <c r="Z22" s="166">
        <f t="shared" si="7"/>
        <v>0</v>
      </c>
      <c r="AA22" s="165" t="s">
        <v>18</v>
      </c>
      <c r="AB22" s="115">
        <v>0</v>
      </c>
      <c r="AC22" s="46">
        <f t="shared" si="5"/>
        <v>0</v>
      </c>
      <c r="AD22" s="166">
        <f t="shared" si="8"/>
        <v>0</v>
      </c>
      <c r="AF22" s="125">
        <f t="shared" si="9"/>
        <v>24455</v>
      </c>
      <c r="AG22" s="125">
        <f t="shared" si="10"/>
        <v>22099</v>
      </c>
      <c r="AH22" s="125">
        <f t="shared" si="11"/>
        <v>22195</v>
      </c>
      <c r="AI22" s="125">
        <f t="shared" si="12"/>
        <v>21735</v>
      </c>
      <c r="AJ22" s="125">
        <f t="shared" si="6"/>
        <v>0</v>
      </c>
    </row>
    <row r="23" spans="1:36" ht="24.75" customHeight="1" x14ac:dyDescent="0.25">
      <c r="A23" s="173">
        <v>15</v>
      </c>
      <c r="B23" s="14" t="s">
        <v>29</v>
      </c>
      <c r="C23" s="179">
        <v>4</v>
      </c>
      <c r="D23" s="115">
        <v>4398</v>
      </c>
      <c r="E23" s="180">
        <f t="shared" si="0"/>
        <v>1</v>
      </c>
      <c r="F23" s="47">
        <f t="shared" si="13"/>
        <v>22</v>
      </c>
      <c r="G23" s="179">
        <v>2</v>
      </c>
      <c r="H23" s="115">
        <v>4105</v>
      </c>
      <c r="I23" s="180">
        <f t="shared" si="1"/>
        <v>3</v>
      </c>
      <c r="J23" s="47">
        <f t="shared" si="14"/>
        <v>41</v>
      </c>
      <c r="K23" s="179">
        <v>3</v>
      </c>
      <c r="L23" s="115">
        <v>4327</v>
      </c>
      <c r="M23" s="180">
        <f t="shared" si="2"/>
        <v>2</v>
      </c>
      <c r="N23" s="47">
        <f t="shared" si="15"/>
        <v>39</v>
      </c>
      <c r="O23" s="179">
        <v>1</v>
      </c>
      <c r="P23" s="115">
        <v>3892</v>
      </c>
      <c r="Q23" s="180">
        <f t="shared" si="3"/>
        <v>4</v>
      </c>
      <c r="R23" s="47">
        <f t="shared" si="16"/>
        <v>48</v>
      </c>
      <c r="W23" s="179" t="s">
        <v>18</v>
      </c>
      <c r="X23" s="115">
        <v>0</v>
      </c>
      <c r="Y23" s="46">
        <f t="shared" si="4"/>
        <v>0</v>
      </c>
      <c r="Z23" s="166">
        <f t="shared" si="7"/>
        <v>0</v>
      </c>
      <c r="AA23" s="165" t="s">
        <v>18</v>
      </c>
      <c r="AB23" s="115">
        <v>0</v>
      </c>
      <c r="AC23" s="46">
        <f t="shared" si="5"/>
        <v>0</v>
      </c>
      <c r="AD23" s="166">
        <f t="shared" si="8"/>
        <v>0</v>
      </c>
      <c r="AF23" s="125">
        <f t="shared" si="9"/>
        <v>4398</v>
      </c>
      <c r="AG23" s="125">
        <f t="shared" si="10"/>
        <v>4105</v>
      </c>
      <c r="AH23" s="125">
        <f t="shared" si="11"/>
        <v>4327</v>
      </c>
      <c r="AI23" s="125">
        <f t="shared" si="12"/>
        <v>3892</v>
      </c>
      <c r="AJ23" s="125">
        <f t="shared" si="6"/>
        <v>0</v>
      </c>
    </row>
    <row r="24" spans="1:36" ht="24.75" customHeight="1" x14ac:dyDescent="0.25">
      <c r="A24" s="173">
        <v>16</v>
      </c>
      <c r="B24" s="14" t="s">
        <v>30</v>
      </c>
      <c r="C24" s="179">
        <v>2</v>
      </c>
      <c r="D24" s="115">
        <v>3752</v>
      </c>
      <c r="E24" s="180">
        <f t="shared" si="0"/>
        <v>3</v>
      </c>
      <c r="F24" s="47">
        <f t="shared" si="13"/>
        <v>25</v>
      </c>
      <c r="G24" s="179">
        <v>4</v>
      </c>
      <c r="H24" s="115">
        <v>4059</v>
      </c>
      <c r="I24" s="180">
        <f t="shared" si="1"/>
        <v>1</v>
      </c>
      <c r="J24" s="47">
        <f t="shared" si="14"/>
        <v>42</v>
      </c>
      <c r="K24" s="179">
        <v>3</v>
      </c>
      <c r="L24" s="115">
        <v>3829</v>
      </c>
      <c r="M24" s="180">
        <f t="shared" si="2"/>
        <v>2</v>
      </c>
      <c r="N24" s="47">
        <f t="shared" si="15"/>
        <v>41</v>
      </c>
      <c r="O24" s="179">
        <v>1</v>
      </c>
      <c r="P24" s="115">
        <v>3589</v>
      </c>
      <c r="Q24" s="180">
        <f t="shared" si="3"/>
        <v>4</v>
      </c>
      <c r="R24" s="47">
        <f t="shared" si="16"/>
        <v>52</v>
      </c>
      <c r="W24" s="179" t="s">
        <v>18</v>
      </c>
      <c r="X24" s="115">
        <v>0</v>
      </c>
      <c r="Y24" s="46">
        <f t="shared" si="4"/>
        <v>0</v>
      </c>
      <c r="Z24" s="166">
        <f t="shared" si="7"/>
        <v>0</v>
      </c>
      <c r="AA24" s="165" t="s">
        <v>18</v>
      </c>
      <c r="AB24" s="115">
        <v>0</v>
      </c>
      <c r="AC24" s="46">
        <f t="shared" si="5"/>
        <v>0</v>
      </c>
      <c r="AD24" s="166">
        <f t="shared" si="8"/>
        <v>0</v>
      </c>
      <c r="AF24" s="125">
        <f t="shared" si="9"/>
        <v>3752</v>
      </c>
      <c r="AG24" s="125">
        <f t="shared" si="10"/>
        <v>4059</v>
      </c>
      <c r="AH24" s="125">
        <f t="shared" si="11"/>
        <v>3829</v>
      </c>
      <c r="AI24" s="125">
        <f t="shared" si="12"/>
        <v>3589</v>
      </c>
      <c r="AJ24" s="125">
        <f t="shared" si="6"/>
        <v>0</v>
      </c>
    </row>
    <row r="25" spans="1:36" ht="24.75" customHeight="1" x14ac:dyDescent="0.25">
      <c r="A25" s="173">
        <v>17</v>
      </c>
      <c r="B25" s="14" t="s">
        <v>408</v>
      </c>
      <c r="C25" s="179">
        <v>3</v>
      </c>
      <c r="D25" s="115">
        <v>4832</v>
      </c>
      <c r="E25" s="180">
        <f t="shared" si="0"/>
        <v>2</v>
      </c>
      <c r="F25" s="47">
        <f t="shared" si="13"/>
        <v>27</v>
      </c>
      <c r="G25" s="179">
        <v>4</v>
      </c>
      <c r="H25" s="115">
        <v>4922</v>
      </c>
      <c r="I25" s="180">
        <f t="shared" si="1"/>
        <v>1</v>
      </c>
      <c r="J25" s="47">
        <f t="shared" si="14"/>
        <v>43</v>
      </c>
      <c r="K25" s="179">
        <v>1</v>
      </c>
      <c r="L25" s="115">
        <v>4245</v>
      </c>
      <c r="M25" s="180">
        <f t="shared" si="2"/>
        <v>4</v>
      </c>
      <c r="N25" s="47">
        <f t="shared" si="15"/>
        <v>45</v>
      </c>
      <c r="O25" s="179">
        <v>2</v>
      </c>
      <c r="P25" s="115">
        <v>4799</v>
      </c>
      <c r="Q25" s="180">
        <f t="shared" si="3"/>
        <v>3</v>
      </c>
      <c r="R25" s="47">
        <f t="shared" si="16"/>
        <v>55</v>
      </c>
      <c r="W25" s="179" t="s">
        <v>18</v>
      </c>
      <c r="X25" s="115">
        <v>0</v>
      </c>
      <c r="Y25" s="46">
        <f t="shared" si="4"/>
        <v>0</v>
      </c>
      <c r="Z25" s="166">
        <f t="shared" si="7"/>
        <v>0</v>
      </c>
      <c r="AA25" s="165" t="s">
        <v>18</v>
      </c>
      <c r="AB25" s="115">
        <v>0</v>
      </c>
      <c r="AC25" s="46">
        <f t="shared" si="5"/>
        <v>0</v>
      </c>
      <c r="AD25" s="166">
        <f t="shared" si="8"/>
        <v>0</v>
      </c>
      <c r="AF25" s="125">
        <f t="shared" si="9"/>
        <v>4832</v>
      </c>
      <c r="AG25" s="125">
        <f t="shared" si="10"/>
        <v>4922</v>
      </c>
      <c r="AH25" s="125">
        <f t="shared" si="11"/>
        <v>4245</v>
      </c>
      <c r="AI25" s="125">
        <f t="shared" si="12"/>
        <v>4799</v>
      </c>
      <c r="AJ25" s="125">
        <f t="shared" si="6"/>
        <v>0</v>
      </c>
    </row>
    <row r="26" spans="1:36" ht="24.75" customHeight="1" x14ac:dyDescent="0.25">
      <c r="A26" s="173">
        <v>18</v>
      </c>
      <c r="B26" s="14" t="s">
        <v>409</v>
      </c>
      <c r="C26" s="179">
        <v>1</v>
      </c>
      <c r="D26" s="115">
        <v>4442</v>
      </c>
      <c r="E26" s="180">
        <f t="shared" si="0"/>
        <v>4</v>
      </c>
      <c r="F26" s="47">
        <f t="shared" si="13"/>
        <v>31</v>
      </c>
      <c r="G26" s="179">
        <v>3</v>
      </c>
      <c r="H26" s="115">
        <v>5290</v>
      </c>
      <c r="I26" s="180">
        <f t="shared" si="1"/>
        <v>2</v>
      </c>
      <c r="J26" s="47">
        <f t="shared" si="14"/>
        <v>45</v>
      </c>
      <c r="K26" s="179">
        <v>4</v>
      </c>
      <c r="L26" s="115">
        <v>10346</v>
      </c>
      <c r="M26" s="180">
        <f t="shared" si="2"/>
        <v>1</v>
      </c>
      <c r="N26" s="47">
        <f t="shared" si="15"/>
        <v>46</v>
      </c>
      <c r="O26" s="179">
        <v>2</v>
      </c>
      <c r="P26" s="115">
        <v>4463</v>
      </c>
      <c r="Q26" s="180">
        <f t="shared" si="3"/>
        <v>3</v>
      </c>
      <c r="R26" s="47">
        <f t="shared" si="16"/>
        <v>58</v>
      </c>
      <c r="W26" s="179" t="s">
        <v>18</v>
      </c>
      <c r="X26" s="115">
        <v>0</v>
      </c>
      <c r="Y26" s="46">
        <f t="shared" si="4"/>
        <v>0</v>
      </c>
      <c r="Z26" s="166">
        <f t="shared" si="7"/>
        <v>0</v>
      </c>
      <c r="AA26" s="165" t="s">
        <v>18</v>
      </c>
      <c r="AB26" s="115">
        <v>0</v>
      </c>
      <c r="AC26" s="46">
        <f t="shared" si="5"/>
        <v>0</v>
      </c>
      <c r="AD26" s="166">
        <f t="shared" si="8"/>
        <v>0</v>
      </c>
      <c r="AF26" s="125">
        <f t="shared" si="9"/>
        <v>4442</v>
      </c>
      <c r="AG26" s="125">
        <f t="shared" si="10"/>
        <v>5290</v>
      </c>
      <c r="AH26" s="125">
        <f t="shared" si="11"/>
        <v>10346</v>
      </c>
      <c r="AI26" s="125">
        <f t="shared" si="12"/>
        <v>4463</v>
      </c>
      <c r="AJ26" s="125">
        <f t="shared" si="6"/>
        <v>0</v>
      </c>
    </row>
    <row r="27" spans="1:36" ht="24.75" customHeight="1" x14ac:dyDescent="0.25">
      <c r="A27" s="173">
        <v>19</v>
      </c>
      <c r="B27" s="14" t="s">
        <v>31</v>
      </c>
      <c r="C27" s="179">
        <v>2</v>
      </c>
      <c r="D27" s="115">
        <v>3277</v>
      </c>
      <c r="E27" s="180">
        <f t="shared" si="0"/>
        <v>3</v>
      </c>
      <c r="F27" s="47">
        <f t="shared" si="13"/>
        <v>34</v>
      </c>
      <c r="G27" s="179">
        <v>3</v>
      </c>
      <c r="H27" s="115">
        <v>3347</v>
      </c>
      <c r="I27" s="180">
        <f t="shared" si="1"/>
        <v>2</v>
      </c>
      <c r="J27" s="47">
        <f t="shared" si="14"/>
        <v>47</v>
      </c>
      <c r="K27" s="179">
        <v>4</v>
      </c>
      <c r="L27" s="115">
        <v>3557</v>
      </c>
      <c r="M27" s="180">
        <f t="shared" si="2"/>
        <v>1</v>
      </c>
      <c r="N27" s="47">
        <f t="shared" si="15"/>
        <v>47</v>
      </c>
      <c r="O27" s="179">
        <v>1</v>
      </c>
      <c r="P27" s="115">
        <v>3096</v>
      </c>
      <c r="Q27" s="180">
        <f t="shared" si="3"/>
        <v>4</v>
      </c>
      <c r="R27" s="47">
        <f t="shared" si="16"/>
        <v>62</v>
      </c>
      <c r="W27" s="179" t="s">
        <v>18</v>
      </c>
      <c r="X27" s="115">
        <v>0</v>
      </c>
      <c r="Y27" s="46">
        <f t="shared" si="4"/>
        <v>0</v>
      </c>
      <c r="Z27" s="166">
        <f t="shared" si="7"/>
        <v>0</v>
      </c>
      <c r="AA27" s="165" t="s">
        <v>18</v>
      </c>
      <c r="AB27" s="115">
        <v>0</v>
      </c>
      <c r="AC27" s="46">
        <f t="shared" si="5"/>
        <v>0</v>
      </c>
      <c r="AD27" s="166">
        <f t="shared" si="8"/>
        <v>0</v>
      </c>
      <c r="AF27" s="125">
        <f t="shared" si="9"/>
        <v>3277</v>
      </c>
      <c r="AG27" s="125">
        <f t="shared" si="10"/>
        <v>3347</v>
      </c>
      <c r="AH27" s="125">
        <f t="shared" si="11"/>
        <v>3557</v>
      </c>
      <c r="AI27" s="125">
        <f t="shared" si="12"/>
        <v>3096</v>
      </c>
      <c r="AJ27" s="125">
        <f t="shared" si="6"/>
        <v>0</v>
      </c>
    </row>
    <row r="28" spans="1:36" ht="24.75" customHeight="1" x14ac:dyDescent="0.25">
      <c r="A28" s="173">
        <v>20</v>
      </c>
      <c r="B28" s="14" t="s">
        <v>32</v>
      </c>
      <c r="C28" s="179">
        <v>3</v>
      </c>
      <c r="D28" s="115">
        <v>3664</v>
      </c>
      <c r="E28" s="180">
        <f t="shared" si="0"/>
        <v>2</v>
      </c>
      <c r="F28" s="47">
        <f t="shared" si="13"/>
        <v>36</v>
      </c>
      <c r="G28" s="179">
        <v>1</v>
      </c>
      <c r="H28" s="115">
        <v>3066</v>
      </c>
      <c r="I28" s="180">
        <f t="shared" si="1"/>
        <v>4</v>
      </c>
      <c r="J28" s="47">
        <f t="shared" si="14"/>
        <v>51</v>
      </c>
      <c r="K28" s="179">
        <v>2</v>
      </c>
      <c r="L28" s="115">
        <v>3166</v>
      </c>
      <c r="M28" s="180">
        <f t="shared" si="2"/>
        <v>3</v>
      </c>
      <c r="N28" s="47">
        <f t="shared" si="15"/>
        <v>50</v>
      </c>
      <c r="O28" s="179" t="s">
        <v>25</v>
      </c>
      <c r="P28" s="115" t="s">
        <v>25</v>
      </c>
      <c r="Q28" s="180">
        <f t="shared" si="3"/>
        <v>0</v>
      </c>
      <c r="R28" s="47">
        <f t="shared" si="16"/>
        <v>62</v>
      </c>
      <c r="W28" s="179" t="s">
        <v>18</v>
      </c>
      <c r="X28" s="115">
        <v>0</v>
      </c>
      <c r="Y28" s="46">
        <f t="shared" si="4"/>
        <v>0</v>
      </c>
      <c r="Z28" s="166">
        <f t="shared" si="7"/>
        <v>0</v>
      </c>
      <c r="AA28" s="165" t="s">
        <v>18</v>
      </c>
      <c r="AB28" s="115">
        <v>0</v>
      </c>
      <c r="AC28" s="46">
        <f t="shared" si="5"/>
        <v>0</v>
      </c>
      <c r="AD28" s="166">
        <f t="shared" si="8"/>
        <v>0</v>
      </c>
      <c r="AF28" s="125">
        <f t="shared" si="9"/>
        <v>3664</v>
      </c>
      <c r="AG28" s="125">
        <f t="shared" si="10"/>
        <v>3066</v>
      </c>
      <c r="AH28" s="125">
        <f t="shared" si="11"/>
        <v>3166</v>
      </c>
      <c r="AI28" s="125" t="str">
        <f t="shared" si="12"/>
        <v>DSQ</v>
      </c>
      <c r="AJ28" s="125">
        <f t="shared" si="6"/>
        <v>0</v>
      </c>
    </row>
    <row r="29" spans="1:36" ht="24.75" customHeight="1" x14ac:dyDescent="0.25">
      <c r="A29" s="173">
        <v>21</v>
      </c>
      <c r="B29" s="14" t="s">
        <v>33</v>
      </c>
      <c r="C29" s="179">
        <v>4</v>
      </c>
      <c r="D29" s="115">
        <v>3832</v>
      </c>
      <c r="E29" s="180">
        <f t="shared" si="0"/>
        <v>1</v>
      </c>
      <c r="F29" s="47">
        <f t="shared" si="13"/>
        <v>37</v>
      </c>
      <c r="G29" s="179">
        <v>1</v>
      </c>
      <c r="H29" s="115">
        <v>3389</v>
      </c>
      <c r="I29" s="180">
        <f t="shared" si="1"/>
        <v>4</v>
      </c>
      <c r="J29" s="47">
        <f t="shared" si="14"/>
        <v>55</v>
      </c>
      <c r="K29" s="179">
        <v>3</v>
      </c>
      <c r="L29" s="115">
        <v>3638</v>
      </c>
      <c r="M29" s="180">
        <f t="shared" si="2"/>
        <v>2</v>
      </c>
      <c r="N29" s="47">
        <f t="shared" si="15"/>
        <v>52</v>
      </c>
      <c r="O29" s="179">
        <v>2</v>
      </c>
      <c r="P29" s="115">
        <v>3612</v>
      </c>
      <c r="Q29" s="180">
        <f t="shared" si="3"/>
        <v>3</v>
      </c>
      <c r="R29" s="47">
        <f t="shared" si="16"/>
        <v>65</v>
      </c>
      <c r="W29" s="179" t="s">
        <v>18</v>
      </c>
      <c r="X29" s="115">
        <v>0</v>
      </c>
      <c r="Y29" s="46">
        <f t="shared" si="4"/>
        <v>0</v>
      </c>
      <c r="Z29" s="166">
        <f t="shared" si="7"/>
        <v>0</v>
      </c>
      <c r="AA29" s="165" t="s">
        <v>18</v>
      </c>
      <c r="AB29" s="115">
        <v>0</v>
      </c>
      <c r="AC29" s="46">
        <f t="shared" si="5"/>
        <v>0</v>
      </c>
      <c r="AD29" s="166">
        <f t="shared" si="8"/>
        <v>0</v>
      </c>
      <c r="AF29" s="125">
        <f t="shared" si="9"/>
        <v>3832</v>
      </c>
      <c r="AG29" s="125">
        <f t="shared" si="10"/>
        <v>3389</v>
      </c>
      <c r="AH29" s="125">
        <f t="shared" si="11"/>
        <v>3638</v>
      </c>
      <c r="AI29" s="125">
        <f t="shared" si="12"/>
        <v>3612</v>
      </c>
      <c r="AJ29" s="125">
        <f t="shared" si="6"/>
        <v>0</v>
      </c>
    </row>
    <row r="30" spans="1:36" ht="24.75" customHeight="1" x14ac:dyDescent="0.25">
      <c r="A30" s="173">
        <v>22</v>
      </c>
      <c r="B30" s="49" t="s">
        <v>34</v>
      </c>
      <c r="C30" s="179">
        <v>4</v>
      </c>
      <c r="D30" s="115">
        <v>3604</v>
      </c>
      <c r="E30" s="180">
        <f t="shared" si="0"/>
        <v>1</v>
      </c>
      <c r="F30" s="47">
        <f t="shared" si="13"/>
        <v>38</v>
      </c>
      <c r="G30" s="179">
        <v>3</v>
      </c>
      <c r="H30" s="115">
        <v>3180</v>
      </c>
      <c r="I30" s="180">
        <f t="shared" si="1"/>
        <v>2</v>
      </c>
      <c r="J30" s="47">
        <f t="shared" si="14"/>
        <v>57</v>
      </c>
      <c r="K30" s="179">
        <v>1</v>
      </c>
      <c r="L30" s="115">
        <v>2936</v>
      </c>
      <c r="M30" s="180">
        <f t="shared" si="2"/>
        <v>4</v>
      </c>
      <c r="N30" s="47">
        <f t="shared" si="15"/>
        <v>56</v>
      </c>
      <c r="O30" s="179">
        <v>2</v>
      </c>
      <c r="P30" s="115">
        <v>3032</v>
      </c>
      <c r="Q30" s="180">
        <f t="shared" si="3"/>
        <v>3</v>
      </c>
      <c r="R30" s="47">
        <f t="shared" si="16"/>
        <v>68</v>
      </c>
      <c r="W30" s="179" t="s">
        <v>18</v>
      </c>
      <c r="X30" s="115">
        <v>0</v>
      </c>
      <c r="Y30" s="46">
        <f t="shared" si="4"/>
        <v>0</v>
      </c>
      <c r="Z30" s="166">
        <f t="shared" si="7"/>
        <v>0</v>
      </c>
      <c r="AA30" s="165" t="s">
        <v>18</v>
      </c>
      <c r="AB30" s="115">
        <v>0</v>
      </c>
      <c r="AC30" s="46">
        <f t="shared" si="5"/>
        <v>0</v>
      </c>
      <c r="AD30" s="166">
        <f t="shared" si="8"/>
        <v>0</v>
      </c>
      <c r="AF30" s="125">
        <f t="shared" si="9"/>
        <v>3604</v>
      </c>
      <c r="AG30" s="125">
        <f t="shared" si="10"/>
        <v>3180</v>
      </c>
      <c r="AH30" s="125">
        <f t="shared" si="11"/>
        <v>2936</v>
      </c>
      <c r="AI30" s="125">
        <f t="shared" si="12"/>
        <v>3032</v>
      </c>
      <c r="AJ30" s="125">
        <f t="shared" si="6"/>
        <v>0</v>
      </c>
    </row>
    <row r="31" spans="1:36" ht="24.75" customHeight="1" x14ac:dyDescent="0.25">
      <c r="A31" s="173">
        <v>23</v>
      </c>
      <c r="B31" s="15" t="s">
        <v>35</v>
      </c>
      <c r="C31" s="179">
        <v>4</v>
      </c>
      <c r="D31" s="115">
        <v>4298</v>
      </c>
      <c r="E31" s="180">
        <f t="shared" si="0"/>
        <v>1</v>
      </c>
      <c r="F31" s="47">
        <f t="shared" si="13"/>
        <v>39</v>
      </c>
      <c r="G31" s="179">
        <v>3</v>
      </c>
      <c r="H31" s="115">
        <v>3969</v>
      </c>
      <c r="I31" s="180">
        <f t="shared" si="1"/>
        <v>2</v>
      </c>
      <c r="J31" s="47">
        <f t="shared" si="14"/>
        <v>59</v>
      </c>
      <c r="K31" s="179">
        <v>2</v>
      </c>
      <c r="L31" s="115">
        <v>3929</v>
      </c>
      <c r="M31" s="180">
        <f t="shared" si="2"/>
        <v>3</v>
      </c>
      <c r="N31" s="47">
        <f t="shared" si="15"/>
        <v>59</v>
      </c>
      <c r="O31" s="179">
        <v>1</v>
      </c>
      <c r="P31" s="115">
        <v>3722</v>
      </c>
      <c r="Q31" s="180">
        <f t="shared" si="3"/>
        <v>4</v>
      </c>
      <c r="R31" s="47">
        <f t="shared" si="16"/>
        <v>72</v>
      </c>
      <c r="W31" s="179" t="s">
        <v>18</v>
      </c>
      <c r="X31" s="115">
        <v>0</v>
      </c>
      <c r="Y31" s="46">
        <f t="shared" si="4"/>
        <v>0</v>
      </c>
      <c r="Z31" s="166">
        <f t="shared" si="7"/>
        <v>0</v>
      </c>
      <c r="AA31" s="165" t="s">
        <v>18</v>
      </c>
      <c r="AB31" s="115">
        <v>0</v>
      </c>
      <c r="AC31" s="46">
        <f t="shared" si="5"/>
        <v>0</v>
      </c>
      <c r="AD31" s="166">
        <f t="shared" si="8"/>
        <v>0</v>
      </c>
      <c r="AF31" s="125">
        <f t="shared" si="9"/>
        <v>4298</v>
      </c>
      <c r="AG31" s="125">
        <f t="shared" si="10"/>
        <v>3969</v>
      </c>
      <c r="AH31" s="125">
        <f t="shared" si="11"/>
        <v>3929</v>
      </c>
      <c r="AI31" s="125">
        <f t="shared" si="12"/>
        <v>3722</v>
      </c>
      <c r="AJ31" s="125">
        <f t="shared" si="6"/>
        <v>0</v>
      </c>
    </row>
    <row r="32" spans="1:36" ht="24.75" customHeight="1" x14ac:dyDescent="0.25">
      <c r="A32" s="173">
        <v>24</v>
      </c>
      <c r="B32" s="14" t="s">
        <v>36</v>
      </c>
      <c r="C32" s="179">
        <v>2</v>
      </c>
      <c r="D32" s="115">
        <v>3325</v>
      </c>
      <c r="E32" s="180">
        <f t="shared" si="0"/>
        <v>3</v>
      </c>
      <c r="F32" s="47">
        <f t="shared" si="13"/>
        <v>42</v>
      </c>
      <c r="G32" s="179">
        <v>3</v>
      </c>
      <c r="H32" s="115">
        <v>3333</v>
      </c>
      <c r="I32" s="180">
        <f t="shared" si="1"/>
        <v>2</v>
      </c>
      <c r="J32" s="47">
        <f t="shared" si="14"/>
        <v>61</v>
      </c>
      <c r="K32" s="179">
        <v>4</v>
      </c>
      <c r="L32" s="115">
        <v>3342</v>
      </c>
      <c r="M32" s="180">
        <f t="shared" si="2"/>
        <v>1</v>
      </c>
      <c r="N32" s="47">
        <f t="shared" si="15"/>
        <v>60</v>
      </c>
      <c r="O32" s="179">
        <v>1</v>
      </c>
      <c r="P32" s="115">
        <v>3313</v>
      </c>
      <c r="Q32" s="180">
        <f t="shared" si="3"/>
        <v>4</v>
      </c>
      <c r="R32" s="47">
        <f t="shared" si="16"/>
        <v>76</v>
      </c>
      <c r="W32" s="179" t="s">
        <v>18</v>
      </c>
      <c r="X32" s="115">
        <v>0</v>
      </c>
      <c r="Y32" s="46">
        <f t="shared" si="4"/>
        <v>0</v>
      </c>
      <c r="Z32" s="166">
        <f t="shared" si="7"/>
        <v>0</v>
      </c>
      <c r="AA32" s="165" t="s">
        <v>18</v>
      </c>
      <c r="AB32" s="115">
        <v>0</v>
      </c>
      <c r="AC32" s="46">
        <f t="shared" si="5"/>
        <v>0</v>
      </c>
      <c r="AD32" s="166">
        <f t="shared" si="8"/>
        <v>0</v>
      </c>
      <c r="AF32" s="125">
        <f t="shared" si="9"/>
        <v>3325</v>
      </c>
      <c r="AG32" s="125">
        <f t="shared" si="10"/>
        <v>3333</v>
      </c>
      <c r="AH32" s="125">
        <f t="shared" si="11"/>
        <v>3342</v>
      </c>
      <c r="AI32" s="125">
        <f t="shared" si="12"/>
        <v>3313</v>
      </c>
      <c r="AJ32" s="125">
        <f t="shared" si="6"/>
        <v>0</v>
      </c>
    </row>
    <row r="33" spans="1:36" ht="24.75" customHeight="1" x14ac:dyDescent="0.25">
      <c r="A33" s="173">
        <v>25</v>
      </c>
      <c r="B33" s="14" t="s">
        <v>124</v>
      </c>
      <c r="C33" s="179">
        <v>3</v>
      </c>
      <c r="D33" s="115">
        <v>23743</v>
      </c>
      <c r="E33" s="180">
        <f t="shared" si="0"/>
        <v>2</v>
      </c>
      <c r="F33" s="47">
        <f t="shared" si="13"/>
        <v>44</v>
      </c>
      <c r="G33" s="179">
        <v>1</v>
      </c>
      <c r="H33" s="115">
        <v>22910</v>
      </c>
      <c r="I33" s="180">
        <f t="shared" si="1"/>
        <v>4</v>
      </c>
      <c r="J33" s="47">
        <f t="shared" si="14"/>
        <v>65</v>
      </c>
      <c r="K33" s="179">
        <v>2</v>
      </c>
      <c r="L33" s="115">
        <v>23374</v>
      </c>
      <c r="M33" s="180">
        <f t="shared" si="2"/>
        <v>3</v>
      </c>
      <c r="N33" s="47">
        <f t="shared" si="15"/>
        <v>63</v>
      </c>
      <c r="O33" s="179" t="s">
        <v>25</v>
      </c>
      <c r="P33" s="115" t="s">
        <v>25</v>
      </c>
      <c r="Q33" s="180">
        <f t="shared" si="3"/>
        <v>0</v>
      </c>
      <c r="R33" s="47">
        <f t="shared" si="16"/>
        <v>76</v>
      </c>
      <c r="W33" s="179" t="s">
        <v>18</v>
      </c>
      <c r="X33" s="115">
        <v>0</v>
      </c>
      <c r="Y33" s="46">
        <f t="shared" si="4"/>
        <v>0</v>
      </c>
      <c r="Z33" s="166">
        <f t="shared" si="7"/>
        <v>0</v>
      </c>
      <c r="AA33" s="165" t="s">
        <v>18</v>
      </c>
      <c r="AB33" s="115">
        <v>0</v>
      </c>
      <c r="AC33" s="46">
        <f t="shared" si="5"/>
        <v>0</v>
      </c>
      <c r="AD33" s="166">
        <f t="shared" si="8"/>
        <v>0</v>
      </c>
      <c r="AF33" s="125">
        <f t="shared" si="9"/>
        <v>23743</v>
      </c>
      <c r="AG33" s="125">
        <f t="shared" si="10"/>
        <v>22910</v>
      </c>
      <c r="AH33" s="125">
        <f t="shared" si="11"/>
        <v>23374</v>
      </c>
      <c r="AI33" s="125" t="str">
        <f t="shared" si="12"/>
        <v>DSQ</v>
      </c>
      <c r="AJ33" s="125">
        <f t="shared" si="6"/>
        <v>0</v>
      </c>
    </row>
    <row r="34" spans="1:36" ht="24.75" customHeight="1" x14ac:dyDescent="0.25">
      <c r="A34" s="173">
        <v>26</v>
      </c>
      <c r="B34" s="14" t="s">
        <v>125</v>
      </c>
      <c r="C34" s="179">
        <v>2</v>
      </c>
      <c r="D34" s="115">
        <v>22276</v>
      </c>
      <c r="E34" s="180">
        <f t="shared" si="0"/>
        <v>3</v>
      </c>
      <c r="F34" s="47">
        <f t="shared" si="13"/>
        <v>47</v>
      </c>
      <c r="G34" s="179">
        <v>4</v>
      </c>
      <c r="H34" s="115">
        <v>23252</v>
      </c>
      <c r="I34" s="180">
        <f t="shared" si="1"/>
        <v>1</v>
      </c>
      <c r="J34" s="47">
        <f t="shared" si="14"/>
        <v>66</v>
      </c>
      <c r="K34" s="179">
        <v>3</v>
      </c>
      <c r="L34" s="115">
        <v>22519</v>
      </c>
      <c r="M34" s="180">
        <f t="shared" si="2"/>
        <v>2</v>
      </c>
      <c r="N34" s="47">
        <f t="shared" si="15"/>
        <v>65</v>
      </c>
      <c r="O34" s="179">
        <v>1</v>
      </c>
      <c r="P34" s="115">
        <v>21287</v>
      </c>
      <c r="Q34" s="180">
        <f t="shared" si="3"/>
        <v>4</v>
      </c>
      <c r="R34" s="47">
        <f t="shared" si="16"/>
        <v>80</v>
      </c>
      <c r="W34" s="179" t="s">
        <v>18</v>
      </c>
      <c r="X34" s="115">
        <v>0</v>
      </c>
      <c r="Y34" s="46">
        <f t="shared" si="4"/>
        <v>0</v>
      </c>
      <c r="Z34" s="166">
        <f t="shared" si="7"/>
        <v>0</v>
      </c>
      <c r="AA34" s="165" t="s">
        <v>18</v>
      </c>
      <c r="AB34" s="115">
        <v>0</v>
      </c>
      <c r="AC34" s="46">
        <f t="shared" si="5"/>
        <v>0</v>
      </c>
      <c r="AD34" s="166">
        <f t="shared" si="8"/>
        <v>0</v>
      </c>
      <c r="AF34" s="125">
        <f t="shared" si="9"/>
        <v>22276</v>
      </c>
      <c r="AG34" s="125">
        <f t="shared" si="10"/>
        <v>23252</v>
      </c>
      <c r="AH34" s="125">
        <f t="shared" si="11"/>
        <v>22519</v>
      </c>
      <c r="AI34" s="125">
        <f t="shared" si="12"/>
        <v>21287</v>
      </c>
      <c r="AJ34" s="125">
        <f t="shared" si="6"/>
        <v>0</v>
      </c>
    </row>
    <row r="35" spans="1:36" ht="24.75" customHeight="1" x14ac:dyDescent="0.25">
      <c r="A35" s="173">
        <v>27</v>
      </c>
      <c r="B35" s="14" t="s">
        <v>37</v>
      </c>
      <c r="C35" s="179" t="s">
        <v>25</v>
      </c>
      <c r="D35" s="115" t="s">
        <v>25</v>
      </c>
      <c r="E35" s="180">
        <f t="shared" si="0"/>
        <v>0</v>
      </c>
      <c r="F35" s="47">
        <f t="shared" si="13"/>
        <v>47</v>
      </c>
      <c r="G35" s="179">
        <v>2</v>
      </c>
      <c r="H35" s="115">
        <v>11856</v>
      </c>
      <c r="I35" s="180">
        <f t="shared" si="1"/>
        <v>3</v>
      </c>
      <c r="J35" s="47">
        <f t="shared" si="14"/>
        <v>69</v>
      </c>
      <c r="K35" s="179">
        <v>1</v>
      </c>
      <c r="L35" s="115">
        <v>11434</v>
      </c>
      <c r="M35" s="180">
        <f t="shared" si="2"/>
        <v>4</v>
      </c>
      <c r="N35" s="47">
        <f t="shared" si="15"/>
        <v>69</v>
      </c>
      <c r="O35" s="179">
        <v>3</v>
      </c>
      <c r="P35" s="115">
        <v>11943</v>
      </c>
      <c r="Q35" s="180">
        <f t="shared" si="3"/>
        <v>2</v>
      </c>
      <c r="R35" s="47">
        <f t="shared" si="16"/>
        <v>82</v>
      </c>
      <c r="W35" s="179" t="s">
        <v>18</v>
      </c>
      <c r="X35" s="115">
        <v>0</v>
      </c>
      <c r="Y35" s="46">
        <f t="shared" si="4"/>
        <v>0</v>
      </c>
      <c r="Z35" s="166">
        <f t="shared" si="7"/>
        <v>0</v>
      </c>
      <c r="AA35" s="165" t="s">
        <v>18</v>
      </c>
      <c r="AB35" s="115">
        <v>0</v>
      </c>
      <c r="AC35" s="46">
        <f t="shared" si="5"/>
        <v>0</v>
      </c>
      <c r="AD35" s="166">
        <f t="shared" si="8"/>
        <v>0</v>
      </c>
      <c r="AF35" s="125" t="str">
        <f t="shared" si="9"/>
        <v>DSQ</v>
      </c>
      <c r="AG35" s="125">
        <f t="shared" si="10"/>
        <v>11856</v>
      </c>
      <c r="AH35" s="125">
        <f t="shared" si="11"/>
        <v>11434</v>
      </c>
      <c r="AI35" s="125">
        <f t="shared" si="12"/>
        <v>11943</v>
      </c>
      <c r="AJ35" s="125">
        <f t="shared" si="6"/>
        <v>0</v>
      </c>
    </row>
    <row r="36" spans="1:36" ht="24.75" customHeight="1" x14ac:dyDescent="0.25">
      <c r="A36" s="173">
        <v>28</v>
      </c>
      <c r="B36" s="14" t="s">
        <v>38</v>
      </c>
      <c r="C36" s="179">
        <v>1</v>
      </c>
      <c r="D36" s="115">
        <v>11436</v>
      </c>
      <c r="E36" s="180">
        <f t="shared" si="0"/>
        <v>4</v>
      </c>
      <c r="F36" s="47">
        <f t="shared" si="13"/>
        <v>51</v>
      </c>
      <c r="G36" s="179">
        <v>4</v>
      </c>
      <c r="H36" s="115">
        <v>13481</v>
      </c>
      <c r="I36" s="180">
        <f t="shared" si="1"/>
        <v>1</v>
      </c>
      <c r="J36" s="47">
        <f t="shared" si="14"/>
        <v>70</v>
      </c>
      <c r="K36" s="179">
        <v>3</v>
      </c>
      <c r="L36" s="115">
        <v>12896</v>
      </c>
      <c r="M36" s="180">
        <f t="shared" si="2"/>
        <v>2</v>
      </c>
      <c r="N36" s="47">
        <f t="shared" si="15"/>
        <v>71</v>
      </c>
      <c r="O36" s="179">
        <v>2</v>
      </c>
      <c r="P36" s="115">
        <v>11613</v>
      </c>
      <c r="Q36" s="180">
        <f t="shared" si="3"/>
        <v>3</v>
      </c>
      <c r="R36" s="47">
        <f t="shared" si="16"/>
        <v>85</v>
      </c>
      <c r="W36" s="179" t="s">
        <v>18</v>
      </c>
      <c r="X36" s="115">
        <v>0</v>
      </c>
      <c r="Y36" s="46">
        <f t="shared" si="4"/>
        <v>0</v>
      </c>
      <c r="Z36" s="166">
        <f t="shared" si="7"/>
        <v>0</v>
      </c>
      <c r="AA36" s="165" t="s">
        <v>18</v>
      </c>
      <c r="AB36" s="115">
        <v>0</v>
      </c>
      <c r="AC36" s="46">
        <f t="shared" si="5"/>
        <v>0</v>
      </c>
      <c r="AD36" s="166">
        <f t="shared" si="8"/>
        <v>0</v>
      </c>
      <c r="AF36" s="125">
        <f t="shared" si="9"/>
        <v>11436</v>
      </c>
      <c r="AG36" s="125">
        <f t="shared" si="10"/>
        <v>13481</v>
      </c>
      <c r="AH36" s="125">
        <f t="shared" si="11"/>
        <v>12896</v>
      </c>
      <c r="AI36" s="125">
        <f t="shared" si="12"/>
        <v>11613</v>
      </c>
      <c r="AJ36" s="125">
        <f t="shared" si="6"/>
        <v>0</v>
      </c>
    </row>
    <row r="37" spans="1:36" ht="24.75" customHeight="1" x14ac:dyDescent="0.25">
      <c r="A37" s="173">
        <v>29</v>
      </c>
      <c r="B37" s="14" t="s">
        <v>126</v>
      </c>
      <c r="C37" s="179">
        <v>4</v>
      </c>
      <c r="D37" s="115">
        <v>22870</v>
      </c>
      <c r="E37" s="180">
        <f t="shared" si="0"/>
        <v>1</v>
      </c>
      <c r="F37" s="47">
        <f t="shared" si="13"/>
        <v>52</v>
      </c>
      <c r="G37" s="179">
        <v>3</v>
      </c>
      <c r="H37" s="115">
        <v>22815</v>
      </c>
      <c r="I37" s="180">
        <f t="shared" si="1"/>
        <v>2</v>
      </c>
      <c r="J37" s="47">
        <f t="shared" si="14"/>
        <v>72</v>
      </c>
      <c r="K37" s="179">
        <v>2</v>
      </c>
      <c r="L37" s="115">
        <v>22492</v>
      </c>
      <c r="M37" s="180">
        <f t="shared" si="2"/>
        <v>3</v>
      </c>
      <c r="N37" s="47">
        <f t="shared" si="15"/>
        <v>74</v>
      </c>
      <c r="O37" s="179">
        <v>1</v>
      </c>
      <c r="P37" s="115">
        <v>21388</v>
      </c>
      <c r="Q37" s="180">
        <f t="shared" si="3"/>
        <v>4</v>
      </c>
      <c r="R37" s="47">
        <f t="shared" si="16"/>
        <v>89</v>
      </c>
      <c r="W37" s="179" t="s">
        <v>18</v>
      </c>
      <c r="X37" s="115">
        <v>0</v>
      </c>
      <c r="Y37" s="46">
        <f t="shared" si="4"/>
        <v>0</v>
      </c>
      <c r="Z37" s="166">
        <f t="shared" si="7"/>
        <v>0</v>
      </c>
      <c r="AA37" s="165" t="s">
        <v>18</v>
      </c>
      <c r="AB37" s="115">
        <v>0</v>
      </c>
      <c r="AC37" s="46">
        <f t="shared" si="5"/>
        <v>0</v>
      </c>
      <c r="AD37" s="166">
        <f t="shared" si="8"/>
        <v>0</v>
      </c>
      <c r="AF37" s="125">
        <f t="shared" si="9"/>
        <v>22870</v>
      </c>
      <c r="AG37" s="125">
        <f t="shared" si="10"/>
        <v>22815</v>
      </c>
      <c r="AH37" s="125">
        <f t="shared" si="11"/>
        <v>22492</v>
      </c>
      <c r="AI37" s="125">
        <f t="shared" si="12"/>
        <v>21388</v>
      </c>
      <c r="AJ37" s="125">
        <f t="shared" si="6"/>
        <v>0</v>
      </c>
    </row>
    <row r="38" spans="1:36" ht="24.75" customHeight="1" x14ac:dyDescent="0.25">
      <c r="A38" s="173">
        <v>30</v>
      </c>
      <c r="B38" s="14" t="s">
        <v>127</v>
      </c>
      <c r="C38" s="179">
        <v>3</v>
      </c>
      <c r="D38" s="115">
        <v>24287</v>
      </c>
      <c r="E38" s="180">
        <f t="shared" si="0"/>
        <v>2</v>
      </c>
      <c r="F38" s="47">
        <f t="shared" si="13"/>
        <v>54</v>
      </c>
      <c r="G38" s="179" t="s">
        <v>25</v>
      </c>
      <c r="H38" s="115" t="s">
        <v>25</v>
      </c>
      <c r="I38" s="180">
        <f t="shared" si="1"/>
        <v>0</v>
      </c>
      <c r="J38" s="47">
        <f t="shared" si="14"/>
        <v>72</v>
      </c>
      <c r="K38" s="179">
        <v>2</v>
      </c>
      <c r="L38" s="115">
        <v>20952</v>
      </c>
      <c r="M38" s="180">
        <f t="shared" si="2"/>
        <v>3</v>
      </c>
      <c r="N38" s="47">
        <f t="shared" si="15"/>
        <v>77</v>
      </c>
      <c r="O38" s="179">
        <v>1</v>
      </c>
      <c r="P38" s="115">
        <v>20909</v>
      </c>
      <c r="Q38" s="180">
        <f t="shared" si="3"/>
        <v>4</v>
      </c>
      <c r="R38" s="47">
        <f t="shared" si="16"/>
        <v>93</v>
      </c>
      <c r="W38" s="179" t="s">
        <v>18</v>
      </c>
      <c r="X38" s="115">
        <v>0</v>
      </c>
      <c r="Y38" s="46">
        <f t="shared" si="4"/>
        <v>0</v>
      </c>
      <c r="Z38" s="166">
        <f t="shared" si="7"/>
        <v>0</v>
      </c>
      <c r="AA38" s="165" t="s">
        <v>18</v>
      </c>
      <c r="AB38" s="115">
        <v>0</v>
      </c>
      <c r="AC38" s="46">
        <f t="shared" si="5"/>
        <v>0</v>
      </c>
      <c r="AD38" s="166">
        <f t="shared" si="8"/>
        <v>0</v>
      </c>
      <c r="AF38" s="125">
        <f t="shared" si="9"/>
        <v>24287</v>
      </c>
      <c r="AG38" s="125" t="str">
        <f t="shared" si="10"/>
        <v>DSQ</v>
      </c>
      <c r="AH38" s="125">
        <f t="shared" si="11"/>
        <v>20952</v>
      </c>
      <c r="AI38" s="125">
        <f t="shared" si="12"/>
        <v>20909</v>
      </c>
      <c r="AJ38" s="125">
        <f t="shared" si="6"/>
        <v>0</v>
      </c>
    </row>
    <row r="39" spans="1:36" ht="24.75" customHeight="1" x14ac:dyDescent="0.25">
      <c r="A39" s="173">
        <v>31</v>
      </c>
      <c r="B39" s="14" t="s">
        <v>39</v>
      </c>
      <c r="C39" s="179">
        <v>4</v>
      </c>
      <c r="D39" s="115">
        <v>3721</v>
      </c>
      <c r="E39" s="180">
        <f t="shared" si="0"/>
        <v>1</v>
      </c>
      <c r="F39" s="47">
        <f t="shared" si="13"/>
        <v>55</v>
      </c>
      <c r="G39" s="179">
        <v>3</v>
      </c>
      <c r="H39" s="115">
        <v>3369</v>
      </c>
      <c r="I39" s="180">
        <f t="shared" si="1"/>
        <v>2</v>
      </c>
      <c r="J39" s="47">
        <f t="shared" si="14"/>
        <v>74</v>
      </c>
      <c r="K39" s="179">
        <v>2</v>
      </c>
      <c r="L39" s="115">
        <v>3270</v>
      </c>
      <c r="M39" s="180">
        <f t="shared" si="2"/>
        <v>3</v>
      </c>
      <c r="N39" s="47">
        <f t="shared" si="15"/>
        <v>80</v>
      </c>
      <c r="O39" s="179">
        <v>1</v>
      </c>
      <c r="P39" s="115">
        <v>3039</v>
      </c>
      <c r="Q39" s="180">
        <f t="shared" si="3"/>
        <v>4</v>
      </c>
      <c r="R39" s="47">
        <f t="shared" si="16"/>
        <v>97</v>
      </c>
      <c r="W39" s="179" t="s">
        <v>18</v>
      </c>
      <c r="X39" s="115">
        <v>0</v>
      </c>
      <c r="Y39" s="46">
        <f t="shared" si="4"/>
        <v>0</v>
      </c>
      <c r="Z39" s="166">
        <f t="shared" si="7"/>
        <v>0</v>
      </c>
      <c r="AA39" s="165" t="s">
        <v>18</v>
      </c>
      <c r="AB39" s="115">
        <v>0</v>
      </c>
      <c r="AC39" s="46">
        <f t="shared" si="5"/>
        <v>0</v>
      </c>
      <c r="AD39" s="166">
        <f t="shared" si="8"/>
        <v>0</v>
      </c>
      <c r="AF39" s="125">
        <f t="shared" si="9"/>
        <v>3721</v>
      </c>
      <c r="AG39" s="125">
        <f t="shared" si="10"/>
        <v>3369</v>
      </c>
      <c r="AH39" s="125">
        <f t="shared" si="11"/>
        <v>3270</v>
      </c>
      <c r="AI39" s="125">
        <f t="shared" si="12"/>
        <v>3039</v>
      </c>
      <c r="AJ39" s="125">
        <f t="shared" si="6"/>
        <v>0</v>
      </c>
    </row>
    <row r="40" spans="1:36" ht="24.75" customHeight="1" x14ac:dyDescent="0.25">
      <c r="A40" s="173">
        <v>32</v>
      </c>
      <c r="B40" s="14" t="s">
        <v>40</v>
      </c>
      <c r="C40" s="179">
        <v>2</v>
      </c>
      <c r="D40" s="115">
        <v>3047</v>
      </c>
      <c r="E40" s="180">
        <f t="shared" si="0"/>
        <v>3</v>
      </c>
      <c r="F40" s="47">
        <f t="shared" si="13"/>
        <v>58</v>
      </c>
      <c r="G40" s="179">
        <v>1</v>
      </c>
      <c r="H40" s="115">
        <v>2787</v>
      </c>
      <c r="I40" s="180">
        <f t="shared" si="1"/>
        <v>4</v>
      </c>
      <c r="J40" s="47">
        <f t="shared" si="14"/>
        <v>78</v>
      </c>
      <c r="K40" s="179">
        <v>4</v>
      </c>
      <c r="L40" s="115">
        <v>3328</v>
      </c>
      <c r="M40" s="180">
        <f t="shared" si="2"/>
        <v>1</v>
      </c>
      <c r="N40" s="47">
        <f t="shared" si="15"/>
        <v>81</v>
      </c>
      <c r="O40" s="179">
        <v>3</v>
      </c>
      <c r="P40" s="115">
        <v>3160</v>
      </c>
      <c r="Q40" s="180">
        <f t="shared" si="3"/>
        <v>2</v>
      </c>
      <c r="R40" s="47">
        <f t="shared" si="16"/>
        <v>99</v>
      </c>
      <c r="W40" s="179" t="s">
        <v>18</v>
      </c>
      <c r="X40" s="115">
        <v>0</v>
      </c>
      <c r="Y40" s="46">
        <f t="shared" si="4"/>
        <v>0</v>
      </c>
      <c r="Z40" s="166">
        <f t="shared" si="7"/>
        <v>0</v>
      </c>
      <c r="AA40" s="165" t="s">
        <v>18</v>
      </c>
      <c r="AB40" s="115">
        <v>0</v>
      </c>
      <c r="AC40" s="46">
        <f t="shared" si="5"/>
        <v>0</v>
      </c>
      <c r="AD40" s="166">
        <f t="shared" si="8"/>
        <v>0</v>
      </c>
      <c r="AF40" s="125">
        <f t="shared" si="9"/>
        <v>3047</v>
      </c>
      <c r="AG40" s="125">
        <f t="shared" si="10"/>
        <v>2787</v>
      </c>
      <c r="AH40" s="125">
        <f t="shared" si="11"/>
        <v>3328</v>
      </c>
      <c r="AI40" s="125">
        <f t="shared" si="12"/>
        <v>3160</v>
      </c>
      <c r="AJ40" s="125">
        <f t="shared" si="6"/>
        <v>0</v>
      </c>
    </row>
    <row r="41" spans="1:36" ht="24.75" customHeight="1" x14ac:dyDescent="0.25">
      <c r="A41" s="173">
        <v>33</v>
      </c>
      <c r="B41" s="14" t="s">
        <v>41</v>
      </c>
      <c r="C41" s="179">
        <v>3</v>
      </c>
      <c r="D41" s="115">
        <v>4216</v>
      </c>
      <c r="E41" s="180">
        <f t="shared" ref="E41:E69" si="17">_xlfn.IFNA((VLOOKUP(C41,position,2,TRUE)),"")</f>
        <v>2</v>
      </c>
      <c r="F41" s="47">
        <f t="shared" si="13"/>
        <v>60</v>
      </c>
      <c r="G41" s="179">
        <v>1</v>
      </c>
      <c r="H41" s="115">
        <v>3797</v>
      </c>
      <c r="I41" s="180">
        <f t="shared" ref="I41:I69" si="18">_xlfn.IFNA((VLOOKUP(G41,position,2,TRUE)),"")</f>
        <v>4</v>
      </c>
      <c r="J41" s="47">
        <f t="shared" si="14"/>
        <v>82</v>
      </c>
      <c r="K41" s="179">
        <v>2</v>
      </c>
      <c r="L41" s="115">
        <v>4127</v>
      </c>
      <c r="M41" s="180">
        <f t="shared" ref="M41:M69" si="19">_xlfn.IFNA((VLOOKUP(K41,position,2,TRUE)),"")</f>
        <v>3</v>
      </c>
      <c r="N41" s="47">
        <f t="shared" si="15"/>
        <v>84</v>
      </c>
      <c r="O41" s="179">
        <v>4</v>
      </c>
      <c r="P41" s="115">
        <v>4422</v>
      </c>
      <c r="Q41" s="180">
        <f t="shared" ref="Q41:Q69" si="20">_xlfn.IFNA((VLOOKUP(O41,position,2,TRUE)),"")</f>
        <v>1</v>
      </c>
      <c r="R41" s="47">
        <f t="shared" si="16"/>
        <v>100</v>
      </c>
      <c r="W41" s="179" t="s">
        <v>18</v>
      </c>
      <c r="X41" s="115">
        <v>0</v>
      </c>
      <c r="Y41" s="46">
        <f t="shared" si="4"/>
        <v>0</v>
      </c>
      <c r="Z41" s="166">
        <f t="shared" si="7"/>
        <v>0</v>
      </c>
      <c r="AA41" s="165" t="s">
        <v>18</v>
      </c>
      <c r="AB41" s="115">
        <v>0</v>
      </c>
      <c r="AC41" s="46">
        <f t="shared" si="5"/>
        <v>0</v>
      </c>
      <c r="AD41" s="166">
        <f t="shared" si="8"/>
        <v>0</v>
      </c>
      <c r="AF41" s="125">
        <f t="shared" si="9"/>
        <v>4216</v>
      </c>
      <c r="AG41" s="125">
        <f t="shared" si="10"/>
        <v>3797</v>
      </c>
      <c r="AH41" s="125">
        <f t="shared" si="11"/>
        <v>4127</v>
      </c>
      <c r="AI41" s="125">
        <f t="shared" si="12"/>
        <v>4422</v>
      </c>
      <c r="AJ41" s="125">
        <f t="shared" si="6"/>
        <v>0</v>
      </c>
    </row>
    <row r="42" spans="1:36" ht="24.75" customHeight="1" x14ac:dyDescent="0.25">
      <c r="A42" s="173">
        <v>34</v>
      </c>
      <c r="B42" s="14" t="s">
        <v>42</v>
      </c>
      <c r="C42" s="179">
        <v>4</v>
      </c>
      <c r="D42" s="115">
        <v>4105</v>
      </c>
      <c r="E42" s="180">
        <f t="shared" si="17"/>
        <v>1</v>
      </c>
      <c r="F42" s="47">
        <f t="shared" si="13"/>
        <v>61</v>
      </c>
      <c r="G42" s="179">
        <v>3</v>
      </c>
      <c r="H42" s="115">
        <v>3900</v>
      </c>
      <c r="I42" s="180">
        <f t="shared" si="18"/>
        <v>2</v>
      </c>
      <c r="J42" s="47">
        <f t="shared" si="14"/>
        <v>84</v>
      </c>
      <c r="K42" s="179">
        <v>1</v>
      </c>
      <c r="L42" s="115">
        <v>3394</v>
      </c>
      <c r="M42" s="180">
        <f t="shared" si="19"/>
        <v>4</v>
      </c>
      <c r="N42" s="47">
        <f t="shared" si="15"/>
        <v>88</v>
      </c>
      <c r="O42" s="179">
        <v>2</v>
      </c>
      <c r="P42" s="115">
        <v>3453</v>
      </c>
      <c r="Q42" s="180">
        <f t="shared" si="20"/>
        <v>3</v>
      </c>
      <c r="R42" s="47">
        <f t="shared" si="16"/>
        <v>103</v>
      </c>
      <c r="W42" s="179" t="s">
        <v>18</v>
      </c>
      <c r="X42" s="115">
        <v>0</v>
      </c>
      <c r="Y42" s="46">
        <f t="shared" si="4"/>
        <v>0</v>
      </c>
      <c r="Z42" s="166">
        <f t="shared" si="7"/>
        <v>0</v>
      </c>
      <c r="AA42" s="165" t="s">
        <v>18</v>
      </c>
      <c r="AB42" s="115">
        <v>0</v>
      </c>
      <c r="AC42" s="46">
        <f t="shared" si="5"/>
        <v>0</v>
      </c>
      <c r="AD42" s="166">
        <f t="shared" si="8"/>
        <v>0</v>
      </c>
      <c r="AF42" s="125">
        <f t="shared" si="9"/>
        <v>4105</v>
      </c>
      <c r="AG42" s="125">
        <f t="shared" si="10"/>
        <v>3900</v>
      </c>
      <c r="AH42" s="125">
        <f t="shared" si="11"/>
        <v>3394</v>
      </c>
      <c r="AI42" s="125">
        <f t="shared" si="12"/>
        <v>3453</v>
      </c>
      <c r="AJ42" s="125">
        <f t="shared" si="6"/>
        <v>0</v>
      </c>
    </row>
    <row r="43" spans="1:36" ht="24.75" customHeight="1" x14ac:dyDescent="0.25">
      <c r="A43" s="173">
        <v>35</v>
      </c>
      <c r="B43" s="14" t="s">
        <v>43</v>
      </c>
      <c r="C43" s="179">
        <v>3</v>
      </c>
      <c r="D43" s="115">
        <v>3042</v>
      </c>
      <c r="E43" s="180">
        <f t="shared" si="17"/>
        <v>2</v>
      </c>
      <c r="F43" s="47">
        <f t="shared" si="13"/>
        <v>63</v>
      </c>
      <c r="G43" s="179">
        <v>3</v>
      </c>
      <c r="H43" s="115">
        <v>3042</v>
      </c>
      <c r="I43" s="180">
        <f t="shared" si="18"/>
        <v>2</v>
      </c>
      <c r="J43" s="47">
        <f t="shared" si="14"/>
        <v>86</v>
      </c>
      <c r="K43" s="179">
        <v>2</v>
      </c>
      <c r="L43" s="115">
        <v>2970</v>
      </c>
      <c r="M43" s="180">
        <f t="shared" si="19"/>
        <v>3</v>
      </c>
      <c r="N43" s="47">
        <f t="shared" si="15"/>
        <v>91</v>
      </c>
      <c r="O43" s="179">
        <v>1</v>
      </c>
      <c r="P43" s="115">
        <v>2937</v>
      </c>
      <c r="Q43" s="180">
        <f t="shared" si="20"/>
        <v>4</v>
      </c>
      <c r="R43" s="47">
        <f t="shared" si="16"/>
        <v>107</v>
      </c>
      <c r="W43" s="179" t="s">
        <v>18</v>
      </c>
      <c r="X43" s="115">
        <v>0</v>
      </c>
      <c r="Y43" s="46">
        <f t="shared" si="4"/>
        <v>0</v>
      </c>
      <c r="Z43" s="166">
        <f t="shared" si="7"/>
        <v>0</v>
      </c>
      <c r="AA43" s="165" t="s">
        <v>18</v>
      </c>
      <c r="AB43" s="115">
        <v>0</v>
      </c>
      <c r="AC43" s="46">
        <f t="shared" si="5"/>
        <v>0</v>
      </c>
      <c r="AD43" s="166">
        <f t="shared" si="8"/>
        <v>0</v>
      </c>
      <c r="AF43" s="125">
        <f t="shared" si="9"/>
        <v>3042</v>
      </c>
      <c r="AG43" s="125">
        <f t="shared" si="10"/>
        <v>3042</v>
      </c>
      <c r="AH43" s="125">
        <f t="shared" si="11"/>
        <v>2970</v>
      </c>
      <c r="AI43" s="125">
        <f t="shared" si="12"/>
        <v>2937</v>
      </c>
      <c r="AJ43" s="125">
        <f t="shared" si="6"/>
        <v>0</v>
      </c>
    </row>
    <row r="44" spans="1:36" ht="24.75" customHeight="1" x14ac:dyDescent="0.25">
      <c r="A44" s="173">
        <v>36</v>
      </c>
      <c r="B44" s="14" t="s">
        <v>44</v>
      </c>
      <c r="C44" s="179">
        <v>4</v>
      </c>
      <c r="D44" s="115">
        <v>3256</v>
      </c>
      <c r="E44" s="180">
        <f t="shared" si="17"/>
        <v>1</v>
      </c>
      <c r="F44" s="47">
        <f t="shared" si="13"/>
        <v>64</v>
      </c>
      <c r="G44" s="179">
        <v>2</v>
      </c>
      <c r="H44" s="115">
        <v>2741</v>
      </c>
      <c r="I44" s="180">
        <f t="shared" si="18"/>
        <v>3</v>
      </c>
      <c r="J44" s="47">
        <f t="shared" si="14"/>
        <v>89</v>
      </c>
      <c r="K44" s="179">
        <v>1</v>
      </c>
      <c r="L44" s="115">
        <v>2721</v>
      </c>
      <c r="M44" s="180">
        <f t="shared" si="19"/>
        <v>4</v>
      </c>
      <c r="N44" s="47">
        <f t="shared" si="15"/>
        <v>95</v>
      </c>
      <c r="O44" s="179">
        <v>3</v>
      </c>
      <c r="P44" s="115">
        <v>2826</v>
      </c>
      <c r="Q44" s="180">
        <f t="shared" si="20"/>
        <v>2</v>
      </c>
      <c r="R44" s="47">
        <f t="shared" si="16"/>
        <v>109</v>
      </c>
      <c r="W44" s="179" t="s">
        <v>18</v>
      </c>
      <c r="X44" s="115">
        <v>0</v>
      </c>
      <c r="Y44" s="46">
        <f t="shared" si="4"/>
        <v>0</v>
      </c>
      <c r="Z44" s="166">
        <f t="shared" si="7"/>
        <v>0</v>
      </c>
      <c r="AA44" s="165" t="s">
        <v>18</v>
      </c>
      <c r="AB44" s="115">
        <v>0</v>
      </c>
      <c r="AC44" s="46">
        <f t="shared" si="5"/>
        <v>0</v>
      </c>
      <c r="AD44" s="166">
        <f t="shared" si="8"/>
        <v>0</v>
      </c>
      <c r="AF44" s="125">
        <f t="shared" si="9"/>
        <v>3256</v>
      </c>
      <c r="AG44" s="125">
        <f t="shared" si="10"/>
        <v>2741</v>
      </c>
      <c r="AH44" s="125">
        <f t="shared" si="11"/>
        <v>2721</v>
      </c>
      <c r="AI44" s="125">
        <f t="shared" si="12"/>
        <v>2826</v>
      </c>
      <c r="AJ44" s="125">
        <f t="shared" si="6"/>
        <v>0</v>
      </c>
    </row>
    <row r="45" spans="1:36" ht="24.75" customHeight="1" x14ac:dyDescent="0.25">
      <c r="A45" s="173">
        <v>37</v>
      </c>
      <c r="B45" s="14" t="s">
        <v>410</v>
      </c>
      <c r="C45" s="179">
        <v>2</v>
      </c>
      <c r="D45" s="115">
        <v>5372</v>
      </c>
      <c r="E45" s="180">
        <f t="shared" si="17"/>
        <v>3</v>
      </c>
      <c r="F45" s="47">
        <f t="shared" si="13"/>
        <v>67</v>
      </c>
      <c r="G45" s="179">
        <v>4</v>
      </c>
      <c r="H45" s="115">
        <v>5460</v>
      </c>
      <c r="I45" s="180">
        <f t="shared" si="18"/>
        <v>1</v>
      </c>
      <c r="J45" s="47">
        <f t="shared" si="14"/>
        <v>90</v>
      </c>
      <c r="K45" s="179">
        <v>1</v>
      </c>
      <c r="L45" s="115">
        <v>5163</v>
      </c>
      <c r="M45" s="180">
        <f t="shared" si="19"/>
        <v>4</v>
      </c>
      <c r="N45" s="47">
        <f t="shared" si="15"/>
        <v>99</v>
      </c>
      <c r="O45" s="179">
        <v>3</v>
      </c>
      <c r="P45" s="115">
        <v>5432</v>
      </c>
      <c r="Q45" s="180">
        <f t="shared" si="20"/>
        <v>2</v>
      </c>
      <c r="R45" s="47">
        <f t="shared" si="16"/>
        <v>111</v>
      </c>
      <c r="W45" s="179" t="s">
        <v>18</v>
      </c>
      <c r="X45" s="115">
        <v>0</v>
      </c>
      <c r="Y45" s="46">
        <f t="shared" si="4"/>
        <v>0</v>
      </c>
      <c r="Z45" s="166">
        <f t="shared" si="7"/>
        <v>0</v>
      </c>
      <c r="AA45" s="165" t="s">
        <v>18</v>
      </c>
      <c r="AB45" s="115">
        <v>0</v>
      </c>
      <c r="AC45" s="46">
        <f t="shared" si="5"/>
        <v>0</v>
      </c>
      <c r="AD45" s="166">
        <f t="shared" si="8"/>
        <v>0</v>
      </c>
      <c r="AF45" s="125">
        <f t="shared" si="9"/>
        <v>5372</v>
      </c>
      <c r="AG45" s="125">
        <f t="shared" si="10"/>
        <v>5460</v>
      </c>
      <c r="AH45" s="125">
        <f t="shared" si="11"/>
        <v>5163</v>
      </c>
      <c r="AI45" s="125">
        <f t="shared" si="12"/>
        <v>5432</v>
      </c>
      <c r="AJ45" s="125">
        <f t="shared" si="6"/>
        <v>0</v>
      </c>
    </row>
    <row r="46" spans="1:36" ht="24.75" customHeight="1" x14ac:dyDescent="0.25">
      <c r="A46" s="173">
        <v>38</v>
      </c>
      <c r="B46" s="14" t="s">
        <v>411</v>
      </c>
      <c r="C46" s="179">
        <v>2</v>
      </c>
      <c r="D46" s="115">
        <v>5033</v>
      </c>
      <c r="E46" s="180">
        <f t="shared" si="17"/>
        <v>3</v>
      </c>
      <c r="F46" s="47">
        <f t="shared" si="13"/>
        <v>70</v>
      </c>
      <c r="G46" s="179" t="s">
        <v>25</v>
      </c>
      <c r="H46" s="115" t="s">
        <v>25</v>
      </c>
      <c r="I46" s="180">
        <f t="shared" si="18"/>
        <v>0</v>
      </c>
      <c r="J46" s="47">
        <f t="shared" si="14"/>
        <v>90</v>
      </c>
      <c r="K46" s="179">
        <v>3</v>
      </c>
      <c r="L46" s="115">
        <v>5746</v>
      </c>
      <c r="M46" s="180">
        <f t="shared" si="19"/>
        <v>2</v>
      </c>
      <c r="N46" s="47">
        <f t="shared" si="15"/>
        <v>101</v>
      </c>
      <c r="O46" s="179">
        <v>1</v>
      </c>
      <c r="P46" s="115">
        <v>4830</v>
      </c>
      <c r="Q46" s="180">
        <f t="shared" si="20"/>
        <v>4</v>
      </c>
      <c r="R46" s="47">
        <f t="shared" si="16"/>
        <v>115</v>
      </c>
      <c r="W46" s="179" t="s">
        <v>18</v>
      </c>
      <c r="X46" s="115">
        <v>0</v>
      </c>
      <c r="Y46" s="46">
        <f t="shared" si="4"/>
        <v>0</v>
      </c>
      <c r="Z46" s="166">
        <f t="shared" si="7"/>
        <v>0</v>
      </c>
      <c r="AA46" s="165" t="s">
        <v>18</v>
      </c>
      <c r="AB46" s="115">
        <v>0</v>
      </c>
      <c r="AC46" s="46">
        <f t="shared" si="5"/>
        <v>0</v>
      </c>
      <c r="AD46" s="166">
        <f t="shared" si="8"/>
        <v>0</v>
      </c>
      <c r="AF46" s="125">
        <f t="shared" si="9"/>
        <v>5033</v>
      </c>
      <c r="AG46" s="125" t="str">
        <f t="shared" si="10"/>
        <v>DSQ</v>
      </c>
      <c r="AH46" s="125">
        <f t="shared" si="11"/>
        <v>5746</v>
      </c>
      <c r="AI46" s="125">
        <f t="shared" si="12"/>
        <v>4830</v>
      </c>
      <c r="AJ46" s="125">
        <f t="shared" si="6"/>
        <v>0</v>
      </c>
    </row>
    <row r="47" spans="1:36" ht="24.75" customHeight="1" x14ac:dyDescent="0.25">
      <c r="A47" s="173">
        <v>39</v>
      </c>
      <c r="B47" s="14" t="s">
        <v>45</v>
      </c>
      <c r="C47" s="179">
        <v>4</v>
      </c>
      <c r="D47" s="115">
        <v>3556</v>
      </c>
      <c r="E47" s="180">
        <f t="shared" si="17"/>
        <v>1</v>
      </c>
      <c r="F47" s="47">
        <f t="shared" si="13"/>
        <v>71</v>
      </c>
      <c r="G47" s="179">
        <v>1</v>
      </c>
      <c r="H47" s="115">
        <v>3369</v>
      </c>
      <c r="I47" s="180">
        <f t="shared" si="18"/>
        <v>4</v>
      </c>
      <c r="J47" s="47">
        <f t="shared" si="14"/>
        <v>94</v>
      </c>
      <c r="K47" s="179">
        <v>3</v>
      </c>
      <c r="L47" s="115">
        <v>3497</v>
      </c>
      <c r="M47" s="180">
        <f t="shared" si="19"/>
        <v>2</v>
      </c>
      <c r="N47" s="47">
        <f t="shared" si="15"/>
        <v>103</v>
      </c>
      <c r="O47" s="179">
        <v>2</v>
      </c>
      <c r="P47" s="115">
        <v>3415</v>
      </c>
      <c r="Q47" s="180">
        <f t="shared" si="20"/>
        <v>3</v>
      </c>
      <c r="R47" s="47">
        <f t="shared" si="16"/>
        <v>118</v>
      </c>
      <c r="W47" s="179" t="s">
        <v>18</v>
      </c>
      <c r="X47" s="115">
        <v>0</v>
      </c>
      <c r="Y47" s="46">
        <f t="shared" si="4"/>
        <v>0</v>
      </c>
      <c r="Z47" s="166">
        <f t="shared" si="7"/>
        <v>0</v>
      </c>
      <c r="AA47" s="165" t="s">
        <v>18</v>
      </c>
      <c r="AB47" s="115">
        <v>0</v>
      </c>
      <c r="AC47" s="46">
        <f t="shared" si="5"/>
        <v>0</v>
      </c>
      <c r="AD47" s="166">
        <f t="shared" si="8"/>
        <v>0</v>
      </c>
      <c r="AF47" s="125">
        <f t="shared" si="9"/>
        <v>3556</v>
      </c>
      <c r="AG47" s="125">
        <f t="shared" si="10"/>
        <v>3369</v>
      </c>
      <c r="AH47" s="125">
        <f t="shared" si="11"/>
        <v>3497</v>
      </c>
      <c r="AI47" s="125">
        <f t="shared" si="12"/>
        <v>3415</v>
      </c>
      <c r="AJ47" s="125">
        <f>X47</f>
        <v>0</v>
      </c>
    </row>
    <row r="48" spans="1:36" ht="24.75" customHeight="1" x14ac:dyDescent="0.25">
      <c r="A48" s="173">
        <v>40</v>
      </c>
      <c r="B48" s="14" t="s">
        <v>46</v>
      </c>
      <c r="C48" s="179">
        <v>3</v>
      </c>
      <c r="D48" s="115">
        <v>3530</v>
      </c>
      <c r="E48" s="180">
        <f t="shared" si="17"/>
        <v>2</v>
      </c>
      <c r="F48" s="47">
        <f t="shared" si="13"/>
        <v>73</v>
      </c>
      <c r="G48" s="179">
        <v>4</v>
      </c>
      <c r="H48" s="115">
        <v>3638</v>
      </c>
      <c r="I48" s="180">
        <f t="shared" si="18"/>
        <v>1</v>
      </c>
      <c r="J48" s="47">
        <f t="shared" si="14"/>
        <v>95</v>
      </c>
      <c r="K48" s="179">
        <v>2</v>
      </c>
      <c r="L48" s="115">
        <v>3226</v>
      </c>
      <c r="M48" s="180">
        <f t="shared" si="19"/>
        <v>3</v>
      </c>
      <c r="N48" s="47">
        <f t="shared" si="15"/>
        <v>106</v>
      </c>
      <c r="O48" s="179">
        <v>1</v>
      </c>
      <c r="P48" s="115">
        <v>3187</v>
      </c>
      <c r="Q48" s="180">
        <f t="shared" si="20"/>
        <v>4</v>
      </c>
      <c r="R48" s="47">
        <f t="shared" si="16"/>
        <v>122</v>
      </c>
      <c r="W48" s="179" t="s">
        <v>18</v>
      </c>
      <c r="X48" s="115">
        <v>0</v>
      </c>
      <c r="Y48" s="46">
        <f t="shared" si="4"/>
        <v>0</v>
      </c>
      <c r="Z48" s="166">
        <f t="shared" si="7"/>
        <v>0</v>
      </c>
      <c r="AA48" s="165" t="s">
        <v>18</v>
      </c>
      <c r="AB48" s="115">
        <v>0</v>
      </c>
      <c r="AC48" s="46">
        <f t="shared" si="5"/>
        <v>0</v>
      </c>
      <c r="AD48" s="166">
        <f t="shared" si="8"/>
        <v>0</v>
      </c>
      <c r="AF48" s="125">
        <f t="shared" si="9"/>
        <v>3530</v>
      </c>
      <c r="AG48" s="125">
        <f t="shared" si="10"/>
        <v>3638</v>
      </c>
      <c r="AH48" s="125">
        <f t="shared" si="11"/>
        <v>3226</v>
      </c>
      <c r="AI48" s="125">
        <f t="shared" si="12"/>
        <v>3187</v>
      </c>
      <c r="AJ48" s="125">
        <f t="shared" ref="AJ48:AJ60" si="21">X48</f>
        <v>0</v>
      </c>
    </row>
    <row r="49" spans="1:36" ht="24.75" customHeight="1" x14ac:dyDescent="0.25">
      <c r="A49" s="173">
        <v>41</v>
      </c>
      <c r="B49" s="14" t="s">
        <v>131</v>
      </c>
      <c r="C49" s="179">
        <v>4</v>
      </c>
      <c r="D49" s="115">
        <v>21459</v>
      </c>
      <c r="E49" s="180">
        <f t="shared" si="17"/>
        <v>1</v>
      </c>
      <c r="F49" s="47">
        <f t="shared" si="13"/>
        <v>74</v>
      </c>
      <c r="G49" s="179">
        <v>2</v>
      </c>
      <c r="H49" s="115">
        <v>20356</v>
      </c>
      <c r="I49" s="180">
        <f t="shared" si="18"/>
        <v>3</v>
      </c>
      <c r="J49" s="47">
        <f t="shared" si="14"/>
        <v>98</v>
      </c>
      <c r="K49" s="179">
        <v>3</v>
      </c>
      <c r="L49" s="115">
        <v>21025</v>
      </c>
      <c r="M49" s="180">
        <f t="shared" si="19"/>
        <v>2</v>
      </c>
      <c r="N49" s="47">
        <f t="shared" si="15"/>
        <v>108</v>
      </c>
      <c r="O49" s="179">
        <v>1</v>
      </c>
      <c r="P49" s="115">
        <v>20007</v>
      </c>
      <c r="Q49" s="180">
        <f t="shared" si="20"/>
        <v>4</v>
      </c>
      <c r="R49" s="47">
        <f t="shared" si="16"/>
        <v>126</v>
      </c>
      <c r="W49" s="179" t="s">
        <v>18</v>
      </c>
      <c r="X49" s="115">
        <v>0</v>
      </c>
      <c r="Y49" s="46">
        <f t="shared" si="4"/>
        <v>0</v>
      </c>
      <c r="Z49" s="166">
        <f t="shared" si="7"/>
        <v>0</v>
      </c>
      <c r="AA49" s="165" t="s">
        <v>18</v>
      </c>
      <c r="AB49" s="115">
        <v>0</v>
      </c>
      <c r="AC49" s="46">
        <f t="shared" si="5"/>
        <v>0</v>
      </c>
      <c r="AD49" s="166">
        <f t="shared" si="8"/>
        <v>0</v>
      </c>
      <c r="AF49" s="125">
        <f t="shared" si="9"/>
        <v>21459</v>
      </c>
      <c r="AG49" s="125">
        <f t="shared" si="10"/>
        <v>20356</v>
      </c>
      <c r="AH49" s="125">
        <f t="shared" si="11"/>
        <v>21025</v>
      </c>
      <c r="AI49" s="125">
        <f t="shared" si="12"/>
        <v>20007</v>
      </c>
      <c r="AJ49" s="125">
        <f t="shared" si="21"/>
        <v>0</v>
      </c>
    </row>
    <row r="50" spans="1:36" ht="24.75" customHeight="1" x14ac:dyDescent="0.25">
      <c r="A50" s="173">
        <v>42</v>
      </c>
      <c r="B50" s="14" t="s">
        <v>130</v>
      </c>
      <c r="C50" s="179">
        <v>3</v>
      </c>
      <c r="D50" s="115">
        <v>20578</v>
      </c>
      <c r="E50" s="180">
        <f t="shared" si="17"/>
        <v>2</v>
      </c>
      <c r="F50" s="47">
        <f t="shared" si="13"/>
        <v>76</v>
      </c>
      <c r="G50" s="179">
        <v>1</v>
      </c>
      <c r="H50" s="115">
        <v>14851</v>
      </c>
      <c r="I50" s="180">
        <f t="shared" si="18"/>
        <v>4</v>
      </c>
      <c r="J50" s="47">
        <f t="shared" si="14"/>
        <v>102</v>
      </c>
      <c r="K50" s="179">
        <v>4</v>
      </c>
      <c r="L50" s="115">
        <v>20709</v>
      </c>
      <c r="M50" s="180">
        <f t="shared" si="19"/>
        <v>1</v>
      </c>
      <c r="N50" s="47">
        <f t="shared" si="15"/>
        <v>109</v>
      </c>
      <c r="O50" s="179">
        <v>2</v>
      </c>
      <c r="P50" s="115">
        <v>15219</v>
      </c>
      <c r="Q50" s="180">
        <f t="shared" si="20"/>
        <v>3</v>
      </c>
      <c r="R50" s="47">
        <f t="shared" si="16"/>
        <v>129</v>
      </c>
      <c r="W50" s="179" t="s">
        <v>18</v>
      </c>
      <c r="X50" s="115">
        <v>0</v>
      </c>
      <c r="Y50" s="46">
        <f t="shared" si="4"/>
        <v>0</v>
      </c>
      <c r="Z50" s="166">
        <f t="shared" si="7"/>
        <v>0</v>
      </c>
      <c r="AA50" s="165" t="s">
        <v>18</v>
      </c>
      <c r="AB50" s="115">
        <v>0</v>
      </c>
      <c r="AC50" s="46">
        <f t="shared" si="5"/>
        <v>0</v>
      </c>
      <c r="AD50" s="166">
        <f t="shared" si="8"/>
        <v>0</v>
      </c>
      <c r="AF50" s="125">
        <f t="shared" si="9"/>
        <v>20578</v>
      </c>
      <c r="AG50" s="125">
        <f t="shared" si="10"/>
        <v>14851</v>
      </c>
      <c r="AH50" s="125">
        <f t="shared" si="11"/>
        <v>20709</v>
      </c>
      <c r="AI50" s="125">
        <f t="shared" si="12"/>
        <v>15219</v>
      </c>
      <c r="AJ50" s="125">
        <f t="shared" si="21"/>
        <v>0</v>
      </c>
    </row>
    <row r="51" spans="1:36" ht="24.75" customHeight="1" x14ac:dyDescent="0.25">
      <c r="A51" s="173">
        <v>43</v>
      </c>
      <c r="B51" s="14" t="s">
        <v>129</v>
      </c>
      <c r="C51" s="179" t="s">
        <v>25</v>
      </c>
      <c r="D51" s="115" t="s">
        <v>25</v>
      </c>
      <c r="E51" s="180">
        <f t="shared" si="17"/>
        <v>0</v>
      </c>
      <c r="F51" s="47">
        <f t="shared" si="13"/>
        <v>76</v>
      </c>
      <c r="G51" s="179">
        <v>2</v>
      </c>
      <c r="H51" s="115">
        <v>24757</v>
      </c>
      <c r="I51" s="180">
        <f t="shared" si="18"/>
        <v>3</v>
      </c>
      <c r="J51" s="47">
        <f t="shared" si="14"/>
        <v>105</v>
      </c>
      <c r="K51" s="179">
        <v>1</v>
      </c>
      <c r="L51" s="115">
        <v>24393</v>
      </c>
      <c r="M51" s="180">
        <f t="shared" si="19"/>
        <v>4</v>
      </c>
      <c r="N51" s="47">
        <f t="shared" si="15"/>
        <v>113</v>
      </c>
      <c r="O51" s="179">
        <v>3</v>
      </c>
      <c r="P51" s="115">
        <v>25632</v>
      </c>
      <c r="Q51" s="180">
        <f t="shared" si="20"/>
        <v>2</v>
      </c>
      <c r="R51" s="47">
        <f t="shared" si="16"/>
        <v>131</v>
      </c>
      <c r="W51" s="179" t="s">
        <v>18</v>
      </c>
      <c r="X51" s="115">
        <v>0</v>
      </c>
      <c r="Y51" s="46">
        <f t="shared" si="4"/>
        <v>0</v>
      </c>
      <c r="Z51" s="166">
        <f t="shared" si="7"/>
        <v>0</v>
      </c>
      <c r="AA51" s="165" t="s">
        <v>18</v>
      </c>
      <c r="AB51" s="115">
        <v>0</v>
      </c>
      <c r="AC51" s="46">
        <f t="shared" si="5"/>
        <v>0</v>
      </c>
      <c r="AD51" s="166">
        <f t="shared" si="8"/>
        <v>0</v>
      </c>
      <c r="AF51" s="125" t="str">
        <f t="shared" si="9"/>
        <v>DSQ</v>
      </c>
      <c r="AG51" s="125">
        <f t="shared" si="10"/>
        <v>24757</v>
      </c>
      <c r="AH51" s="125">
        <f t="shared" si="11"/>
        <v>24393</v>
      </c>
      <c r="AI51" s="125">
        <f t="shared" si="12"/>
        <v>25632</v>
      </c>
      <c r="AJ51" s="125">
        <f t="shared" si="21"/>
        <v>0</v>
      </c>
    </row>
    <row r="52" spans="1:36" ht="24.75" customHeight="1" x14ac:dyDescent="0.25">
      <c r="A52" s="173">
        <v>44</v>
      </c>
      <c r="B52" s="14" t="s">
        <v>128</v>
      </c>
      <c r="C52" s="179" t="s">
        <v>25</v>
      </c>
      <c r="D52" s="115" t="s">
        <v>25</v>
      </c>
      <c r="E52" s="180">
        <f t="shared" si="17"/>
        <v>0</v>
      </c>
      <c r="F52" s="47">
        <f t="shared" si="13"/>
        <v>76</v>
      </c>
      <c r="G52" s="179" t="s">
        <v>25</v>
      </c>
      <c r="H52" s="115" t="s">
        <v>25</v>
      </c>
      <c r="I52" s="180">
        <f t="shared" si="18"/>
        <v>0</v>
      </c>
      <c r="J52" s="47">
        <f t="shared" si="14"/>
        <v>105</v>
      </c>
      <c r="K52" s="179" t="s">
        <v>25</v>
      </c>
      <c r="L52" s="115" t="s">
        <v>25</v>
      </c>
      <c r="M52" s="180">
        <f t="shared" si="19"/>
        <v>0</v>
      </c>
      <c r="N52" s="47">
        <f t="shared" si="15"/>
        <v>113</v>
      </c>
      <c r="O52" s="179">
        <v>1</v>
      </c>
      <c r="P52" s="115">
        <v>24134</v>
      </c>
      <c r="Q52" s="180">
        <f t="shared" si="20"/>
        <v>4</v>
      </c>
      <c r="R52" s="47">
        <f t="shared" si="16"/>
        <v>135</v>
      </c>
      <c r="W52" s="179" t="s">
        <v>18</v>
      </c>
      <c r="X52" s="115">
        <v>0</v>
      </c>
      <c r="Y52" s="46">
        <f t="shared" si="4"/>
        <v>0</v>
      </c>
      <c r="Z52" s="166">
        <f t="shared" si="7"/>
        <v>0</v>
      </c>
      <c r="AA52" s="165" t="s">
        <v>18</v>
      </c>
      <c r="AB52" s="115">
        <v>0</v>
      </c>
      <c r="AC52" s="46">
        <f t="shared" si="5"/>
        <v>0</v>
      </c>
      <c r="AD52" s="166">
        <f t="shared" si="8"/>
        <v>0</v>
      </c>
      <c r="AF52" s="125" t="str">
        <f t="shared" si="9"/>
        <v>DSQ</v>
      </c>
      <c r="AG52" s="125" t="str">
        <f t="shared" si="10"/>
        <v>DSQ</v>
      </c>
      <c r="AH52" s="125" t="str">
        <f t="shared" si="11"/>
        <v>DSQ</v>
      </c>
      <c r="AI52" s="125">
        <f t="shared" si="12"/>
        <v>24134</v>
      </c>
      <c r="AJ52" s="125">
        <f t="shared" si="21"/>
        <v>0</v>
      </c>
    </row>
    <row r="53" spans="1:36" ht="24.75" customHeight="1" x14ac:dyDescent="0.25">
      <c r="A53" s="173">
        <v>45</v>
      </c>
      <c r="B53" s="14" t="s">
        <v>47</v>
      </c>
      <c r="C53" s="179">
        <v>1</v>
      </c>
      <c r="D53" s="115">
        <v>3014</v>
      </c>
      <c r="E53" s="180">
        <f t="shared" si="17"/>
        <v>4</v>
      </c>
      <c r="F53" s="47">
        <f t="shared" si="13"/>
        <v>80</v>
      </c>
      <c r="G53" s="179">
        <v>2</v>
      </c>
      <c r="H53" s="115">
        <v>3041</v>
      </c>
      <c r="I53" s="180">
        <f t="shared" si="18"/>
        <v>3</v>
      </c>
      <c r="J53" s="47">
        <f t="shared" si="14"/>
        <v>108</v>
      </c>
      <c r="K53" s="179">
        <v>3</v>
      </c>
      <c r="L53" s="115">
        <v>3063</v>
      </c>
      <c r="M53" s="180">
        <f t="shared" si="19"/>
        <v>2</v>
      </c>
      <c r="N53" s="47">
        <f t="shared" si="15"/>
        <v>115</v>
      </c>
      <c r="O53" s="179">
        <v>4</v>
      </c>
      <c r="P53" s="115">
        <v>3132</v>
      </c>
      <c r="Q53" s="180">
        <f t="shared" si="20"/>
        <v>1</v>
      </c>
      <c r="R53" s="47">
        <f t="shared" si="16"/>
        <v>136</v>
      </c>
      <c r="W53" s="179" t="s">
        <v>18</v>
      </c>
      <c r="X53" s="115">
        <v>0</v>
      </c>
      <c r="Y53" s="46">
        <f t="shared" si="4"/>
        <v>0</v>
      </c>
      <c r="Z53" s="166">
        <f t="shared" si="7"/>
        <v>0</v>
      </c>
      <c r="AA53" s="165" t="s">
        <v>18</v>
      </c>
      <c r="AB53" s="115">
        <v>0</v>
      </c>
      <c r="AC53" s="46">
        <f t="shared" si="5"/>
        <v>0</v>
      </c>
      <c r="AD53" s="166">
        <f t="shared" si="8"/>
        <v>0</v>
      </c>
      <c r="AF53" s="125">
        <f t="shared" si="9"/>
        <v>3014</v>
      </c>
      <c r="AG53" s="125">
        <f t="shared" si="10"/>
        <v>3041</v>
      </c>
      <c r="AH53" s="125">
        <f t="shared" si="11"/>
        <v>3063</v>
      </c>
      <c r="AI53" s="125">
        <f t="shared" si="12"/>
        <v>3132</v>
      </c>
      <c r="AJ53" s="125">
        <f t="shared" si="21"/>
        <v>0</v>
      </c>
    </row>
    <row r="54" spans="1:36" ht="24.75" customHeight="1" x14ac:dyDescent="0.25">
      <c r="A54" s="173">
        <v>46</v>
      </c>
      <c r="B54" s="14" t="s">
        <v>48</v>
      </c>
      <c r="C54" s="179">
        <v>3</v>
      </c>
      <c r="D54" s="115">
        <v>3006</v>
      </c>
      <c r="E54" s="180">
        <f t="shared" si="17"/>
        <v>2</v>
      </c>
      <c r="F54" s="47">
        <f t="shared" si="13"/>
        <v>82</v>
      </c>
      <c r="G54" s="179">
        <v>4</v>
      </c>
      <c r="H54" s="115">
        <v>3257</v>
      </c>
      <c r="I54" s="180">
        <f t="shared" si="18"/>
        <v>1</v>
      </c>
      <c r="J54" s="47">
        <f t="shared" si="14"/>
        <v>109</v>
      </c>
      <c r="K54" s="179">
        <v>2</v>
      </c>
      <c r="L54" s="115">
        <v>2884</v>
      </c>
      <c r="M54" s="180">
        <f t="shared" si="19"/>
        <v>3</v>
      </c>
      <c r="N54" s="47">
        <f t="shared" si="15"/>
        <v>118</v>
      </c>
      <c r="O54" s="179">
        <v>1</v>
      </c>
      <c r="P54" s="115">
        <v>2707</v>
      </c>
      <c r="Q54" s="180">
        <f t="shared" si="20"/>
        <v>4</v>
      </c>
      <c r="R54" s="47">
        <f t="shared" si="16"/>
        <v>140</v>
      </c>
      <c r="W54" s="179" t="s">
        <v>18</v>
      </c>
      <c r="X54" s="115">
        <v>0</v>
      </c>
      <c r="Y54" s="46">
        <f t="shared" si="4"/>
        <v>0</v>
      </c>
      <c r="Z54" s="166">
        <f t="shared" si="7"/>
        <v>0</v>
      </c>
      <c r="AA54" s="165" t="s">
        <v>18</v>
      </c>
      <c r="AB54" s="115">
        <v>0</v>
      </c>
      <c r="AC54" s="46">
        <f t="shared" si="5"/>
        <v>0</v>
      </c>
      <c r="AD54" s="166">
        <f t="shared" si="8"/>
        <v>0</v>
      </c>
      <c r="AF54" s="125">
        <f t="shared" si="9"/>
        <v>3006</v>
      </c>
      <c r="AG54" s="125">
        <f t="shared" si="10"/>
        <v>3257</v>
      </c>
      <c r="AH54" s="125">
        <f t="shared" si="11"/>
        <v>2884</v>
      </c>
      <c r="AI54" s="125">
        <f t="shared" si="12"/>
        <v>2707</v>
      </c>
      <c r="AJ54" s="125">
        <f t="shared" si="21"/>
        <v>0</v>
      </c>
    </row>
    <row r="55" spans="1:36" ht="24.75" customHeight="1" x14ac:dyDescent="0.25">
      <c r="A55" s="173">
        <v>47</v>
      </c>
      <c r="B55" s="14" t="s">
        <v>412</v>
      </c>
      <c r="C55" s="179" t="s">
        <v>25</v>
      </c>
      <c r="D55" s="115" t="s">
        <v>646</v>
      </c>
      <c r="E55" s="180">
        <f t="shared" si="17"/>
        <v>0</v>
      </c>
      <c r="F55" s="47">
        <f t="shared" si="13"/>
        <v>82</v>
      </c>
      <c r="G55" s="179">
        <v>2</v>
      </c>
      <c r="H55" s="115">
        <v>4656</v>
      </c>
      <c r="I55" s="180">
        <f t="shared" si="18"/>
        <v>3</v>
      </c>
      <c r="J55" s="47">
        <f t="shared" si="14"/>
        <v>112</v>
      </c>
      <c r="K55" s="179">
        <v>1</v>
      </c>
      <c r="L55" s="115">
        <v>4363</v>
      </c>
      <c r="M55" s="180">
        <f t="shared" si="19"/>
        <v>4</v>
      </c>
      <c r="N55" s="47">
        <f t="shared" si="15"/>
        <v>122</v>
      </c>
      <c r="O55" s="179">
        <v>3</v>
      </c>
      <c r="P55" s="115">
        <v>5145</v>
      </c>
      <c r="Q55" s="180">
        <f t="shared" si="20"/>
        <v>2</v>
      </c>
      <c r="R55" s="47">
        <f t="shared" si="16"/>
        <v>142</v>
      </c>
      <c r="W55" s="179" t="s">
        <v>18</v>
      </c>
      <c r="X55" s="115">
        <v>0</v>
      </c>
      <c r="Y55" s="46">
        <f t="shared" si="4"/>
        <v>0</v>
      </c>
      <c r="Z55" s="166">
        <f t="shared" si="7"/>
        <v>0</v>
      </c>
      <c r="AA55" s="165" t="s">
        <v>18</v>
      </c>
      <c r="AB55" s="115">
        <v>0</v>
      </c>
      <c r="AC55" s="46">
        <f t="shared" si="5"/>
        <v>0</v>
      </c>
      <c r="AD55" s="166">
        <f t="shared" si="8"/>
        <v>0</v>
      </c>
      <c r="AF55" s="125" t="str">
        <f t="shared" si="9"/>
        <v>DNF</v>
      </c>
      <c r="AG55" s="125">
        <f t="shared" si="10"/>
        <v>4656</v>
      </c>
      <c r="AH55" s="125">
        <f t="shared" si="11"/>
        <v>4363</v>
      </c>
      <c r="AI55" s="125">
        <f t="shared" si="12"/>
        <v>5145</v>
      </c>
      <c r="AJ55" s="125">
        <f t="shared" si="21"/>
        <v>0</v>
      </c>
    </row>
    <row r="56" spans="1:36" ht="24.75" customHeight="1" x14ac:dyDescent="0.25">
      <c r="A56" s="173">
        <v>48</v>
      </c>
      <c r="B56" s="14" t="s">
        <v>413</v>
      </c>
      <c r="C56" s="179">
        <v>2</v>
      </c>
      <c r="D56" s="115">
        <v>4671</v>
      </c>
      <c r="E56" s="180">
        <f t="shared" si="17"/>
        <v>3</v>
      </c>
      <c r="F56" s="47">
        <f t="shared" si="13"/>
        <v>85</v>
      </c>
      <c r="G56" s="179">
        <v>3</v>
      </c>
      <c r="H56" s="115">
        <v>5365</v>
      </c>
      <c r="I56" s="180">
        <f t="shared" si="18"/>
        <v>2</v>
      </c>
      <c r="J56" s="47">
        <f t="shared" si="14"/>
        <v>114</v>
      </c>
      <c r="K56" s="179" t="s">
        <v>25</v>
      </c>
      <c r="L56" s="115" t="s">
        <v>25</v>
      </c>
      <c r="M56" s="180">
        <f t="shared" si="19"/>
        <v>0</v>
      </c>
      <c r="N56" s="47">
        <f t="shared" si="15"/>
        <v>122</v>
      </c>
      <c r="O56" s="179">
        <v>1</v>
      </c>
      <c r="P56" s="115">
        <v>3869</v>
      </c>
      <c r="Q56" s="180">
        <f t="shared" si="20"/>
        <v>4</v>
      </c>
      <c r="R56" s="47">
        <f t="shared" si="16"/>
        <v>146</v>
      </c>
      <c r="W56" s="179" t="s">
        <v>18</v>
      </c>
      <c r="X56" s="115">
        <v>0</v>
      </c>
      <c r="Y56" s="46">
        <f t="shared" si="4"/>
        <v>0</v>
      </c>
      <c r="Z56" s="166">
        <f t="shared" si="7"/>
        <v>0</v>
      </c>
      <c r="AA56" s="165" t="s">
        <v>18</v>
      </c>
      <c r="AB56" s="115">
        <v>0</v>
      </c>
      <c r="AC56" s="46">
        <f t="shared" si="5"/>
        <v>0</v>
      </c>
      <c r="AD56" s="166">
        <f t="shared" si="8"/>
        <v>0</v>
      </c>
      <c r="AF56" s="125">
        <f t="shared" si="9"/>
        <v>4671</v>
      </c>
      <c r="AG56" s="125">
        <f t="shared" si="10"/>
        <v>5365</v>
      </c>
      <c r="AH56" s="125" t="str">
        <f t="shared" si="11"/>
        <v>DSQ</v>
      </c>
      <c r="AI56" s="125">
        <f t="shared" si="12"/>
        <v>3869</v>
      </c>
      <c r="AJ56" s="125">
        <f t="shared" si="21"/>
        <v>0</v>
      </c>
    </row>
    <row r="57" spans="1:36" ht="24.75" customHeight="1" x14ac:dyDescent="0.25">
      <c r="A57" s="173">
        <v>49</v>
      </c>
      <c r="B57" s="14" t="s">
        <v>49</v>
      </c>
      <c r="C57" s="179">
        <v>1</v>
      </c>
      <c r="D57" s="115">
        <v>3173</v>
      </c>
      <c r="E57" s="180">
        <f t="shared" si="17"/>
        <v>4</v>
      </c>
      <c r="F57" s="47">
        <f t="shared" si="13"/>
        <v>89</v>
      </c>
      <c r="G57" s="179">
        <v>4</v>
      </c>
      <c r="H57" s="115">
        <v>3799</v>
      </c>
      <c r="I57" s="180">
        <f t="shared" si="18"/>
        <v>1</v>
      </c>
      <c r="J57" s="47">
        <f t="shared" si="14"/>
        <v>115</v>
      </c>
      <c r="K57" s="179">
        <v>2</v>
      </c>
      <c r="L57" s="115">
        <v>3545</v>
      </c>
      <c r="M57" s="180">
        <f t="shared" si="19"/>
        <v>3</v>
      </c>
      <c r="N57" s="47">
        <f t="shared" si="15"/>
        <v>125</v>
      </c>
      <c r="O57" s="179">
        <v>3</v>
      </c>
      <c r="P57" s="115">
        <v>3631</v>
      </c>
      <c r="Q57" s="180">
        <f t="shared" si="20"/>
        <v>2</v>
      </c>
      <c r="R57" s="47">
        <f t="shared" si="16"/>
        <v>148</v>
      </c>
      <c r="W57" s="179" t="s">
        <v>18</v>
      </c>
      <c r="X57" s="115">
        <v>0</v>
      </c>
      <c r="Y57" s="46">
        <f t="shared" si="4"/>
        <v>0</v>
      </c>
      <c r="Z57" s="166">
        <f t="shared" si="7"/>
        <v>0</v>
      </c>
      <c r="AA57" s="165" t="s">
        <v>18</v>
      </c>
      <c r="AB57" s="115">
        <v>0</v>
      </c>
      <c r="AC57" s="46">
        <f t="shared" si="5"/>
        <v>0</v>
      </c>
      <c r="AD57" s="166">
        <f t="shared" si="8"/>
        <v>0</v>
      </c>
      <c r="AF57" s="125">
        <f t="shared" si="9"/>
        <v>3173</v>
      </c>
      <c r="AG57" s="125">
        <f t="shared" si="10"/>
        <v>3799</v>
      </c>
      <c r="AH57" s="125">
        <f t="shared" si="11"/>
        <v>3545</v>
      </c>
      <c r="AI57" s="125">
        <f t="shared" si="12"/>
        <v>3631</v>
      </c>
      <c r="AJ57" s="125">
        <f t="shared" si="21"/>
        <v>0</v>
      </c>
    </row>
    <row r="58" spans="1:36" ht="24.75" customHeight="1" x14ac:dyDescent="0.25">
      <c r="A58" s="173">
        <v>50</v>
      </c>
      <c r="B58" s="14" t="s">
        <v>50</v>
      </c>
      <c r="C58" s="179">
        <v>4</v>
      </c>
      <c r="D58" s="115">
        <v>3924</v>
      </c>
      <c r="E58" s="180">
        <f t="shared" si="17"/>
        <v>1</v>
      </c>
      <c r="F58" s="47">
        <f t="shared" si="13"/>
        <v>90</v>
      </c>
      <c r="G58" s="179">
        <v>3</v>
      </c>
      <c r="H58" s="115">
        <v>3399</v>
      </c>
      <c r="I58" s="180">
        <f t="shared" si="18"/>
        <v>2</v>
      </c>
      <c r="J58" s="47">
        <f t="shared" si="14"/>
        <v>117</v>
      </c>
      <c r="K58" s="179">
        <v>1</v>
      </c>
      <c r="L58" s="115">
        <v>2968</v>
      </c>
      <c r="M58" s="180">
        <f t="shared" si="19"/>
        <v>4</v>
      </c>
      <c r="N58" s="47">
        <f t="shared" si="15"/>
        <v>129</v>
      </c>
      <c r="O58" s="179">
        <v>2</v>
      </c>
      <c r="P58" s="115">
        <v>3285</v>
      </c>
      <c r="Q58" s="180">
        <f t="shared" si="20"/>
        <v>3</v>
      </c>
      <c r="R58" s="47">
        <f t="shared" si="16"/>
        <v>151</v>
      </c>
      <c r="W58" s="179" t="s">
        <v>18</v>
      </c>
      <c r="X58" s="115">
        <v>0</v>
      </c>
      <c r="Y58" s="46">
        <f t="shared" si="4"/>
        <v>0</v>
      </c>
      <c r="Z58" s="166">
        <f t="shared" si="7"/>
        <v>0</v>
      </c>
      <c r="AA58" s="165" t="s">
        <v>18</v>
      </c>
      <c r="AB58" s="115">
        <v>0</v>
      </c>
      <c r="AC58" s="46">
        <f t="shared" si="5"/>
        <v>0</v>
      </c>
      <c r="AD58" s="166">
        <f t="shared" si="8"/>
        <v>0</v>
      </c>
      <c r="AF58" s="125">
        <f t="shared" si="9"/>
        <v>3924</v>
      </c>
      <c r="AG58" s="125">
        <f t="shared" si="10"/>
        <v>3399</v>
      </c>
      <c r="AH58" s="125">
        <f t="shared" si="11"/>
        <v>2968</v>
      </c>
      <c r="AI58" s="125">
        <f t="shared" si="12"/>
        <v>3285</v>
      </c>
      <c r="AJ58" s="125">
        <f t="shared" si="21"/>
        <v>0</v>
      </c>
    </row>
    <row r="59" spans="1:36" ht="24.75" customHeight="1" x14ac:dyDescent="0.25">
      <c r="A59" s="173">
        <v>51</v>
      </c>
      <c r="B59" s="14" t="s">
        <v>51</v>
      </c>
      <c r="C59" s="179">
        <v>4</v>
      </c>
      <c r="D59" s="115">
        <v>4732</v>
      </c>
      <c r="E59" s="180">
        <f t="shared" si="17"/>
        <v>1</v>
      </c>
      <c r="F59" s="47">
        <f t="shared" si="13"/>
        <v>91</v>
      </c>
      <c r="G59" s="179">
        <v>3</v>
      </c>
      <c r="H59" s="115">
        <v>4669</v>
      </c>
      <c r="I59" s="180">
        <f t="shared" si="18"/>
        <v>2</v>
      </c>
      <c r="J59" s="47">
        <f t="shared" si="14"/>
        <v>119</v>
      </c>
      <c r="K59" s="179">
        <v>1</v>
      </c>
      <c r="L59" s="115">
        <v>4149</v>
      </c>
      <c r="M59" s="180">
        <f t="shared" si="19"/>
        <v>4</v>
      </c>
      <c r="N59" s="47">
        <f t="shared" si="15"/>
        <v>133</v>
      </c>
      <c r="O59" s="179">
        <v>2</v>
      </c>
      <c r="P59" s="115">
        <v>4468</v>
      </c>
      <c r="Q59" s="180">
        <f t="shared" si="20"/>
        <v>3</v>
      </c>
      <c r="R59" s="47">
        <f t="shared" si="16"/>
        <v>154</v>
      </c>
      <c r="W59" s="179" t="s">
        <v>18</v>
      </c>
      <c r="X59" s="115">
        <v>0</v>
      </c>
      <c r="Y59" s="46">
        <f t="shared" si="4"/>
        <v>0</v>
      </c>
      <c r="Z59" s="166">
        <f t="shared" si="7"/>
        <v>0</v>
      </c>
      <c r="AA59" s="165" t="s">
        <v>18</v>
      </c>
      <c r="AB59" s="115">
        <v>0</v>
      </c>
      <c r="AC59" s="46">
        <f t="shared" si="5"/>
        <v>0</v>
      </c>
      <c r="AD59" s="166">
        <f t="shared" si="8"/>
        <v>0</v>
      </c>
      <c r="AF59" s="125">
        <f t="shared" si="9"/>
        <v>4732</v>
      </c>
      <c r="AG59" s="125">
        <f t="shared" si="10"/>
        <v>4669</v>
      </c>
      <c r="AH59" s="125">
        <f t="shared" si="11"/>
        <v>4149</v>
      </c>
      <c r="AI59" s="125">
        <f t="shared" si="12"/>
        <v>4468</v>
      </c>
      <c r="AJ59" s="125">
        <f t="shared" si="21"/>
        <v>0</v>
      </c>
    </row>
    <row r="60" spans="1:36" ht="24.75" customHeight="1" x14ac:dyDescent="0.25">
      <c r="A60" s="173">
        <v>52</v>
      </c>
      <c r="B60" s="14" t="s">
        <v>52</v>
      </c>
      <c r="C60" s="179">
        <v>4</v>
      </c>
      <c r="D60" s="115">
        <v>5189</v>
      </c>
      <c r="E60" s="180">
        <f t="shared" si="17"/>
        <v>1</v>
      </c>
      <c r="F60" s="47">
        <f t="shared" si="13"/>
        <v>92</v>
      </c>
      <c r="G60" s="179">
        <v>3</v>
      </c>
      <c r="H60" s="115">
        <v>4079</v>
      </c>
      <c r="I60" s="180">
        <f t="shared" si="18"/>
        <v>2</v>
      </c>
      <c r="J60" s="47">
        <f t="shared" si="14"/>
        <v>121</v>
      </c>
      <c r="K60" s="179">
        <v>2</v>
      </c>
      <c r="L60" s="115">
        <v>4057</v>
      </c>
      <c r="M60" s="180">
        <f t="shared" si="19"/>
        <v>3</v>
      </c>
      <c r="N60" s="47">
        <f t="shared" si="15"/>
        <v>136</v>
      </c>
      <c r="O60" s="179">
        <v>1</v>
      </c>
      <c r="P60" s="115">
        <v>3867</v>
      </c>
      <c r="Q60" s="180">
        <f t="shared" si="20"/>
        <v>4</v>
      </c>
      <c r="R60" s="47">
        <f t="shared" si="16"/>
        <v>158</v>
      </c>
      <c r="W60" s="179" t="s">
        <v>18</v>
      </c>
      <c r="X60" s="115">
        <v>0</v>
      </c>
      <c r="Y60" s="46">
        <f t="shared" si="4"/>
        <v>0</v>
      </c>
      <c r="Z60" s="166">
        <f t="shared" si="7"/>
        <v>0</v>
      </c>
      <c r="AA60" s="165" t="s">
        <v>18</v>
      </c>
      <c r="AB60" s="115">
        <v>0</v>
      </c>
      <c r="AC60" s="46">
        <f t="shared" si="5"/>
        <v>0</v>
      </c>
      <c r="AD60" s="166">
        <f t="shared" si="8"/>
        <v>0</v>
      </c>
      <c r="AF60" s="125">
        <f t="shared" si="9"/>
        <v>5189</v>
      </c>
      <c r="AG60" s="125">
        <f t="shared" si="10"/>
        <v>4079</v>
      </c>
      <c r="AH60" s="125">
        <f t="shared" si="11"/>
        <v>4057</v>
      </c>
      <c r="AI60" s="125">
        <f t="shared" si="12"/>
        <v>3867</v>
      </c>
      <c r="AJ60" s="125">
        <f t="shared" si="21"/>
        <v>0</v>
      </c>
    </row>
    <row r="61" spans="1:36" ht="24.75" customHeight="1" x14ac:dyDescent="0.25">
      <c r="A61" s="173">
        <v>53</v>
      </c>
      <c r="B61" s="14" t="s">
        <v>53</v>
      </c>
      <c r="C61" s="179">
        <v>3</v>
      </c>
      <c r="D61" s="115">
        <v>3332</v>
      </c>
      <c r="E61" s="180">
        <f t="shared" si="17"/>
        <v>2</v>
      </c>
      <c r="F61" s="47">
        <f t="shared" si="13"/>
        <v>94</v>
      </c>
      <c r="G61" s="179">
        <v>2</v>
      </c>
      <c r="H61" s="115">
        <v>3056</v>
      </c>
      <c r="I61" s="180">
        <f t="shared" si="18"/>
        <v>3</v>
      </c>
      <c r="J61" s="47">
        <f t="shared" si="14"/>
        <v>124</v>
      </c>
      <c r="K61" s="179">
        <v>4</v>
      </c>
      <c r="L61" s="115">
        <v>3464</v>
      </c>
      <c r="M61" s="180">
        <f t="shared" si="19"/>
        <v>1</v>
      </c>
      <c r="N61" s="47">
        <f t="shared" si="15"/>
        <v>137</v>
      </c>
      <c r="O61" s="179">
        <v>1</v>
      </c>
      <c r="P61" s="115">
        <v>2973</v>
      </c>
      <c r="Q61" s="180">
        <f t="shared" si="20"/>
        <v>4</v>
      </c>
      <c r="R61" s="47">
        <f t="shared" si="16"/>
        <v>162</v>
      </c>
      <c r="W61" s="179" t="s">
        <v>18</v>
      </c>
      <c r="X61" s="115">
        <v>0</v>
      </c>
      <c r="Y61" s="46">
        <f t="shared" si="4"/>
        <v>0</v>
      </c>
      <c r="Z61" s="166">
        <f t="shared" si="7"/>
        <v>0</v>
      </c>
      <c r="AA61" s="165" t="s">
        <v>18</v>
      </c>
      <c r="AB61" s="115">
        <v>0</v>
      </c>
      <c r="AC61" s="46">
        <f t="shared" si="5"/>
        <v>0</v>
      </c>
      <c r="AD61" s="166">
        <f t="shared" si="8"/>
        <v>0</v>
      </c>
      <c r="AF61" s="125">
        <f t="shared" si="9"/>
        <v>3332</v>
      </c>
      <c r="AG61" s="125">
        <f t="shared" si="10"/>
        <v>3056</v>
      </c>
      <c r="AH61" s="125">
        <f t="shared" si="11"/>
        <v>3464</v>
      </c>
      <c r="AI61" s="125">
        <f t="shared" si="12"/>
        <v>2973</v>
      </c>
      <c r="AJ61" s="125">
        <f t="shared" ref="AJ61:AJ69" si="22">X61</f>
        <v>0</v>
      </c>
    </row>
    <row r="62" spans="1:36" ht="24.75" customHeight="1" x14ac:dyDescent="0.25">
      <c r="A62" s="173">
        <v>54</v>
      </c>
      <c r="B62" s="14" t="s">
        <v>54</v>
      </c>
      <c r="C62" s="179">
        <v>3</v>
      </c>
      <c r="D62" s="115">
        <v>2727</v>
      </c>
      <c r="E62" s="180">
        <f t="shared" si="17"/>
        <v>2</v>
      </c>
      <c r="F62" s="47">
        <f t="shared" si="13"/>
        <v>96</v>
      </c>
      <c r="G62" s="179">
        <v>1</v>
      </c>
      <c r="H62" s="115">
        <v>2579</v>
      </c>
      <c r="I62" s="180">
        <f t="shared" si="18"/>
        <v>4</v>
      </c>
      <c r="J62" s="47">
        <f t="shared" si="14"/>
        <v>128</v>
      </c>
      <c r="K62" s="179">
        <v>4</v>
      </c>
      <c r="L62" s="115">
        <v>2784</v>
      </c>
      <c r="M62" s="180">
        <f t="shared" si="19"/>
        <v>1</v>
      </c>
      <c r="N62" s="47">
        <f t="shared" si="15"/>
        <v>138</v>
      </c>
      <c r="O62" s="179">
        <v>2</v>
      </c>
      <c r="P62" s="115">
        <v>2642</v>
      </c>
      <c r="Q62" s="180">
        <f t="shared" si="20"/>
        <v>3</v>
      </c>
      <c r="R62" s="47">
        <f t="shared" si="16"/>
        <v>165</v>
      </c>
      <c r="W62" s="179" t="s">
        <v>18</v>
      </c>
      <c r="X62" s="115">
        <v>0</v>
      </c>
      <c r="Y62" s="46">
        <f t="shared" si="4"/>
        <v>0</v>
      </c>
      <c r="Z62" s="166">
        <f t="shared" si="7"/>
        <v>0</v>
      </c>
      <c r="AA62" s="165" t="s">
        <v>18</v>
      </c>
      <c r="AB62" s="115">
        <v>0</v>
      </c>
      <c r="AC62" s="46">
        <f t="shared" si="5"/>
        <v>0</v>
      </c>
      <c r="AD62" s="166">
        <f t="shared" si="8"/>
        <v>0</v>
      </c>
      <c r="AF62" s="125">
        <f t="shared" si="9"/>
        <v>2727</v>
      </c>
      <c r="AG62" s="125">
        <f t="shared" si="10"/>
        <v>2579</v>
      </c>
      <c r="AH62" s="125">
        <f t="shared" si="11"/>
        <v>2784</v>
      </c>
      <c r="AI62" s="125">
        <f t="shared" si="12"/>
        <v>2642</v>
      </c>
      <c r="AJ62" s="125">
        <f t="shared" si="22"/>
        <v>0</v>
      </c>
    </row>
    <row r="63" spans="1:36" ht="24.75" customHeight="1" x14ac:dyDescent="0.25">
      <c r="A63" s="173">
        <v>55</v>
      </c>
      <c r="B63" s="14" t="s">
        <v>132</v>
      </c>
      <c r="C63" s="179" t="s">
        <v>25</v>
      </c>
      <c r="D63" s="115" t="s">
        <v>25</v>
      </c>
      <c r="E63" s="180">
        <f t="shared" si="17"/>
        <v>0</v>
      </c>
      <c r="F63" s="47">
        <f t="shared" si="13"/>
        <v>96</v>
      </c>
      <c r="G63" s="179">
        <v>2</v>
      </c>
      <c r="H63" s="115">
        <v>21045</v>
      </c>
      <c r="I63" s="180">
        <f t="shared" si="18"/>
        <v>3</v>
      </c>
      <c r="J63" s="47">
        <f t="shared" si="14"/>
        <v>131</v>
      </c>
      <c r="K63" s="179">
        <v>3</v>
      </c>
      <c r="L63" s="115">
        <v>21736</v>
      </c>
      <c r="M63" s="180">
        <f t="shared" si="19"/>
        <v>2</v>
      </c>
      <c r="N63" s="47">
        <f t="shared" si="15"/>
        <v>140</v>
      </c>
      <c r="O63" s="179">
        <v>1</v>
      </c>
      <c r="P63" s="115">
        <v>20741</v>
      </c>
      <c r="Q63" s="180">
        <f t="shared" si="20"/>
        <v>4</v>
      </c>
      <c r="R63" s="47">
        <f t="shared" si="16"/>
        <v>169</v>
      </c>
      <c r="W63" s="179" t="s">
        <v>18</v>
      </c>
      <c r="X63" s="115">
        <v>0</v>
      </c>
      <c r="Y63" s="46">
        <f t="shared" si="4"/>
        <v>0</v>
      </c>
      <c r="Z63" s="166">
        <f t="shared" si="7"/>
        <v>0</v>
      </c>
      <c r="AA63" s="165" t="s">
        <v>18</v>
      </c>
      <c r="AB63" s="115">
        <v>0</v>
      </c>
      <c r="AC63" s="46">
        <f t="shared" si="5"/>
        <v>0</v>
      </c>
      <c r="AD63" s="166">
        <f t="shared" si="8"/>
        <v>0</v>
      </c>
      <c r="AF63" s="125" t="str">
        <f t="shared" si="9"/>
        <v>DSQ</v>
      </c>
      <c r="AG63" s="125">
        <f t="shared" si="10"/>
        <v>21045</v>
      </c>
      <c r="AH63" s="125">
        <f t="shared" si="11"/>
        <v>21736</v>
      </c>
      <c r="AI63" s="125">
        <f t="shared" si="12"/>
        <v>20741</v>
      </c>
      <c r="AJ63" s="125">
        <f t="shared" si="22"/>
        <v>0</v>
      </c>
    </row>
    <row r="64" spans="1:36" ht="24.75" customHeight="1" x14ac:dyDescent="0.25">
      <c r="A64" s="173">
        <v>56</v>
      </c>
      <c r="B64" s="14" t="s">
        <v>133</v>
      </c>
      <c r="C64" s="179">
        <v>3</v>
      </c>
      <c r="D64" s="115">
        <v>20697</v>
      </c>
      <c r="E64" s="180">
        <f t="shared" si="17"/>
        <v>2</v>
      </c>
      <c r="F64" s="47">
        <f t="shared" si="13"/>
        <v>98</v>
      </c>
      <c r="G64" s="179">
        <v>4</v>
      </c>
      <c r="H64" s="115">
        <v>21744</v>
      </c>
      <c r="I64" s="180">
        <f t="shared" si="18"/>
        <v>1</v>
      </c>
      <c r="J64" s="47">
        <f t="shared" si="14"/>
        <v>132</v>
      </c>
      <c r="K64" s="179">
        <v>2</v>
      </c>
      <c r="L64" s="115">
        <v>20584</v>
      </c>
      <c r="M64" s="180">
        <f t="shared" si="19"/>
        <v>3</v>
      </c>
      <c r="N64" s="47">
        <f t="shared" si="15"/>
        <v>143</v>
      </c>
      <c r="O64" s="179">
        <v>1</v>
      </c>
      <c r="P64" s="115">
        <v>20124</v>
      </c>
      <c r="Q64" s="180">
        <f t="shared" si="20"/>
        <v>4</v>
      </c>
      <c r="R64" s="47">
        <f t="shared" si="16"/>
        <v>173</v>
      </c>
      <c r="W64" s="179" t="s">
        <v>18</v>
      </c>
      <c r="X64" s="115">
        <v>0</v>
      </c>
      <c r="Y64" s="46">
        <f t="shared" si="4"/>
        <v>0</v>
      </c>
      <c r="Z64" s="166">
        <f t="shared" si="7"/>
        <v>0</v>
      </c>
      <c r="AA64" s="165" t="s">
        <v>18</v>
      </c>
      <c r="AB64" s="115">
        <v>0</v>
      </c>
      <c r="AC64" s="46">
        <f t="shared" si="5"/>
        <v>0</v>
      </c>
      <c r="AD64" s="166">
        <f t="shared" si="8"/>
        <v>0</v>
      </c>
      <c r="AF64" s="125">
        <f t="shared" si="9"/>
        <v>20697</v>
      </c>
      <c r="AG64" s="125">
        <f t="shared" si="10"/>
        <v>21744</v>
      </c>
      <c r="AH64" s="125">
        <f t="shared" si="11"/>
        <v>20584</v>
      </c>
      <c r="AI64" s="125">
        <f t="shared" si="12"/>
        <v>20124</v>
      </c>
      <c r="AJ64" s="125">
        <f t="shared" si="22"/>
        <v>0</v>
      </c>
    </row>
    <row r="65" spans="1:36" ht="24.75" customHeight="1" x14ac:dyDescent="0.25">
      <c r="A65" s="173">
        <v>57</v>
      </c>
      <c r="B65" s="14" t="s">
        <v>55</v>
      </c>
      <c r="C65" s="179">
        <v>3</v>
      </c>
      <c r="D65" s="115">
        <v>13386</v>
      </c>
      <c r="E65" s="180">
        <f t="shared" si="17"/>
        <v>2</v>
      </c>
      <c r="F65" s="47">
        <f t="shared" si="13"/>
        <v>100</v>
      </c>
      <c r="G65" s="179">
        <v>4</v>
      </c>
      <c r="H65" s="115">
        <v>13884</v>
      </c>
      <c r="I65" s="180">
        <f t="shared" si="18"/>
        <v>1</v>
      </c>
      <c r="J65" s="47">
        <f t="shared" si="14"/>
        <v>133</v>
      </c>
      <c r="K65" s="179">
        <v>1</v>
      </c>
      <c r="L65" s="115">
        <v>12833</v>
      </c>
      <c r="M65" s="180">
        <f t="shared" si="19"/>
        <v>4</v>
      </c>
      <c r="N65" s="47">
        <f t="shared" si="15"/>
        <v>147</v>
      </c>
      <c r="O65" s="179">
        <v>2</v>
      </c>
      <c r="P65" s="115">
        <v>13298</v>
      </c>
      <c r="Q65" s="180">
        <f t="shared" si="20"/>
        <v>3</v>
      </c>
      <c r="R65" s="47">
        <f t="shared" si="16"/>
        <v>176</v>
      </c>
      <c r="W65" s="179" t="s">
        <v>18</v>
      </c>
      <c r="X65" s="115">
        <v>0</v>
      </c>
      <c r="Y65" s="46">
        <f t="shared" si="4"/>
        <v>0</v>
      </c>
      <c r="Z65" s="166">
        <f t="shared" si="7"/>
        <v>0</v>
      </c>
      <c r="AA65" s="165" t="s">
        <v>18</v>
      </c>
      <c r="AB65" s="115">
        <v>0</v>
      </c>
      <c r="AC65" s="46">
        <f t="shared" si="5"/>
        <v>0</v>
      </c>
      <c r="AD65" s="166">
        <f t="shared" si="8"/>
        <v>0</v>
      </c>
      <c r="AF65" s="125">
        <f t="shared" si="9"/>
        <v>13386</v>
      </c>
      <c r="AG65" s="125">
        <f t="shared" si="10"/>
        <v>13884</v>
      </c>
      <c r="AH65" s="125">
        <f t="shared" si="11"/>
        <v>12833</v>
      </c>
      <c r="AI65" s="125">
        <f t="shared" si="12"/>
        <v>13298</v>
      </c>
      <c r="AJ65" s="125">
        <f t="shared" si="22"/>
        <v>0</v>
      </c>
    </row>
    <row r="66" spans="1:36" ht="24.75" customHeight="1" x14ac:dyDescent="0.25">
      <c r="A66" s="173">
        <v>58</v>
      </c>
      <c r="B66" s="14" t="s">
        <v>56</v>
      </c>
      <c r="C66" s="179">
        <v>1</v>
      </c>
      <c r="D66" s="115">
        <v>12859</v>
      </c>
      <c r="E66" s="180">
        <f t="shared" si="17"/>
        <v>4</v>
      </c>
      <c r="F66" s="47">
        <f t="shared" si="13"/>
        <v>104</v>
      </c>
      <c r="G66" s="179">
        <v>3</v>
      </c>
      <c r="H66" s="115">
        <v>14989</v>
      </c>
      <c r="I66" s="180">
        <f t="shared" si="18"/>
        <v>2</v>
      </c>
      <c r="J66" s="47">
        <f t="shared" si="14"/>
        <v>135</v>
      </c>
      <c r="K66" s="179" t="s">
        <v>25</v>
      </c>
      <c r="L66" s="115" t="s">
        <v>25</v>
      </c>
      <c r="M66" s="180">
        <f t="shared" si="19"/>
        <v>0</v>
      </c>
      <c r="N66" s="47">
        <f t="shared" si="15"/>
        <v>147</v>
      </c>
      <c r="O66" s="179">
        <v>2</v>
      </c>
      <c r="P66" s="115">
        <v>13277</v>
      </c>
      <c r="Q66" s="180">
        <f t="shared" si="20"/>
        <v>3</v>
      </c>
      <c r="R66" s="47">
        <f t="shared" si="16"/>
        <v>179</v>
      </c>
      <c r="W66" s="179" t="s">
        <v>18</v>
      </c>
      <c r="X66" s="115">
        <v>0</v>
      </c>
      <c r="Y66" s="46">
        <f t="shared" si="4"/>
        <v>0</v>
      </c>
      <c r="Z66" s="166">
        <f t="shared" si="7"/>
        <v>0</v>
      </c>
      <c r="AA66" s="165" t="s">
        <v>18</v>
      </c>
      <c r="AB66" s="115">
        <v>0</v>
      </c>
      <c r="AC66" s="46">
        <f t="shared" si="5"/>
        <v>0</v>
      </c>
      <c r="AD66" s="166">
        <f t="shared" si="8"/>
        <v>0</v>
      </c>
      <c r="AF66" s="125">
        <f t="shared" si="9"/>
        <v>12859</v>
      </c>
      <c r="AG66" s="125">
        <f t="shared" si="10"/>
        <v>14989</v>
      </c>
      <c r="AH66" s="125" t="str">
        <f t="shared" si="11"/>
        <v>DSQ</v>
      </c>
      <c r="AI66" s="125">
        <f t="shared" si="12"/>
        <v>13277</v>
      </c>
      <c r="AJ66" s="125">
        <f t="shared" si="22"/>
        <v>0</v>
      </c>
    </row>
    <row r="67" spans="1:36" ht="24.75" customHeight="1" x14ac:dyDescent="0.25">
      <c r="A67" s="173">
        <v>59</v>
      </c>
      <c r="B67" s="14" t="s">
        <v>135</v>
      </c>
      <c r="C67" s="179">
        <v>4</v>
      </c>
      <c r="D67" s="115">
        <v>21189</v>
      </c>
      <c r="E67" s="180">
        <f t="shared" si="17"/>
        <v>1</v>
      </c>
      <c r="F67" s="47">
        <f t="shared" si="13"/>
        <v>105</v>
      </c>
      <c r="G67" s="179">
        <v>2</v>
      </c>
      <c r="H67" s="115">
        <v>20939</v>
      </c>
      <c r="I67" s="180">
        <f t="shared" si="18"/>
        <v>3</v>
      </c>
      <c r="J67" s="47">
        <f t="shared" si="14"/>
        <v>138</v>
      </c>
      <c r="K67" s="179">
        <v>3</v>
      </c>
      <c r="L67" s="115">
        <v>21147</v>
      </c>
      <c r="M67" s="180">
        <f t="shared" si="19"/>
        <v>2</v>
      </c>
      <c r="N67" s="47">
        <f t="shared" si="15"/>
        <v>149</v>
      </c>
      <c r="O67" s="179">
        <v>1</v>
      </c>
      <c r="P67" s="115">
        <v>20335</v>
      </c>
      <c r="Q67" s="180">
        <f t="shared" si="20"/>
        <v>4</v>
      </c>
      <c r="R67" s="47">
        <f t="shared" si="16"/>
        <v>183</v>
      </c>
      <c r="W67" s="179" t="s">
        <v>18</v>
      </c>
      <c r="X67" s="115">
        <v>0</v>
      </c>
      <c r="Y67" s="46">
        <f t="shared" si="4"/>
        <v>0</v>
      </c>
      <c r="Z67" s="166">
        <f t="shared" si="7"/>
        <v>0</v>
      </c>
      <c r="AA67" s="165" t="s">
        <v>18</v>
      </c>
      <c r="AB67" s="115">
        <v>0</v>
      </c>
      <c r="AC67" s="46">
        <f t="shared" si="5"/>
        <v>0</v>
      </c>
      <c r="AD67" s="166">
        <f t="shared" si="8"/>
        <v>0</v>
      </c>
      <c r="AF67" s="125">
        <f t="shared" si="9"/>
        <v>21189</v>
      </c>
      <c r="AG67" s="125">
        <f t="shared" si="10"/>
        <v>20939</v>
      </c>
      <c r="AH67" s="125">
        <f t="shared" si="11"/>
        <v>21147</v>
      </c>
      <c r="AI67" s="125">
        <f t="shared" si="12"/>
        <v>20335</v>
      </c>
      <c r="AJ67" s="125">
        <f t="shared" si="22"/>
        <v>0</v>
      </c>
    </row>
    <row r="68" spans="1:36" ht="24.75" customHeight="1" x14ac:dyDescent="0.25">
      <c r="A68" s="173">
        <v>60</v>
      </c>
      <c r="B68" s="14" t="s">
        <v>134</v>
      </c>
      <c r="C68" s="179">
        <v>4</v>
      </c>
      <c r="D68" s="115">
        <v>21988</v>
      </c>
      <c r="E68" s="180">
        <f t="shared" si="17"/>
        <v>1</v>
      </c>
      <c r="F68" s="47">
        <f t="shared" si="13"/>
        <v>106</v>
      </c>
      <c r="G68" s="179">
        <v>3</v>
      </c>
      <c r="H68" s="115">
        <v>21124</v>
      </c>
      <c r="I68" s="180">
        <f t="shared" si="18"/>
        <v>2</v>
      </c>
      <c r="J68" s="47">
        <f t="shared" si="14"/>
        <v>140</v>
      </c>
      <c r="K68" s="179">
        <v>2</v>
      </c>
      <c r="L68" s="115">
        <v>15414</v>
      </c>
      <c r="M68" s="180">
        <f t="shared" si="19"/>
        <v>3</v>
      </c>
      <c r="N68" s="47">
        <f t="shared" si="15"/>
        <v>152</v>
      </c>
      <c r="O68" s="179">
        <v>1</v>
      </c>
      <c r="P68" s="115">
        <v>15392</v>
      </c>
      <c r="Q68" s="180">
        <f t="shared" si="20"/>
        <v>4</v>
      </c>
      <c r="R68" s="47">
        <f t="shared" si="16"/>
        <v>187</v>
      </c>
      <c r="W68" s="179" t="s">
        <v>18</v>
      </c>
      <c r="X68" s="115">
        <v>0</v>
      </c>
      <c r="Y68" s="46">
        <f t="shared" si="4"/>
        <v>0</v>
      </c>
      <c r="Z68" s="166">
        <f t="shared" si="7"/>
        <v>0</v>
      </c>
      <c r="AA68" s="165" t="s">
        <v>18</v>
      </c>
      <c r="AB68" s="115">
        <v>0</v>
      </c>
      <c r="AC68" s="46">
        <f t="shared" si="5"/>
        <v>0</v>
      </c>
      <c r="AD68" s="166">
        <f t="shared" si="8"/>
        <v>0</v>
      </c>
      <c r="AF68" s="125">
        <f t="shared" si="9"/>
        <v>21988</v>
      </c>
      <c r="AG68" s="125">
        <f t="shared" si="10"/>
        <v>21124</v>
      </c>
      <c r="AH68" s="125">
        <f t="shared" si="11"/>
        <v>15414</v>
      </c>
      <c r="AI68" s="125">
        <f t="shared" si="12"/>
        <v>15392</v>
      </c>
      <c r="AJ68" s="125">
        <f t="shared" si="22"/>
        <v>0</v>
      </c>
    </row>
    <row r="69" spans="1:36" ht="24.75" customHeight="1" thickBot="1" x14ac:dyDescent="0.3">
      <c r="A69" s="174">
        <v>61</v>
      </c>
      <c r="B69" s="175" t="s">
        <v>513</v>
      </c>
      <c r="C69" s="179">
        <v>3</v>
      </c>
      <c r="D69" s="115">
        <v>45661</v>
      </c>
      <c r="E69" s="180">
        <f t="shared" si="17"/>
        <v>2</v>
      </c>
      <c r="F69" s="47">
        <f t="shared" si="13"/>
        <v>108</v>
      </c>
      <c r="G69" s="179">
        <v>2</v>
      </c>
      <c r="H69" s="115">
        <v>44046</v>
      </c>
      <c r="I69" s="180">
        <f t="shared" si="18"/>
        <v>3</v>
      </c>
      <c r="J69" s="47">
        <f t="shared" si="14"/>
        <v>143</v>
      </c>
      <c r="K69" s="179" t="s">
        <v>25</v>
      </c>
      <c r="L69" s="115" t="s">
        <v>25</v>
      </c>
      <c r="M69" s="180">
        <f t="shared" si="19"/>
        <v>0</v>
      </c>
      <c r="N69" s="47">
        <f t="shared" si="15"/>
        <v>152</v>
      </c>
      <c r="O69" s="179">
        <v>1</v>
      </c>
      <c r="P69" s="115">
        <v>43230</v>
      </c>
      <c r="Q69" s="180">
        <f t="shared" si="20"/>
        <v>4</v>
      </c>
      <c r="R69" s="47">
        <f t="shared" si="16"/>
        <v>191</v>
      </c>
      <c r="W69" s="179" t="s">
        <v>18</v>
      </c>
      <c r="X69" s="115">
        <v>0</v>
      </c>
      <c r="Y69" s="169">
        <f t="shared" si="4"/>
        <v>0</v>
      </c>
      <c r="Z69" s="170">
        <f t="shared" si="7"/>
        <v>0</v>
      </c>
      <c r="AA69" s="167" t="s">
        <v>18</v>
      </c>
      <c r="AB69" s="168">
        <v>0</v>
      </c>
      <c r="AC69" s="169">
        <f t="shared" si="5"/>
        <v>0</v>
      </c>
      <c r="AD69" s="170">
        <f t="shared" si="8"/>
        <v>0</v>
      </c>
      <c r="AF69" s="125">
        <f t="shared" si="9"/>
        <v>45661</v>
      </c>
      <c r="AG69" s="125">
        <f t="shared" si="10"/>
        <v>44046</v>
      </c>
      <c r="AH69" s="125" t="str">
        <f t="shared" si="11"/>
        <v>DSQ</v>
      </c>
      <c r="AI69" s="125">
        <f t="shared" si="12"/>
        <v>43230</v>
      </c>
      <c r="AJ69" s="125">
        <f t="shared" si="22"/>
        <v>0</v>
      </c>
    </row>
    <row r="70" spans="1:36" ht="12.75" customHeight="1" thickBot="1" x14ac:dyDescent="0.3">
      <c r="A70" s="102"/>
      <c r="B70" s="176"/>
      <c r="C70" s="161"/>
      <c r="D70" s="162"/>
      <c r="E70" s="102"/>
      <c r="F70" s="161"/>
      <c r="G70" s="161"/>
      <c r="H70" s="102"/>
      <c r="I70" s="102"/>
      <c r="J70" s="161"/>
      <c r="K70" s="161"/>
      <c r="L70" s="162"/>
      <c r="M70" s="102"/>
      <c r="N70" s="161"/>
      <c r="O70" s="161"/>
      <c r="P70" s="162"/>
      <c r="Q70" s="102"/>
      <c r="R70" s="161"/>
      <c r="W70" s="161"/>
      <c r="X70" s="162"/>
      <c r="Y70" s="102"/>
      <c r="Z70" s="161"/>
      <c r="AA70" s="161"/>
      <c r="AB70" s="162"/>
      <c r="AC70" s="102"/>
      <c r="AD70" s="161"/>
    </row>
    <row r="71" spans="1:36" ht="20.100000000000001" customHeight="1" x14ac:dyDescent="0.25">
      <c r="A71" s="355" t="s">
        <v>57</v>
      </c>
      <c r="B71" s="356"/>
      <c r="C71" s="357">
        <f>F69</f>
        <v>108</v>
      </c>
      <c r="D71" s="358"/>
      <c r="E71" s="358"/>
      <c r="F71" s="359"/>
      <c r="G71" s="360">
        <f>J69</f>
        <v>143</v>
      </c>
      <c r="H71" s="358"/>
      <c r="I71" s="358"/>
      <c r="J71" s="361"/>
      <c r="K71" s="360">
        <f>N69</f>
        <v>152</v>
      </c>
      <c r="L71" s="358"/>
      <c r="M71" s="358"/>
      <c r="N71" s="361"/>
      <c r="O71" s="360">
        <f>R69</f>
        <v>191</v>
      </c>
      <c r="P71" s="358"/>
      <c r="Q71" s="358"/>
      <c r="R71" s="361"/>
    </row>
    <row r="72" spans="1:36" ht="20.100000000000001" customHeight="1" thickBot="1" x14ac:dyDescent="0.3">
      <c r="A72" s="333" t="s">
        <v>58</v>
      </c>
      <c r="B72" s="334"/>
      <c r="C72" s="335">
        <f>_xlfn.IFNA((VLOOKUP(C71,place,2,TRUE)),"")</f>
        <v>4</v>
      </c>
      <c r="D72" s="336"/>
      <c r="E72" s="336"/>
      <c r="F72" s="337"/>
      <c r="G72" s="338">
        <f>_xlfn.IFNA((VLOOKUP(G71,place,2,TRUE)),"")</f>
        <v>3</v>
      </c>
      <c r="H72" s="336"/>
      <c r="I72" s="336"/>
      <c r="J72" s="339"/>
      <c r="K72" s="338">
        <f>_xlfn.IFNA((VLOOKUP(K71,place,2,TRUE)),"")</f>
        <v>2</v>
      </c>
      <c r="L72" s="336"/>
      <c r="M72" s="336"/>
      <c r="N72" s="339"/>
      <c r="O72" s="338">
        <f>_xlfn.IFNA((VLOOKUP(O71,place,2,TRUE)),"")</f>
        <v>1</v>
      </c>
      <c r="P72" s="336"/>
      <c r="Q72" s="336"/>
      <c r="R72" s="339"/>
    </row>
    <row r="73" spans="1:36" ht="20.25" customHeight="1" x14ac:dyDescent="0.25">
      <c r="C73" s="340">
        <f>300-C71</f>
        <v>192</v>
      </c>
      <c r="D73" s="340"/>
      <c r="E73" s="340"/>
      <c r="F73" s="340"/>
      <c r="G73" s="340">
        <f>300-G71</f>
        <v>157</v>
      </c>
      <c r="H73" s="340"/>
      <c r="I73" s="340"/>
      <c r="J73" s="340"/>
      <c r="K73" s="340">
        <f>300-K71</f>
        <v>148</v>
      </c>
      <c r="L73" s="340"/>
      <c r="M73" s="340"/>
      <c r="N73" s="340"/>
      <c r="O73" s="340">
        <f>300-O71</f>
        <v>109</v>
      </c>
      <c r="P73" s="340"/>
      <c r="Q73" s="340"/>
      <c r="R73" s="340"/>
    </row>
    <row r="77" spans="1:36" x14ac:dyDescent="0.25">
      <c r="C77" s="125" t="s">
        <v>59</v>
      </c>
      <c r="D77" s="130">
        <f>COUNTIF(C9:C69,1)</f>
        <v>5</v>
      </c>
      <c r="G77" s="125" t="s">
        <v>59</v>
      </c>
      <c r="H77" s="130">
        <f>COUNTIF(G9:G69,1)</f>
        <v>12</v>
      </c>
      <c r="K77" s="125" t="s">
        <v>59</v>
      </c>
      <c r="L77" s="130">
        <f>COUNTIF(K9:K69,1)</f>
        <v>14</v>
      </c>
      <c r="O77" s="125" t="s">
        <v>59</v>
      </c>
      <c r="P77" s="130">
        <f>COUNTIF(O9:O69,1)</f>
        <v>30</v>
      </c>
      <c r="S77" s="125">
        <f t="shared" ref="S77:S83" si="23">D77+H77+L77+P77</f>
        <v>61</v>
      </c>
    </row>
    <row r="78" spans="1:36" x14ac:dyDescent="0.25">
      <c r="C78" s="125" t="s">
        <v>60</v>
      </c>
      <c r="D78" s="130">
        <f>COUNTIF(C9:C69,2)</f>
        <v>10</v>
      </c>
      <c r="G78" s="125" t="s">
        <v>60</v>
      </c>
      <c r="H78" s="130">
        <f>COUNTIF(G9:G69,2)</f>
        <v>15</v>
      </c>
      <c r="K78" s="125" t="s">
        <v>60</v>
      </c>
      <c r="L78" s="130">
        <f>COUNTIF(K9:K69,2)</f>
        <v>19</v>
      </c>
      <c r="O78" s="125" t="s">
        <v>60</v>
      </c>
      <c r="P78" s="130">
        <f>COUNTIF(O9:O69,2)</f>
        <v>16</v>
      </c>
      <c r="S78" s="125">
        <f t="shared" si="23"/>
        <v>60</v>
      </c>
    </row>
    <row r="79" spans="1:36" x14ac:dyDescent="0.25">
      <c r="C79" s="125" t="s">
        <v>61</v>
      </c>
      <c r="D79" s="130">
        <f>COUNTIF(C9:C69,3)</f>
        <v>17</v>
      </c>
      <c r="G79" s="125" t="s">
        <v>61</v>
      </c>
      <c r="H79" s="130">
        <f>COUNTIF(G9:G69,3)</f>
        <v>19</v>
      </c>
      <c r="K79" s="125" t="s">
        <v>61</v>
      </c>
      <c r="L79" s="130">
        <f>COUNTIF(K9:K69,3)</f>
        <v>15</v>
      </c>
      <c r="O79" s="125" t="s">
        <v>61</v>
      </c>
      <c r="P79" s="130">
        <f>COUNTIF(O9:O69,3)</f>
        <v>10</v>
      </c>
      <c r="S79" s="125">
        <f t="shared" si="23"/>
        <v>61</v>
      </c>
    </row>
    <row r="80" spans="1:36" x14ac:dyDescent="0.25">
      <c r="C80" s="125" t="s">
        <v>62</v>
      </c>
      <c r="D80" s="130">
        <f>COUNTIF(C9:C69,4)</f>
        <v>24</v>
      </c>
      <c r="G80" s="125" t="s">
        <v>62</v>
      </c>
      <c r="H80" s="130">
        <f>COUNTIF(G9:G69,4)</f>
        <v>12</v>
      </c>
      <c r="K80" s="125" t="s">
        <v>62</v>
      </c>
      <c r="L80" s="130">
        <f>COUNTIF(K9:K69,4)</f>
        <v>9</v>
      </c>
      <c r="O80" s="125" t="s">
        <v>62</v>
      </c>
      <c r="P80" s="130">
        <f>COUNTIF(O9:O69,4)</f>
        <v>3</v>
      </c>
      <c r="S80" s="125">
        <f t="shared" si="23"/>
        <v>48</v>
      </c>
    </row>
    <row r="81" spans="3:29" x14ac:dyDescent="0.25">
      <c r="C81" s="125" t="s">
        <v>25</v>
      </c>
      <c r="D81" s="125">
        <f>COUNTIF(C9:C69,"DSQ")</f>
        <v>5</v>
      </c>
      <c r="G81" s="125" t="s">
        <v>25</v>
      </c>
      <c r="H81" s="125">
        <f>COUNTIF(G9:G69,"DSQ")</f>
        <v>3</v>
      </c>
      <c r="K81" s="125" t="s">
        <v>25</v>
      </c>
      <c r="L81" s="125">
        <f>COUNTIF(K9:K69,"DSQ")</f>
        <v>4</v>
      </c>
      <c r="O81" s="125" t="s">
        <v>25</v>
      </c>
      <c r="P81" s="125">
        <f>COUNTIF(O9:O69,"DSQ")</f>
        <v>2</v>
      </c>
      <c r="S81" s="125">
        <f t="shared" si="23"/>
        <v>14</v>
      </c>
    </row>
    <row r="82" spans="3:29" x14ac:dyDescent="0.25">
      <c r="C82" s="125" t="s">
        <v>26</v>
      </c>
      <c r="D82" s="125">
        <f>COUNTIF(C9:C69,"T/O")</f>
        <v>0</v>
      </c>
      <c r="G82" s="125" t="s">
        <v>26</v>
      </c>
      <c r="H82" s="125">
        <f>COUNTIF(G9:G69,"T/O")</f>
        <v>0</v>
      </c>
      <c r="K82" s="125" t="s">
        <v>26</v>
      </c>
      <c r="L82" s="125">
        <f>COUNTIF(K9:K69,"T/O")</f>
        <v>0</v>
      </c>
      <c r="O82" s="125" t="s">
        <v>26</v>
      </c>
      <c r="P82" s="125">
        <f>COUNTIF(O9:O69,"T/O")</f>
        <v>0</v>
      </c>
      <c r="S82" s="125">
        <f t="shared" si="23"/>
        <v>0</v>
      </c>
    </row>
    <row r="83" spans="3:29" x14ac:dyDescent="0.25">
      <c r="C83" s="125" t="s">
        <v>23</v>
      </c>
      <c r="D83" s="125">
        <f>COUNTIF(C9:C69,"DNS")</f>
        <v>0</v>
      </c>
      <c r="G83" s="125" t="s">
        <v>23</v>
      </c>
      <c r="H83" s="125">
        <f>COUNTIF(G9:G69,"DNS")</f>
        <v>0</v>
      </c>
      <c r="K83" s="125" t="s">
        <v>23</v>
      </c>
      <c r="L83" s="125">
        <f>COUNTIF(K9:K69,"DNS")</f>
        <v>0</v>
      </c>
      <c r="O83" s="125" t="s">
        <v>23</v>
      </c>
      <c r="P83" s="125">
        <f>COUNTIF(O9:O69,"DNS")</f>
        <v>0</v>
      </c>
      <c r="S83" s="125">
        <f t="shared" si="23"/>
        <v>0</v>
      </c>
    </row>
    <row r="84" spans="3:29" x14ac:dyDescent="0.25">
      <c r="C84" s="125" t="s">
        <v>63</v>
      </c>
      <c r="D84" s="130">
        <f>SUM(D77:D83)</f>
        <v>61</v>
      </c>
      <c r="H84" s="130">
        <f>SUM(H77:H83)</f>
        <v>61</v>
      </c>
      <c r="L84" s="130">
        <f>SUM(L77:L83)</f>
        <v>61</v>
      </c>
      <c r="P84" s="130">
        <f>SUM(P77:P83)</f>
        <v>61</v>
      </c>
      <c r="S84" s="125">
        <f>SUM(S77:S83)</f>
        <v>244</v>
      </c>
    </row>
    <row r="85" spans="3:29" x14ac:dyDescent="0.25">
      <c r="T85" s="131" t="s">
        <v>64</v>
      </c>
    </row>
    <row r="86" spans="3:29" hidden="1" x14ac:dyDescent="0.25">
      <c r="U86" s="130" t="str">
        <f>C5</f>
        <v>Northallerton</v>
      </c>
      <c r="V86" s="125" t="str">
        <f>G5</f>
        <v>Eston</v>
      </c>
      <c r="W86" s="125" t="str">
        <f>K5</f>
        <v>Thirsk</v>
      </c>
      <c r="X86" s="125" t="str">
        <f>O5</f>
        <v>Stokesley</v>
      </c>
      <c r="Y86" s="125" t="s">
        <v>216</v>
      </c>
      <c r="AA86" s="125" t="str">
        <f>O5</f>
        <v>Stokesley</v>
      </c>
      <c r="AB86" s="125">
        <f>S5</f>
        <v>0</v>
      </c>
      <c r="AC86" s="125" t="s">
        <v>216</v>
      </c>
    </row>
    <row r="87" spans="3:29" hidden="1" x14ac:dyDescent="0.25">
      <c r="T87" s="125" t="s">
        <v>59</v>
      </c>
      <c r="U87" s="130">
        <f t="shared" ref="U87:U93" si="24">D77</f>
        <v>5</v>
      </c>
      <c r="V87" s="125">
        <f t="shared" ref="V87:V93" si="25">H77</f>
        <v>12</v>
      </c>
      <c r="W87" s="125">
        <f t="shared" ref="W87:W93" si="26">L77</f>
        <v>14</v>
      </c>
      <c r="X87" s="125">
        <f t="shared" ref="X87:X93" si="27">P77</f>
        <v>30</v>
      </c>
      <c r="AA87" s="125">
        <f t="shared" ref="AA87:AA93" si="28">P77</f>
        <v>30</v>
      </c>
      <c r="AB87" s="125">
        <f t="shared" ref="AB87:AB93" si="29">T77</f>
        <v>0</v>
      </c>
    </row>
    <row r="88" spans="3:29" hidden="1" x14ac:dyDescent="0.25">
      <c r="D88" s="147" t="s">
        <v>65</v>
      </c>
      <c r="E88" s="148"/>
      <c r="F88" s="149"/>
      <c r="T88" s="125" t="s">
        <v>60</v>
      </c>
      <c r="U88" s="130">
        <f t="shared" si="24"/>
        <v>10</v>
      </c>
      <c r="V88" s="125">
        <f t="shared" si="25"/>
        <v>15</v>
      </c>
      <c r="W88" s="125">
        <f t="shared" si="26"/>
        <v>19</v>
      </c>
      <c r="X88" s="125">
        <f t="shared" si="27"/>
        <v>16</v>
      </c>
      <c r="AA88" s="125">
        <f t="shared" si="28"/>
        <v>16</v>
      </c>
      <c r="AB88" s="125">
        <f t="shared" si="29"/>
        <v>0</v>
      </c>
    </row>
    <row r="89" spans="3:29" hidden="1" x14ac:dyDescent="0.25">
      <c r="D89" s="150">
        <f>LARGE(C71:R71,4)</f>
        <v>108</v>
      </c>
      <c r="E89" s="125">
        <v>4</v>
      </c>
      <c r="F89" s="151"/>
      <c r="T89" s="125" t="s">
        <v>61</v>
      </c>
      <c r="U89" s="130">
        <f t="shared" si="24"/>
        <v>17</v>
      </c>
      <c r="V89" s="125">
        <f t="shared" si="25"/>
        <v>19</v>
      </c>
      <c r="W89" s="125">
        <f t="shared" si="26"/>
        <v>15</v>
      </c>
      <c r="X89" s="125">
        <f t="shared" si="27"/>
        <v>10</v>
      </c>
      <c r="AA89" s="125">
        <f t="shared" si="28"/>
        <v>10</v>
      </c>
      <c r="AB89" s="125">
        <f t="shared" si="29"/>
        <v>0</v>
      </c>
    </row>
    <row r="90" spans="3:29" hidden="1" x14ac:dyDescent="0.25">
      <c r="D90" s="150">
        <f>LARGE(C71:R71,3)</f>
        <v>143</v>
      </c>
      <c r="E90" s="125">
        <v>3</v>
      </c>
      <c r="F90" s="151"/>
      <c r="T90" s="125" t="s">
        <v>62</v>
      </c>
      <c r="U90" s="130">
        <f t="shared" si="24"/>
        <v>24</v>
      </c>
      <c r="V90" s="125">
        <f t="shared" si="25"/>
        <v>12</v>
      </c>
      <c r="W90" s="125">
        <f t="shared" si="26"/>
        <v>9</v>
      </c>
      <c r="X90" s="125">
        <f t="shared" si="27"/>
        <v>3</v>
      </c>
      <c r="AA90" s="125">
        <f t="shared" si="28"/>
        <v>3</v>
      </c>
      <c r="AB90" s="125">
        <f t="shared" si="29"/>
        <v>0</v>
      </c>
    </row>
    <row r="91" spans="3:29" hidden="1" x14ac:dyDescent="0.25">
      <c r="D91" s="150">
        <f>LARGE(C71:R71,2)</f>
        <v>152</v>
      </c>
      <c r="E91" s="125">
        <v>2</v>
      </c>
      <c r="F91" s="151"/>
      <c r="T91" s="125" t="s">
        <v>25</v>
      </c>
      <c r="U91" s="130">
        <f t="shared" si="24"/>
        <v>5</v>
      </c>
      <c r="V91" s="125">
        <f t="shared" si="25"/>
        <v>3</v>
      </c>
      <c r="W91" s="125">
        <f t="shared" si="26"/>
        <v>4</v>
      </c>
      <c r="X91" s="125">
        <f t="shared" si="27"/>
        <v>2</v>
      </c>
      <c r="AA91" s="125">
        <f t="shared" si="28"/>
        <v>2</v>
      </c>
      <c r="AB91" s="125">
        <f t="shared" si="29"/>
        <v>0</v>
      </c>
    </row>
    <row r="92" spans="3:29" hidden="1" x14ac:dyDescent="0.25">
      <c r="D92" s="150">
        <f>LARGE(C71:R71,1)</f>
        <v>191</v>
      </c>
      <c r="E92" s="125">
        <v>1</v>
      </c>
      <c r="F92" s="151"/>
      <c r="T92" s="125" t="s">
        <v>26</v>
      </c>
      <c r="U92" s="130">
        <f t="shared" si="24"/>
        <v>0</v>
      </c>
      <c r="V92" s="125">
        <f t="shared" si="25"/>
        <v>0</v>
      </c>
      <c r="W92" s="125">
        <f t="shared" si="26"/>
        <v>0</v>
      </c>
      <c r="X92" s="125">
        <f t="shared" si="27"/>
        <v>0</v>
      </c>
      <c r="AA92" s="125">
        <f t="shared" si="28"/>
        <v>0</v>
      </c>
      <c r="AB92" s="125">
        <f t="shared" si="29"/>
        <v>0</v>
      </c>
    </row>
    <row r="93" spans="3:29" ht="12.6" hidden="1" thickBot="1" x14ac:dyDescent="0.3">
      <c r="D93" s="152"/>
      <c r="E93" s="153"/>
      <c r="F93" s="154"/>
      <c r="T93" s="125" t="s">
        <v>23</v>
      </c>
      <c r="U93" s="130">
        <f t="shared" si="24"/>
        <v>0</v>
      </c>
      <c r="V93" s="125">
        <f t="shared" si="25"/>
        <v>0</v>
      </c>
      <c r="W93" s="125">
        <f t="shared" si="26"/>
        <v>0</v>
      </c>
      <c r="X93" s="125">
        <f t="shared" si="27"/>
        <v>0</v>
      </c>
      <c r="AA93" s="125">
        <f t="shared" si="28"/>
        <v>0</v>
      </c>
      <c r="AB93" s="125">
        <f t="shared" si="29"/>
        <v>0</v>
      </c>
    </row>
    <row r="94" spans="3:29" hidden="1" x14ac:dyDescent="0.25"/>
    <row r="95" spans="3:29" hidden="1" x14ac:dyDescent="0.25"/>
    <row r="96" spans="3:29" hidden="1" x14ac:dyDescent="0.25"/>
  </sheetData>
  <sheetProtection algorithmName="SHA-512" hashValue="FDRrzPOzRElS5GXLt1B8yk1S3bjyF4vT2FvCZz/8JthVCevnG1rYMQv5wHABz3Qwi+NDUpVZ6vDMpjbf0MDDZg==" saltValue="7OnDFIhecyiCxeTTyzZEgQ==" spinCount="100000" sheet="1" objects="1" scenarios="1"/>
  <mergeCells count="29">
    <mergeCell ref="AA5:AD5"/>
    <mergeCell ref="AA6:AD6"/>
    <mergeCell ref="A71:B71"/>
    <mergeCell ref="C71:F71"/>
    <mergeCell ref="G71:J71"/>
    <mergeCell ref="K71:N71"/>
    <mergeCell ref="O71:R71"/>
    <mergeCell ref="W5:Z5"/>
    <mergeCell ref="W6:Z6"/>
    <mergeCell ref="A1:R1"/>
    <mergeCell ref="J3:K3"/>
    <mergeCell ref="A5:B5"/>
    <mergeCell ref="C5:F5"/>
    <mergeCell ref="G5:J5"/>
    <mergeCell ref="K5:N5"/>
    <mergeCell ref="O5:R5"/>
    <mergeCell ref="C73:F73"/>
    <mergeCell ref="G73:J73"/>
    <mergeCell ref="K73:N73"/>
    <mergeCell ref="O73:R73"/>
    <mergeCell ref="C6:F6"/>
    <mergeCell ref="G6:J6"/>
    <mergeCell ref="K6:N6"/>
    <mergeCell ref="O6:R6"/>
    <mergeCell ref="A72:B72"/>
    <mergeCell ref="C72:F72"/>
    <mergeCell ref="G72:J72"/>
    <mergeCell ref="K72:N72"/>
    <mergeCell ref="O72:R72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4" max="16383" man="1"/>
  </rowBreaks>
  <ignoredErrors>
    <ignoredError sqref="A8:R8 A69 A64:B64 A65:B65 A66:B66 A67:B67 A68:B68 A9:B9 F9 A10:B14 A17:B24 A15 A16 A27:B44 A25 A26 A47:B54 A45 A46 A58:B63 A55 A56 A5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dimension ref="A1"/>
  <sheetViews>
    <sheetView workbookViewId="0">
      <selection activeCell="D6" sqref="D6"/>
    </sheetView>
  </sheetViews>
  <sheetFormatPr defaultColWidth="8.88671875" defaultRowHeight="13.2" x14ac:dyDescent="0.25"/>
  <sheetData>
    <row r="1" spans="1:1" x14ac:dyDescent="0.25">
      <c r="A1" t="str">
        <f>"Moors 2023-24 - 4NE231911,Redcar,281023,31"</f>
        <v>Moors 2023-24 - 4NE231911,Redcar,281023,31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BAED-D3AB-439F-83AD-7780AAD7F758}">
  <sheetPr filterMode="1"/>
  <dimension ref="A1:H161"/>
  <sheetViews>
    <sheetView topLeftCell="A26" workbookViewId="0">
      <selection activeCell="G6" sqref="G6"/>
    </sheetView>
  </sheetViews>
  <sheetFormatPr defaultColWidth="8.88671875" defaultRowHeight="13.2" x14ac:dyDescent="0.25"/>
  <sheetData>
    <row r="1" spans="1:8" s="27" customFormat="1" x14ac:dyDescent="0.25">
      <c r="A1" s="27" t="s">
        <v>392</v>
      </c>
      <c r="F1" s="27" t="s">
        <v>393</v>
      </c>
      <c r="G1" s="27" t="s">
        <v>394</v>
      </c>
      <c r="H1" s="27" t="s">
        <v>395</v>
      </c>
    </row>
    <row r="2" spans="1:8" x14ac:dyDescent="0.25">
      <c r="A2" t="e">
        <f>'Lane 1 Team Sheet'!AI6</f>
        <v>#REF!</v>
      </c>
      <c r="F2" t="e">
        <f>FIND(",X,",A2)</f>
        <v>#REF!</v>
      </c>
      <c r="G2" t="e">
        <f>FIND(",DQ,",A2)</f>
        <v>#REF!</v>
      </c>
      <c r="H2" t="e">
        <f>FIND(",DNS,",A2)</f>
        <v>#REF!</v>
      </c>
    </row>
    <row r="3" spans="1:8" x14ac:dyDescent="0.25">
      <c r="A3" t="e">
        <f>'Lane 1 Team Sheet'!AI7</f>
        <v>#REF!</v>
      </c>
      <c r="F3" t="e">
        <f t="shared" ref="F3:F66" si="0">FIND(",X,",A3)</f>
        <v>#REF!</v>
      </c>
      <c r="G3" t="e">
        <f t="shared" ref="G3:G66" si="1">FIND(",DQ,",A3)</f>
        <v>#REF!</v>
      </c>
      <c r="H3" t="e">
        <f t="shared" ref="H3:H66" si="2">FIND(",DNS,",A3)</f>
        <v>#REF!</v>
      </c>
    </row>
    <row r="4" spans="1:8" x14ac:dyDescent="0.25">
      <c r="A4" t="e">
        <f>'Lane 1 Team Sheet'!AI8</f>
        <v>#REF!</v>
      </c>
      <c r="F4" t="e">
        <f t="shared" si="0"/>
        <v>#REF!</v>
      </c>
      <c r="G4" t="e">
        <f t="shared" si="1"/>
        <v>#REF!</v>
      </c>
      <c r="H4" t="e">
        <f t="shared" si="2"/>
        <v>#REF!</v>
      </c>
    </row>
    <row r="5" spans="1:8" x14ac:dyDescent="0.25">
      <c r="A5" t="e">
        <f>'Lane 1 Team Sheet'!AI9</f>
        <v>#REF!</v>
      </c>
      <c r="F5" t="e">
        <f t="shared" si="0"/>
        <v>#REF!</v>
      </c>
      <c r="G5" t="e">
        <f t="shared" si="1"/>
        <v>#REF!</v>
      </c>
      <c r="H5" t="e">
        <f t="shared" si="2"/>
        <v>#REF!</v>
      </c>
    </row>
    <row r="6" spans="1:8" x14ac:dyDescent="0.25">
      <c r="A6" t="e">
        <f>'Lane 1 Team Sheet'!AI10</f>
        <v>#REF!</v>
      </c>
      <c r="F6" t="e">
        <f t="shared" si="0"/>
        <v>#REF!</v>
      </c>
      <c r="G6" t="e">
        <f t="shared" si="1"/>
        <v>#REF!</v>
      </c>
      <c r="H6" t="e">
        <f t="shared" si="2"/>
        <v>#REF!</v>
      </c>
    </row>
    <row r="7" spans="1:8" x14ac:dyDescent="0.25">
      <c r="A7" t="e">
        <f>'Lane 1 Team Sheet'!AI11</f>
        <v>#REF!</v>
      </c>
      <c r="F7" t="e">
        <f t="shared" si="0"/>
        <v>#REF!</v>
      </c>
      <c r="G7" t="e">
        <f t="shared" si="1"/>
        <v>#REF!</v>
      </c>
      <c r="H7" t="e">
        <f t="shared" si="2"/>
        <v>#REF!</v>
      </c>
    </row>
    <row r="8" spans="1:8" x14ac:dyDescent="0.25">
      <c r="A8" t="e">
        <f>'Lane 1 Team Sheet'!AI12</f>
        <v>#REF!</v>
      </c>
      <c r="F8" t="e">
        <f t="shared" si="0"/>
        <v>#REF!</v>
      </c>
      <c r="G8" t="e">
        <f t="shared" si="1"/>
        <v>#REF!</v>
      </c>
      <c r="H8" t="e">
        <f t="shared" si="2"/>
        <v>#REF!</v>
      </c>
    </row>
    <row r="9" spans="1:8" x14ac:dyDescent="0.25">
      <c r="A9" t="e">
        <f>'Lane 1 Team Sheet'!AI13</f>
        <v>#REF!</v>
      </c>
      <c r="F9" t="e">
        <f t="shared" si="0"/>
        <v>#REF!</v>
      </c>
      <c r="G9" t="e">
        <f t="shared" si="1"/>
        <v>#REF!</v>
      </c>
      <c r="H9" t="e">
        <f t="shared" si="2"/>
        <v>#REF!</v>
      </c>
    </row>
    <row r="10" spans="1:8" x14ac:dyDescent="0.25">
      <c r="A10" t="e">
        <f>'Lane 1 Team Sheet'!AI14</f>
        <v>#REF!</v>
      </c>
      <c r="F10" t="e">
        <f t="shared" si="0"/>
        <v>#REF!</v>
      </c>
      <c r="G10" t="e">
        <f t="shared" si="1"/>
        <v>#REF!</v>
      </c>
      <c r="H10" t="e">
        <f t="shared" si="2"/>
        <v>#REF!</v>
      </c>
    </row>
    <row r="11" spans="1:8" x14ac:dyDescent="0.25">
      <c r="A11" t="e">
        <f>'Lane 1 Team Sheet'!AI15</f>
        <v>#REF!</v>
      </c>
      <c r="F11" t="e">
        <f t="shared" si="0"/>
        <v>#REF!</v>
      </c>
      <c r="G11" t="e">
        <f t="shared" si="1"/>
        <v>#REF!</v>
      </c>
      <c r="H11" t="e">
        <f t="shared" si="2"/>
        <v>#REF!</v>
      </c>
    </row>
    <row r="12" spans="1:8" x14ac:dyDescent="0.25">
      <c r="A12" t="e">
        <f>'Lane 1 Team Sheet'!AI16</f>
        <v>#REF!</v>
      </c>
      <c r="F12" t="e">
        <f t="shared" si="0"/>
        <v>#REF!</v>
      </c>
      <c r="G12" t="e">
        <f t="shared" si="1"/>
        <v>#REF!</v>
      </c>
      <c r="H12" t="e">
        <f t="shared" si="2"/>
        <v>#REF!</v>
      </c>
    </row>
    <row r="13" spans="1:8" x14ac:dyDescent="0.25">
      <c r="A13" t="e">
        <f>'Lane 1 Team Sheet'!AI17</f>
        <v>#REF!</v>
      </c>
      <c r="F13" t="e">
        <f t="shared" si="0"/>
        <v>#REF!</v>
      </c>
      <c r="G13" t="e">
        <f t="shared" si="1"/>
        <v>#REF!</v>
      </c>
      <c r="H13" t="e">
        <f t="shared" si="2"/>
        <v>#REF!</v>
      </c>
    </row>
    <row r="14" spans="1:8" x14ac:dyDescent="0.25">
      <c r="A14" t="e">
        <f>'Lane 1 Team Sheet'!AI18</f>
        <v>#REF!</v>
      </c>
      <c r="F14" t="e">
        <f t="shared" si="0"/>
        <v>#REF!</v>
      </c>
      <c r="G14" t="e">
        <f t="shared" si="1"/>
        <v>#REF!</v>
      </c>
      <c r="H14" t="e">
        <f t="shared" si="2"/>
        <v>#REF!</v>
      </c>
    </row>
    <row r="15" spans="1:8" x14ac:dyDescent="0.25">
      <c r="A15" t="e">
        <f>'Lane 1 Team Sheet'!AI19</f>
        <v>#REF!</v>
      </c>
      <c r="F15" t="e">
        <f t="shared" si="0"/>
        <v>#REF!</v>
      </c>
      <c r="G15" t="e">
        <f t="shared" si="1"/>
        <v>#REF!</v>
      </c>
      <c r="H15" t="e">
        <f t="shared" si="2"/>
        <v>#REF!</v>
      </c>
    </row>
    <row r="16" spans="1:8" x14ac:dyDescent="0.25">
      <c r="A16" t="e">
        <f>'Lane 1 Team Sheet'!AI20</f>
        <v>#REF!</v>
      </c>
      <c r="F16" t="e">
        <f t="shared" si="0"/>
        <v>#REF!</v>
      </c>
      <c r="G16" t="e">
        <f t="shared" si="1"/>
        <v>#REF!</v>
      </c>
      <c r="H16" t="e">
        <f t="shared" si="2"/>
        <v>#REF!</v>
      </c>
    </row>
    <row r="17" spans="1:8" x14ac:dyDescent="0.25">
      <c r="A17" t="e">
        <f>'Lane 1 Team Sheet'!AI21</f>
        <v>#REF!</v>
      </c>
      <c r="F17" t="e">
        <f t="shared" si="0"/>
        <v>#REF!</v>
      </c>
      <c r="G17" t="e">
        <f t="shared" si="1"/>
        <v>#REF!</v>
      </c>
      <c r="H17" t="e">
        <f t="shared" si="2"/>
        <v>#REF!</v>
      </c>
    </row>
    <row r="18" spans="1:8" x14ac:dyDescent="0.25">
      <c r="A18" t="e">
        <f>'Lane 1 Team Sheet'!AI22</f>
        <v>#REF!</v>
      </c>
      <c r="F18" t="e">
        <f t="shared" si="0"/>
        <v>#REF!</v>
      </c>
      <c r="G18" t="e">
        <f t="shared" si="1"/>
        <v>#REF!</v>
      </c>
      <c r="H18" t="e">
        <f t="shared" si="2"/>
        <v>#REF!</v>
      </c>
    </row>
    <row r="19" spans="1:8" x14ac:dyDescent="0.25">
      <c r="A19" t="e">
        <f>'Lane 1 Team Sheet'!AI23</f>
        <v>#REF!</v>
      </c>
      <c r="F19" t="e">
        <f t="shared" si="0"/>
        <v>#REF!</v>
      </c>
      <c r="G19" t="e">
        <f t="shared" si="1"/>
        <v>#REF!</v>
      </c>
      <c r="H19" t="e">
        <f t="shared" si="2"/>
        <v>#REF!</v>
      </c>
    </row>
    <row r="20" spans="1:8" x14ac:dyDescent="0.25">
      <c r="A20" t="e">
        <f>'Lane 1 Team Sheet'!AI24</f>
        <v>#REF!</v>
      </c>
      <c r="F20" t="e">
        <f t="shared" si="0"/>
        <v>#REF!</v>
      </c>
      <c r="G20" t="e">
        <f t="shared" si="1"/>
        <v>#REF!</v>
      </c>
      <c r="H20" t="e">
        <f t="shared" si="2"/>
        <v>#REF!</v>
      </c>
    </row>
    <row r="21" spans="1:8" x14ac:dyDescent="0.25">
      <c r="A21" t="e">
        <f>'Lane 1 Team Sheet'!AI25</f>
        <v>#REF!</v>
      </c>
      <c r="F21" t="e">
        <f t="shared" si="0"/>
        <v>#REF!</v>
      </c>
      <c r="G21" t="e">
        <f t="shared" si="1"/>
        <v>#REF!</v>
      </c>
      <c r="H21" t="e">
        <f t="shared" si="2"/>
        <v>#REF!</v>
      </c>
    </row>
    <row r="22" spans="1:8" x14ac:dyDescent="0.25">
      <c r="A22" t="e">
        <f>'Lane 1 Team Sheet'!AI26</f>
        <v>#REF!</v>
      </c>
      <c r="F22" t="e">
        <f t="shared" si="0"/>
        <v>#REF!</v>
      </c>
      <c r="G22" t="e">
        <f t="shared" si="1"/>
        <v>#REF!</v>
      </c>
      <c r="H22" t="e">
        <f t="shared" si="2"/>
        <v>#REF!</v>
      </c>
    </row>
    <row r="23" spans="1:8" x14ac:dyDescent="0.25">
      <c r="A23" t="e">
        <f>'Lane 1 Team Sheet'!AI27</f>
        <v>#REF!</v>
      </c>
      <c r="F23" t="e">
        <f t="shared" si="0"/>
        <v>#REF!</v>
      </c>
      <c r="G23" t="e">
        <f t="shared" si="1"/>
        <v>#REF!</v>
      </c>
      <c r="H23" t="e">
        <f t="shared" si="2"/>
        <v>#REF!</v>
      </c>
    </row>
    <row r="24" spans="1:8" x14ac:dyDescent="0.25">
      <c r="A24" t="e">
        <f>'Lane 1 Team Sheet'!AI28</f>
        <v>#REF!</v>
      </c>
      <c r="F24" t="e">
        <f t="shared" si="0"/>
        <v>#REF!</v>
      </c>
      <c r="G24" t="e">
        <f t="shared" si="1"/>
        <v>#REF!</v>
      </c>
      <c r="H24" t="e">
        <f t="shared" si="2"/>
        <v>#REF!</v>
      </c>
    </row>
    <row r="25" spans="1:8" x14ac:dyDescent="0.25">
      <c r="A25" t="e">
        <f>'Lane 1 Team Sheet'!AI29</f>
        <v>#REF!</v>
      </c>
      <c r="F25" t="e">
        <f t="shared" si="0"/>
        <v>#REF!</v>
      </c>
      <c r="G25" t="e">
        <f t="shared" si="1"/>
        <v>#REF!</v>
      </c>
      <c r="H25" t="e">
        <f t="shared" si="2"/>
        <v>#REF!</v>
      </c>
    </row>
    <row r="26" spans="1:8" x14ac:dyDescent="0.25">
      <c r="A26" t="e">
        <f>'Lane 1 Team Sheet'!AI30</f>
        <v>#REF!</v>
      </c>
      <c r="F26" t="e">
        <f t="shared" si="0"/>
        <v>#REF!</v>
      </c>
      <c r="G26" t="e">
        <f t="shared" si="1"/>
        <v>#REF!</v>
      </c>
      <c r="H26" t="e">
        <f t="shared" si="2"/>
        <v>#REF!</v>
      </c>
    </row>
    <row r="27" spans="1:8" x14ac:dyDescent="0.25">
      <c r="A27" t="e">
        <f>'Lane 1 Team Sheet'!AI31</f>
        <v>#REF!</v>
      </c>
      <c r="F27" t="e">
        <f t="shared" si="0"/>
        <v>#REF!</v>
      </c>
      <c r="G27" t="e">
        <f t="shared" si="1"/>
        <v>#REF!</v>
      </c>
      <c r="H27" t="e">
        <f t="shared" si="2"/>
        <v>#REF!</v>
      </c>
    </row>
    <row r="28" spans="1:8" x14ac:dyDescent="0.25">
      <c r="A28" t="e">
        <f>'Lane 1 Team Sheet'!AI32</f>
        <v>#REF!</v>
      </c>
      <c r="F28" t="e">
        <f t="shared" si="0"/>
        <v>#REF!</v>
      </c>
      <c r="G28" t="e">
        <f t="shared" si="1"/>
        <v>#REF!</v>
      </c>
      <c r="H28" t="e">
        <f t="shared" si="2"/>
        <v>#REF!</v>
      </c>
    </row>
    <row r="29" spans="1:8" x14ac:dyDescent="0.25">
      <c r="A29" t="e">
        <f>'Lane 1 Team Sheet'!AI33</f>
        <v>#REF!</v>
      </c>
      <c r="F29" t="e">
        <f t="shared" si="0"/>
        <v>#REF!</v>
      </c>
      <c r="G29" t="e">
        <f t="shared" si="1"/>
        <v>#REF!</v>
      </c>
      <c r="H29" t="e">
        <f t="shared" si="2"/>
        <v>#REF!</v>
      </c>
    </row>
    <row r="30" spans="1:8" x14ac:dyDescent="0.25">
      <c r="A30" t="e">
        <f>'Lane 1 Team Sheet'!AI34</f>
        <v>#REF!</v>
      </c>
      <c r="F30" t="e">
        <f t="shared" si="0"/>
        <v>#REF!</v>
      </c>
      <c r="G30" t="e">
        <f t="shared" si="1"/>
        <v>#REF!</v>
      </c>
      <c r="H30" t="e">
        <f t="shared" si="2"/>
        <v>#REF!</v>
      </c>
    </row>
    <row r="31" spans="1:8" x14ac:dyDescent="0.25">
      <c r="A31" t="e">
        <f>'Lane 1 Team Sheet'!AI35</f>
        <v>#REF!</v>
      </c>
      <c r="F31" t="e">
        <f t="shared" si="0"/>
        <v>#REF!</v>
      </c>
      <c r="G31" t="e">
        <f t="shared" si="1"/>
        <v>#REF!</v>
      </c>
      <c r="H31" t="e">
        <f t="shared" si="2"/>
        <v>#REF!</v>
      </c>
    </row>
    <row r="32" spans="1:8" x14ac:dyDescent="0.25">
      <c r="A32" t="e">
        <f>'Lane 1 Team Sheet'!AI36</f>
        <v>#REF!</v>
      </c>
      <c r="F32" t="e">
        <f t="shared" si="0"/>
        <v>#REF!</v>
      </c>
      <c r="G32" t="e">
        <f t="shared" si="1"/>
        <v>#REF!</v>
      </c>
      <c r="H32" t="e">
        <f t="shared" si="2"/>
        <v>#REF!</v>
      </c>
    </row>
    <row r="33" spans="1:8" x14ac:dyDescent="0.25">
      <c r="A33" t="e">
        <f>'Lane 1 Team Sheet'!AI37</f>
        <v>#REF!</v>
      </c>
      <c r="F33" t="e">
        <f t="shared" si="0"/>
        <v>#REF!</v>
      </c>
      <c r="G33" t="e">
        <f t="shared" si="1"/>
        <v>#REF!</v>
      </c>
      <c r="H33" t="e">
        <f t="shared" si="2"/>
        <v>#REF!</v>
      </c>
    </row>
    <row r="34" spans="1:8" x14ac:dyDescent="0.25">
      <c r="A34" t="e">
        <f>'Lane 2 Team Sheet'!AI6</f>
        <v>#REF!</v>
      </c>
      <c r="F34" t="e">
        <f t="shared" si="0"/>
        <v>#REF!</v>
      </c>
      <c r="G34" t="e">
        <f t="shared" si="1"/>
        <v>#REF!</v>
      </c>
      <c r="H34" t="e">
        <f t="shared" si="2"/>
        <v>#REF!</v>
      </c>
    </row>
    <row r="35" spans="1:8" x14ac:dyDescent="0.25">
      <c r="A35" t="e">
        <f>'Lane 2 Team Sheet'!AI7</f>
        <v>#REF!</v>
      </c>
      <c r="F35" t="e">
        <f t="shared" si="0"/>
        <v>#REF!</v>
      </c>
      <c r="G35" t="e">
        <f t="shared" si="1"/>
        <v>#REF!</v>
      </c>
      <c r="H35" t="e">
        <f t="shared" si="2"/>
        <v>#REF!</v>
      </c>
    </row>
    <row r="36" spans="1:8" x14ac:dyDescent="0.25">
      <c r="A36" t="e">
        <f>'Lane 2 Team Sheet'!AI8</f>
        <v>#REF!</v>
      </c>
      <c r="F36" t="e">
        <f t="shared" si="0"/>
        <v>#REF!</v>
      </c>
      <c r="G36" t="e">
        <f t="shared" si="1"/>
        <v>#REF!</v>
      </c>
      <c r="H36" t="e">
        <f t="shared" si="2"/>
        <v>#REF!</v>
      </c>
    </row>
    <row r="37" spans="1:8" hidden="1" x14ac:dyDescent="0.25">
      <c r="A37" t="e">
        <f>'Lane 2 Team Sheet'!AI9</f>
        <v>#REF!</v>
      </c>
      <c r="F37" t="e">
        <f t="shared" si="0"/>
        <v>#REF!</v>
      </c>
      <c r="G37" t="e">
        <f t="shared" si="1"/>
        <v>#REF!</v>
      </c>
      <c r="H37" t="e">
        <f t="shared" si="2"/>
        <v>#REF!</v>
      </c>
    </row>
    <row r="38" spans="1:8" x14ac:dyDescent="0.25">
      <c r="A38" t="e">
        <f>'Lane 2 Team Sheet'!AI10</f>
        <v>#REF!</v>
      </c>
      <c r="F38" t="e">
        <f t="shared" si="0"/>
        <v>#REF!</v>
      </c>
      <c r="G38" t="e">
        <f t="shared" si="1"/>
        <v>#REF!</v>
      </c>
      <c r="H38" t="e">
        <f t="shared" si="2"/>
        <v>#REF!</v>
      </c>
    </row>
    <row r="39" spans="1:8" x14ac:dyDescent="0.25">
      <c r="A39" t="e">
        <f>'Lane 2 Team Sheet'!AI11</f>
        <v>#REF!</v>
      </c>
      <c r="F39" t="e">
        <f t="shared" si="0"/>
        <v>#REF!</v>
      </c>
      <c r="G39" t="e">
        <f t="shared" si="1"/>
        <v>#REF!</v>
      </c>
      <c r="H39" t="e">
        <f t="shared" si="2"/>
        <v>#REF!</v>
      </c>
    </row>
    <row r="40" spans="1:8" x14ac:dyDescent="0.25">
      <c r="A40" t="e">
        <f>'Lane 2 Team Sheet'!AI12</f>
        <v>#REF!</v>
      </c>
      <c r="F40" t="e">
        <f t="shared" si="0"/>
        <v>#REF!</v>
      </c>
      <c r="G40" t="e">
        <f t="shared" si="1"/>
        <v>#REF!</v>
      </c>
      <c r="H40" t="e">
        <f t="shared" si="2"/>
        <v>#REF!</v>
      </c>
    </row>
    <row r="41" spans="1:8" x14ac:dyDescent="0.25">
      <c r="A41" t="e">
        <f>'Lane 2 Team Sheet'!AI13</f>
        <v>#REF!</v>
      </c>
      <c r="F41" t="e">
        <f t="shared" si="0"/>
        <v>#REF!</v>
      </c>
      <c r="G41" t="e">
        <f t="shared" si="1"/>
        <v>#REF!</v>
      </c>
      <c r="H41" t="e">
        <f t="shared" si="2"/>
        <v>#REF!</v>
      </c>
    </row>
    <row r="42" spans="1:8" x14ac:dyDescent="0.25">
      <c r="A42" t="e">
        <f>'Lane 2 Team Sheet'!AI14</f>
        <v>#REF!</v>
      </c>
      <c r="F42" t="e">
        <f t="shared" si="0"/>
        <v>#REF!</v>
      </c>
      <c r="G42" t="e">
        <f t="shared" si="1"/>
        <v>#REF!</v>
      </c>
      <c r="H42" t="e">
        <f t="shared" si="2"/>
        <v>#REF!</v>
      </c>
    </row>
    <row r="43" spans="1:8" x14ac:dyDescent="0.25">
      <c r="A43" t="e">
        <f>'Lane 2 Team Sheet'!AI15</f>
        <v>#REF!</v>
      </c>
      <c r="F43" t="e">
        <f t="shared" si="0"/>
        <v>#REF!</v>
      </c>
      <c r="G43" t="e">
        <f t="shared" si="1"/>
        <v>#REF!</v>
      </c>
      <c r="H43" t="e">
        <f t="shared" si="2"/>
        <v>#REF!</v>
      </c>
    </row>
    <row r="44" spans="1:8" x14ac:dyDescent="0.25">
      <c r="A44" t="e">
        <f>'Lane 2 Team Sheet'!AI16</f>
        <v>#REF!</v>
      </c>
      <c r="F44" t="e">
        <f t="shared" si="0"/>
        <v>#REF!</v>
      </c>
      <c r="G44" t="e">
        <f t="shared" si="1"/>
        <v>#REF!</v>
      </c>
      <c r="H44" t="e">
        <f t="shared" si="2"/>
        <v>#REF!</v>
      </c>
    </row>
    <row r="45" spans="1:8" x14ac:dyDescent="0.25">
      <c r="A45" t="e">
        <f>'Lane 2 Team Sheet'!AI17</f>
        <v>#REF!</v>
      </c>
      <c r="F45" t="e">
        <f t="shared" si="0"/>
        <v>#REF!</v>
      </c>
      <c r="G45" t="e">
        <f t="shared" si="1"/>
        <v>#REF!</v>
      </c>
      <c r="H45" t="e">
        <f t="shared" si="2"/>
        <v>#REF!</v>
      </c>
    </row>
    <row r="46" spans="1:8" x14ac:dyDescent="0.25">
      <c r="A46" t="e">
        <f>'Lane 2 Team Sheet'!AI18</f>
        <v>#REF!</v>
      </c>
      <c r="F46" t="e">
        <f t="shared" si="0"/>
        <v>#REF!</v>
      </c>
      <c r="G46" t="e">
        <f t="shared" si="1"/>
        <v>#REF!</v>
      </c>
      <c r="H46" t="e">
        <f t="shared" si="2"/>
        <v>#REF!</v>
      </c>
    </row>
    <row r="47" spans="1:8" x14ac:dyDescent="0.25">
      <c r="A47" t="e">
        <f>'Lane 2 Team Sheet'!AI19</f>
        <v>#REF!</v>
      </c>
      <c r="F47" t="e">
        <f t="shared" si="0"/>
        <v>#REF!</v>
      </c>
      <c r="G47" t="e">
        <f t="shared" si="1"/>
        <v>#REF!</v>
      </c>
      <c r="H47" t="e">
        <f t="shared" si="2"/>
        <v>#REF!</v>
      </c>
    </row>
    <row r="48" spans="1:8" x14ac:dyDescent="0.25">
      <c r="A48" t="e">
        <f>'Lane 2 Team Sheet'!AI20</f>
        <v>#REF!</v>
      </c>
      <c r="F48" t="e">
        <f t="shared" si="0"/>
        <v>#REF!</v>
      </c>
      <c r="G48" t="e">
        <f t="shared" si="1"/>
        <v>#REF!</v>
      </c>
      <c r="H48" t="e">
        <f t="shared" si="2"/>
        <v>#REF!</v>
      </c>
    </row>
    <row r="49" spans="1:8" x14ac:dyDescent="0.25">
      <c r="A49" t="e">
        <f>'Lane 2 Team Sheet'!AI21</f>
        <v>#REF!</v>
      </c>
      <c r="F49" t="e">
        <f t="shared" si="0"/>
        <v>#REF!</v>
      </c>
      <c r="G49" t="e">
        <f t="shared" si="1"/>
        <v>#REF!</v>
      </c>
      <c r="H49" t="e">
        <f t="shared" si="2"/>
        <v>#REF!</v>
      </c>
    </row>
    <row r="50" spans="1:8" x14ac:dyDescent="0.25">
      <c r="A50" t="e">
        <f>'Lane 2 Team Sheet'!AI22</f>
        <v>#REF!</v>
      </c>
      <c r="F50" t="e">
        <f t="shared" si="0"/>
        <v>#REF!</v>
      </c>
      <c r="G50" t="e">
        <f t="shared" si="1"/>
        <v>#REF!</v>
      </c>
      <c r="H50" t="e">
        <f t="shared" si="2"/>
        <v>#REF!</v>
      </c>
    </row>
    <row r="51" spans="1:8" x14ac:dyDescent="0.25">
      <c r="A51" t="e">
        <f>'Lane 2 Team Sheet'!AI23</f>
        <v>#REF!</v>
      </c>
      <c r="F51" t="e">
        <f t="shared" si="0"/>
        <v>#REF!</v>
      </c>
      <c r="G51" t="e">
        <f t="shared" si="1"/>
        <v>#REF!</v>
      </c>
      <c r="H51" t="e">
        <f t="shared" si="2"/>
        <v>#REF!</v>
      </c>
    </row>
    <row r="52" spans="1:8" x14ac:dyDescent="0.25">
      <c r="A52" t="e">
        <f>'Lane 2 Team Sheet'!AI24</f>
        <v>#REF!</v>
      </c>
      <c r="F52" t="e">
        <f t="shared" si="0"/>
        <v>#REF!</v>
      </c>
      <c r="G52" t="e">
        <f t="shared" si="1"/>
        <v>#REF!</v>
      </c>
      <c r="H52" t="e">
        <f t="shared" si="2"/>
        <v>#REF!</v>
      </c>
    </row>
    <row r="53" spans="1:8" x14ac:dyDescent="0.25">
      <c r="A53" t="e">
        <f>'Lane 2 Team Sheet'!AI25</f>
        <v>#REF!</v>
      </c>
      <c r="F53" t="e">
        <f t="shared" si="0"/>
        <v>#REF!</v>
      </c>
      <c r="G53" t="e">
        <f t="shared" si="1"/>
        <v>#REF!</v>
      </c>
      <c r="H53" t="e">
        <f t="shared" si="2"/>
        <v>#REF!</v>
      </c>
    </row>
    <row r="54" spans="1:8" x14ac:dyDescent="0.25">
      <c r="A54" t="e">
        <f>'Lane 2 Team Sheet'!AI26</f>
        <v>#REF!</v>
      </c>
      <c r="F54" t="e">
        <f t="shared" si="0"/>
        <v>#REF!</v>
      </c>
      <c r="G54" t="e">
        <f t="shared" si="1"/>
        <v>#REF!</v>
      </c>
      <c r="H54" t="e">
        <f t="shared" si="2"/>
        <v>#REF!</v>
      </c>
    </row>
    <row r="55" spans="1:8" x14ac:dyDescent="0.25">
      <c r="A55" t="e">
        <f>'Lane 2 Team Sheet'!AI27</f>
        <v>#REF!</v>
      </c>
      <c r="F55" t="e">
        <f t="shared" si="0"/>
        <v>#REF!</v>
      </c>
      <c r="G55" t="e">
        <f t="shared" si="1"/>
        <v>#REF!</v>
      </c>
      <c r="H55" t="e">
        <f t="shared" si="2"/>
        <v>#REF!</v>
      </c>
    </row>
    <row r="56" spans="1:8" x14ac:dyDescent="0.25">
      <c r="A56" t="e">
        <f>'Lane 2 Team Sheet'!AI28</f>
        <v>#REF!</v>
      </c>
      <c r="F56" t="e">
        <f t="shared" si="0"/>
        <v>#REF!</v>
      </c>
      <c r="G56" t="e">
        <f t="shared" si="1"/>
        <v>#REF!</v>
      </c>
      <c r="H56" t="e">
        <f t="shared" si="2"/>
        <v>#REF!</v>
      </c>
    </row>
    <row r="57" spans="1:8" x14ac:dyDescent="0.25">
      <c r="A57" t="e">
        <f>'Lane 2 Team Sheet'!AI29</f>
        <v>#REF!</v>
      </c>
      <c r="F57" t="e">
        <f t="shared" si="0"/>
        <v>#REF!</v>
      </c>
      <c r="G57" t="e">
        <f t="shared" si="1"/>
        <v>#REF!</v>
      </c>
      <c r="H57" t="e">
        <f t="shared" si="2"/>
        <v>#REF!</v>
      </c>
    </row>
    <row r="58" spans="1:8" x14ac:dyDescent="0.25">
      <c r="A58" t="e">
        <f>'Lane 2 Team Sheet'!AI30</f>
        <v>#REF!</v>
      </c>
      <c r="F58" t="e">
        <f t="shared" si="0"/>
        <v>#REF!</v>
      </c>
      <c r="G58" t="e">
        <f t="shared" si="1"/>
        <v>#REF!</v>
      </c>
      <c r="H58" t="e">
        <f t="shared" si="2"/>
        <v>#REF!</v>
      </c>
    </row>
    <row r="59" spans="1:8" x14ac:dyDescent="0.25">
      <c r="A59" t="e">
        <f>'Lane 2 Team Sheet'!AI31</f>
        <v>#REF!</v>
      </c>
      <c r="F59" t="e">
        <f t="shared" si="0"/>
        <v>#REF!</v>
      </c>
      <c r="G59" t="e">
        <f t="shared" si="1"/>
        <v>#REF!</v>
      </c>
      <c r="H59" t="e">
        <f t="shared" si="2"/>
        <v>#REF!</v>
      </c>
    </row>
    <row r="60" spans="1:8" x14ac:dyDescent="0.25">
      <c r="A60" t="e">
        <f>'Lane 2 Team Sheet'!AI32</f>
        <v>#REF!</v>
      </c>
      <c r="F60" t="e">
        <f t="shared" si="0"/>
        <v>#REF!</v>
      </c>
      <c r="G60" t="e">
        <f t="shared" si="1"/>
        <v>#REF!</v>
      </c>
      <c r="H60" t="e">
        <f t="shared" si="2"/>
        <v>#REF!</v>
      </c>
    </row>
    <row r="61" spans="1:8" x14ac:dyDescent="0.25">
      <c r="A61" t="e">
        <f>'Lane 2 Team Sheet'!AI33</f>
        <v>#REF!</v>
      </c>
      <c r="F61" t="e">
        <f t="shared" si="0"/>
        <v>#REF!</v>
      </c>
      <c r="G61" t="e">
        <f t="shared" si="1"/>
        <v>#REF!</v>
      </c>
      <c r="H61" t="e">
        <f t="shared" si="2"/>
        <v>#REF!</v>
      </c>
    </row>
    <row r="62" spans="1:8" x14ac:dyDescent="0.25">
      <c r="A62" t="e">
        <f>'Lane 2 Team Sheet'!AI34</f>
        <v>#REF!</v>
      </c>
      <c r="F62" t="e">
        <f t="shared" si="0"/>
        <v>#REF!</v>
      </c>
      <c r="G62" t="e">
        <f t="shared" si="1"/>
        <v>#REF!</v>
      </c>
      <c r="H62" t="e">
        <f t="shared" si="2"/>
        <v>#REF!</v>
      </c>
    </row>
    <row r="63" spans="1:8" x14ac:dyDescent="0.25">
      <c r="A63" t="e">
        <f>'Lane 2 Team Sheet'!AI35</f>
        <v>#REF!</v>
      </c>
      <c r="F63" t="e">
        <f t="shared" si="0"/>
        <v>#REF!</v>
      </c>
      <c r="G63" t="e">
        <f t="shared" si="1"/>
        <v>#REF!</v>
      </c>
      <c r="H63" t="e">
        <f t="shared" si="2"/>
        <v>#REF!</v>
      </c>
    </row>
    <row r="64" spans="1:8" x14ac:dyDescent="0.25">
      <c r="A64" t="e">
        <f>'Lane 2 Team Sheet'!AI36</f>
        <v>#REF!</v>
      </c>
      <c r="F64" t="e">
        <f t="shared" si="0"/>
        <v>#REF!</v>
      </c>
      <c r="G64" t="e">
        <f t="shared" si="1"/>
        <v>#REF!</v>
      </c>
      <c r="H64" t="e">
        <f t="shared" si="2"/>
        <v>#REF!</v>
      </c>
    </row>
    <row r="65" spans="1:8" x14ac:dyDescent="0.25">
      <c r="A65" t="e">
        <f>'Lane 2 Team Sheet'!AI37</f>
        <v>#REF!</v>
      </c>
      <c r="F65" t="e">
        <f t="shared" si="0"/>
        <v>#REF!</v>
      </c>
      <c r="G65" t="e">
        <f t="shared" si="1"/>
        <v>#REF!</v>
      </c>
      <c r="H65" t="e">
        <f t="shared" si="2"/>
        <v>#REF!</v>
      </c>
    </row>
    <row r="66" spans="1:8" x14ac:dyDescent="0.25">
      <c r="A66" t="e">
        <f>'Lane 3 Team Sheet'!AI6</f>
        <v>#REF!</v>
      </c>
      <c r="F66" t="e">
        <f t="shared" si="0"/>
        <v>#REF!</v>
      </c>
      <c r="G66" t="e">
        <f t="shared" si="1"/>
        <v>#REF!</v>
      </c>
      <c r="H66" t="e">
        <f t="shared" si="2"/>
        <v>#REF!</v>
      </c>
    </row>
    <row r="67" spans="1:8" x14ac:dyDescent="0.25">
      <c r="A67" t="e">
        <f>'Lane 3 Team Sheet'!AI7</f>
        <v>#REF!</v>
      </c>
      <c r="F67" t="e">
        <f t="shared" ref="F67:F130" si="3">FIND(",X,",A67)</f>
        <v>#REF!</v>
      </c>
      <c r="G67" t="e">
        <f t="shared" ref="G67:G130" si="4">FIND(",DQ,",A67)</f>
        <v>#REF!</v>
      </c>
      <c r="H67" t="e">
        <f t="shared" ref="H67:H130" si="5">FIND(",DNS,",A67)</f>
        <v>#REF!</v>
      </c>
    </row>
    <row r="68" spans="1:8" x14ac:dyDescent="0.25">
      <c r="A68" t="e">
        <f>'Lane 3 Team Sheet'!AI8</f>
        <v>#REF!</v>
      </c>
      <c r="F68" t="e">
        <f t="shared" si="3"/>
        <v>#REF!</v>
      </c>
      <c r="G68" t="e">
        <f t="shared" si="4"/>
        <v>#REF!</v>
      </c>
      <c r="H68" t="e">
        <f t="shared" si="5"/>
        <v>#REF!</v>
      </c>
    </row>
    <row r="69" spans="1:8" x14ac:dyDescent="0.25">
      <c r="A69" t="e">
        <f>'Lane 3 Team Sheet'!AI9</f>
        <v>#REF!</v>
      </c>
      <c r="F69" t="e">
        <f t="shared" si="3"/>
        <v>#REF!</v>
      </c>
      <c r="G69" t="e">
        <f t="shared" si="4"/>
        <v>#REF!</v>
      </c>
      <c r="H69" t="e">
        <f t="shared" si="5"/>
        <v>#REF!</v>
      </c>
    </row>
    <row r="70" spans="1:8" x14ac:dyDescent="0.25">
      <c r="A70" t="e">
        <f>'Lane 3 Team Sheet'!AI10</f>
        <v>#REF!</v>
      </c>
      <c r="F70" t="e">
        <f t="shared" si="3"/>
        <v>#REF!</v>
      </c>
      <c r="G70" t="e">
        <f t="shared" si="4"/>
        <v>#REF!</v>
      </c>
      <c r="H70" t="e">
        <f t="shared" si="5"/>
        <v>#REF!</v>
      </c>
    </row>
    <row r="71" spans="1:8" x14ac:dyDescent="0.25">
      <c r="A71" t="e">
        <f>'Lane 3 Team Sheet'!AI11</f>
        <v>#REF!</v>
      </c>
      <c r="F71" t="e">
        <f t="shared" si="3"/>
        <v>#REF!</v>
      </c>
      <c r="G71" t="e">
        <f t="shared" si="4"/>
        <v>#REF!</v>
      </c>
      <c r="H71" t="e">
        <f t="shared" si="5"/>
        <v>#REF!</v>
      </c>
    </row>
    <row r="72" spans="1:8" x14ac:dyDescent="0.25">
      <c r="A72" t="e">
        <f>'Lane 3 Team Sheet'!AI12</f>
        <v>#REF!</v>
      </c>
      <c r="F72" t="e">
        <f t="shared" si="3"/>
        <v>#REF!</v>
      </c>
      <c r="G72" t="e">
        <f t="shared" si="4"/>
        <v>#REF!</v>
      </c>
      <c r="H72" t="e">
        <f t="shared" si="5"/>
        <v>#REF!</v>
      </c>
    </row>
    <row r="73" spans="1:8" x14ac:dyDescent="0.25">
      <c r="A73" t="e">
        <f>'Lane 3 Team Sheet'!AI13</f>
        <v>#REF!</v>
      </c>
      <c r="F73" t="e">
        <f t="shared" si="3"/>
        <v>#REF!</v>
      </c>
      <c r="G73" t="e">
        <f t="shared" si="4"/>
        <v>#REF!</v>
      </c>
      <c r="H73" t="e">
        <f t="shared" si="5"/>
        <v>#REF!</v>
      </c>
    </row>
    <row r="74" spans="1:8" x14ac:dyDescent="0.25">
      <c r="A74" t="e">
        <f>'Lane 3 Team Sheet'!AI14</f>
        <v>#REF!</v>
      </c>
      <c r="F74" t="e">
        <f t="shared" si="3"/>
        <v>#REF!</v>
      </c>
      <c r="G74" t="e">
        <f t="shared" si="4"/>
        <v>#REF!</v>
      </c>
      <c r="H74" t="e">
        <f t="shared" si="5"/>
        <v>#REF!</v>
      </c>
    </row>
    <row r="75" spans="1:8" x14ac:dyDescent="0.25">
      <c r="A75" t="e">
        <f>'Lane 3 Team Sheet'!AI15</f>
        <v>#REF!</v>
      </c>
      <c r="F75" t="e">
        <f t="shared" si="3"/>
        <v>#REF!</v>
      </c>
      <c r="G75" t="e">
        <f t="shared" si="4"/>
        <v>#REF!</v>
      </c>
      <c r="H75" t="e">
        <f t="shared" si="5"/>
        <v>#REF!</v>
      </c>
    </row>
    <row r="76" spans="1:8" x14ac:dyDescent="0.25">
      <c r="A76" t="e">
        <f>'Lane 3 Team Sheet'!AI16</f>
        <v>#REF!</v>
      </c>
      <c r="F76" t="e">
        <f t="shared" si="3"/>
        <v>#REF!</v>
      </c>
      <c r="G76" t="e">
        <f t="shared" si="4"/>
        <v>#REF!</v>
      </c>
      <c r="H76" t="e">
        <f t="shared" si="5"/>
        <v>#REF!</v>
      </c>
    </row>
    <row r="77" spans="1:8" x14ac:dyDescent="0.25">
      <c r="A77" t="e">
        <f>'Lane 3 Team Sheet'!AI17</f>
        <v>#REF!</v>
      </c>
      <c r="F77" t="e">
        <f t="shared" si="3"/>
        <v>#REF!</v>
      </c>
      <c r="G77" t="e">
        <f t="shared" si="4"/>
        <v>#REF!</v>
      </c>
      <c r="H77" t="e">
        <f t="shared" si="5"/>
        <v>#REF!</v>
      </c>
    </row>
    <row r="78" spans="1:8" x14ac:dyDescent="0.25">
      <c r="A78" t="e">
        <f>'Lane 3 Team Sheet'!AI18</f>
        <v>#REF!</v>
      </c>
      <c r="F78" t="e">
        <f t="shared" si="3"/>
        <v>#REF!</v>
      </c>
      <c r="G78" t="e">
        <f t="shared" si="4"/>
        <v>#REF!</v>
      </c>
      <c r="H78" t="e">
        <f t="shared" si="5"/>
        <v>#REF!</v>
      </c>
    </row>
    <row r="79" spans="1:8" x14ac:dyDescent="0.25">
      <c r="A79" t="e">
        <f>'Lane 3 Team Sheet'!AI19</f>
        <v>#REF!</v>
      </c>
      <c r="F79" t="e">
        <f t="shared" si="3"/>
        <v>#REF!</v>
      </c>
      <c r="G79" t="e">
        <f t="shared" si="4"/>
        <v>#REF!</v>
      </c>
      <c r="H79" t="e">
        <f t="shared" si="5"/>
        <v>#REF!</v>
      </c>
    </row>
    <row r="80" spans="1:8" x14ac:dyDescent="0.25">
      <c r="A80" t="e">
        <f>'Lane 3 Team Sheet'!AI20</f>
        <v>#REF!</v>
      </c>
      <c r="F80" t="e">
        <f t="shared" si="3"/>
        <v>#REF!</v>
      </c>
      <c r="G80" t="e">
        <f t="shared" si="4"/>
        <v>#REF!</v>
      </c>
      <c r="H80" t="e">
        <f t="shared" si="5"/>
        <v>#REF!</v>
      </c>
    </row>
    <row r="81" spans="1:8" x14ac:dyDescent="0.25">
      <c r="A81" t="e">
        <f>'Lane 3 Team Sheet'!AI21</f>
        <v>#REF!</v>
      </c>
      <c r="F81" t="e">
        <f t="shared" si="3"/>
        <v>#REF!</v>
      </c>
      <c r="G81" t="e">
        <f t="shared" si="4"/>
        <v>#REF!</v>
      </c>
      <c r="H81" t="e">
        <f t="shared" si="5"/>
        <v>#REF!</v>
      </c>
    </row>
    <row r="82" spans="1:8" x14ac:dyDescent="0.25">
      <c r="A82" t="e">
        <f>'Lane 3 Team Sheet'!AI22</f>
        <v>#REF!</v>
      </c>
      <c r="F82" t="e">
        <f t="shared" si="3"/>
        <v>#REF!</v>
      </c>
      <c r="G82" t="e">
        <f t="shared" si="4"/>
        <v>#REF!</v>
      </c>
      <c r="H82" t="e">
        <f t="shared" si="5"/>
        <v>#REF!</v>
      </c>
    </row>
    <row r="83" spans="1:8" x14ac:dyDescent="0.25">
      <c r="A83" t="e">
        <f>'Lane 3 Team Sheet'!AI23</f>
        <v>#REF!</v>
      </c>
      <c r="F83" t="e">
        <f t="shared" si="3"/>
        <v>#REF!</v>
      </c>
      <c r="G83" t="e">
        <f t="shared" si="4"/>
        <v>#REF!</v>
      </c>
      <c r="H83" t="e">
        <f t="shared" si="5"/>
        <v>#REF!</v>
      </c>
    </row>
    <row r="84" spans="1:8" x14ac:dyDescent="0.25">
      <c r="A84" t="e">
        <f>'Lane 3 Team Sheet'!AI24</f>
        <v>#REF!</v>
      </c>
      <c r="F84" t="e">
        <f t="shared" si="3"/>
        <v>#REF!</v>
      </c>
      <c r="G84" t="e">
        <f t="shared" si="4"/>
        <v>#REF!</v>
      </c>
      <c r="H84" t="e">
        <f t="shared" si="5"/>
        <v>#REF!</v>
      </c>
    </row>
    <row r="85" spans="1:8" hidden="1" x14ac:dyDescent="0.25">
      <c r="A85" t="e">
        <f>'Lane 3 Team Sheet'!AI25</f>
        <v>#REF!</v>
      </c>
      <c r="F85" t="e">
        <f t="shared" si="3"/>
        <v>#REF!</v>
      </c>
      <c r="G85" t="e">
        <f t="shared" si="4"/>
        <v>#REF!</v>
      </c>
      <c r="H85" t="e">
        <f t="shared" si="5"/>
        <v>#REF!</v>
      </c>
    </row>
    <row r="86" spans="1:8" x14ac:dyDescent="0.25">
      <c r="A86" t="e">
        <f>'Lane 3 Team Sheet'!AI26</f>
        <v>#REF!</v>
      </c>
      <c r="F86" t="e">
        <f t="shared" si="3"/>
        <v>#REF!</v>
      </c>
      <c r="G86" t="e">
        <f t="shared" si="4"/>
        <v>#REF!</v>
      </c>
      <c r="H86" t="e">
        <f t="shared" si="5"/>
        <v>#REF!</v>
      </c>
    </row>
    <row r="87" spans="1:8" x14ac:dyDescent="0.25">
      <c r="A87" t="e">
        <f>'Lane 3 Team Sheet'!AI27</f>
        <v>#REF!</v>
      </c>
      <c r="F87" t="e">
        <f t="shared" si="3"/>
        <v>#REF!</v>
      </c>
      <c r="G87" t="e">
        <f t="shared" si="4"/>
        <v>#REF!</v>
      </c>
      <c r="H87" t="e">
        <f t="shared" si="5"/>
        <v>#REF!</v>
      </c>
    </row>
    <row r="88" spans="1:8" x14ac:dyDescent="0.25">
      <c r="A88" t="e">
        <f>'Lane 3 Team Sheet'!AI28</f>
        <v>#REF!</v>
      </c>
      <c r="F88" t="e">
        <f t="shared" si="3"/>
        <v>#REF!</v>
      </c>
      <c r="G88" t="e">
        <f t="shared" si="4"/>
        <v>#REF!</v>
      </c>
      <c r="H88" t="e">
        <f t="shared" si="5"/>
        <v>#REF!</v>
      </c>
    </row>
    <row r="89" spans="1:8" x14ac:dyDescent="0.25">
      <c r="A89" t="e">
        <f>'Lane 3 Team Sheet'!AI29</f>
        <v>#REF!</v>
      </c>
      <c r="F89" t="e">
        <f t="shared" si="3"/>
        <v>#REF!</v>
      </c>
      <c r="G89" t="e">
        <f t="shared" si="4"/>
        <v>#REF!</v>
      </c>
      <c r="H89" t="e">
        <f t="shared" si="5"/>
        <v>#REF!</v>
      </c>
    </row>
    <row r="90" spans="1:8" x14ac:dyDescent="0.25">
      <c r="A90" t="e">
        <f>'Lane 3 Team Sheet'!AI30</f>
        <v>#REF!</v>
      </c>
      <c r="F90" t="e">
        <f t="shared" si="3"/>
        <v>#REF!</v>
      </c>
      <c r="G90" t="e">
        <f t="shared" si="4"/>
        <v>#REF!</v>
      </c>
      <c r="H90" t="e">
        <f t="shared" si="5"/>
        <v>#REF!</v>
      </c>
    </row>
    <row r="91" spans="1:8" x14ac:dyDescent="0.25">
      <c r="A91" t="e">
        <f>'Lane 3 Team Sheet'!AI31</f>
        <v>#REF!</v>
      </c>
      <c r="F91" t="e">
        <f t="shared" si="3"/>
        <v>#REF!</v>
      </c>
      <c r="G91" t="e">
        <f t="shared" si="4"/>
        <v>#REF!</v>
      </c>
      <c r="H91" t="e">
        <f t="shared" si="5"/>
        <v>#REF!</v>
      </c>
    </row>
    <row r="92" spans="1:8" x14ac:dyDescent="0.25">
      <c r="A92" t="e">
        <f>'Lane 3 Team Sheet'!AI32</f>
        <v>#REF!</v>
      </c>
      <c r="F92" t="e">
        <f t="shared" si="3"/>
        <v>#REF!</v>
      </c>
      <c r="G92" t="e">
        <f t="shared" si="4"/>
        <v>#REF!</v>
      </c>
      <c r="H92" t="e">
        <f t="shared" si="5"/>
        <v>#REF!</v>
      </c>
    </row>
    <row r="93" spans="1:8" x14ac:dyDescent="0.25">
      <c r="A93" t="e">
        <f>'Lane 3 Team Sheet'!AI33</f>
        <v>#REF!</v>
      </c>
      <c r="F93" t="e">
        <f t="shared" si="3"/>
        <v>#REF!</v>
      </c>
      <c r="G93" t="e">
        <f t="shared" si="4"/>
        <v>#REF!</v>
      </c>
      <c r="H93" t="e">
        <f t="shared" si="5"/>
        <v>#REF!</v>
      </c>
    </row>
    <row r="94" spans="1:8" x14ac:dyDescent="0.25">
      <c r="A94" t="e">
        <f>'Lane 3 Team Sheet'!AI34</f>
        <v>#REF!</v>
      </c>
      <c r="F94" t="e">
        <f t="shared" si="3"/>
        <v>#REF!</v>
      </c>
      <c r="G94" t="e">
        <f t="shared" si="4"/>
        <v>#REF!</v>
      </c>
      <c r="H94" t="e">
        <f t="shared" si="5"/>
        <v>#REF!</v>
      </c>
    </row>
    <row r="95" spans="1:8" x14ac:dyDescent="0.25">
      <c r="A95" t="e">
        <f>'Lane 3 Team Sheet'!AI35</f>
        <v>#REF!</v>
      </c>
      <c r="F95" t="e">
        <f t="shared" si="3"/>
        <v>#REF!</v>
      </c>
      <c r="G95" t="e">
        <f t="shared" si="4"/>
        <v>#REF!</v>
      </c>
      <c r="H95" t="e">
        <f t="shared" si="5"/>
        <v>#REF!</v>
      </c>
    </row>
    <row r="96" spans="1:8" x14ac:dyDescent="0.25">
      <c r="A96" t="e">
        <f>'Lane 3 Team Sheet'!AI36</f>
        <v>#REF!</v>
      </c>
      <c r="F96" t="e">
        <f t="shared" si="3"/>
        <v>#REF!</v>
      </c>
      <c r="G96" t="e">
        <f t="shared" si="4"/>
        <v>#REF!</v>
      </c>
      <c r="H96" t="e">
        <f t="shared" si="5"/>
        <v>#REF!</v>
      </c>
    </row>
    <row r="97" spans="1:8" x14ac:dyDescent="0.25">
      <c r="A97" t="e">
        <f>'Lane 3 Team Sheet'!AI37</f>
        <v>#REF!</v>
      </c>
      <c r="F97" t="e">
        <f t="shared" si="3"/>
        <v>#REF!</v>
      </c>
      <c r="G97" t="e">
        <f t="shared" si="4"/>
        <v>#REF!</v>
      </c>
      <c r="H97" t="e">
        <f t="shared" si="5"/>
        <v>#REF!</v>
      </c>
    </row>
    <row r="98" spans="1:8" x14ac:dyDescent="0.25">
      <c r="A98" t="e">
        <f>'Lane 4 Team Sheet'!AI6</f>
        <v>#REF!</v>
      </c>
      <c r="F98" t="e">
        <f t="shared" si="3"/>
        <v>#REF!</v>
      </c>
      <c r="G98" t="e">
        <f t="shared" si="4"/>
        <v>#REF!</v>
      </c>
      <c r="H98" t="e">
        <f t="shared" si="5"/>
        <v>#REF!</v>
      </c>
    </row>
    <row r="99" spans="1:8" x14ac:dyDescent="0.25">
      <c r="A99" t="e">
        <f>'Lane 4 Team Sheet'!AI7</f>
        <v>#REF!</v>
      </c>
      <c r="F99" t="e">
        <f t="shared" si="3"/>
        <v>#REF!</v>
      </c>
      <c r="G99" t="e">
        <f t="shared" si="4"/>
        <v>#REF!</v>
      </c>
      <c r="H99" t="e">
        <f t="shared" si="5"/>
        <v>#REF!</v>
      </c>
    </row>
    <row r="100" spans="1:8" x14ac:dyDescent="0.25">
      <c r="A100" t="e">
        <f>'Lane 4 Team Sheet'!AI8</f>
        <v>#REF!</v>
      </c>
      <c r="F100" t="e">
        <f t="shared" si="3"/>
        <v>#REF!</v>
      </c>
      <c r="G100" t="e">
        <f t="shared" si="4"/>
        <v>#REF!</v>
      </c>
      <c r="H100" t="e">
        <f t="shared" si="5"/>
        <v>#REF!</v>
      </c>
    </row>
    <row r="101" spans="1:8" x14ac:dyDescent="0.25">
      <c r="A101" t="e">
        <f>'Lane 4 Team Sheet'!AI9</f>
        <v>#REF!</v>
      </c>
      <c r="F101" t="e">
        <f t="shared" si="3"/>
        <v>#REF!</v>
      </c>
      <c r="G101" t="e">
        <f t="shared" si="4"/>
        <v>#REF!</v>
      </c>
      <c r="H101" t="e">
        <f t="shared" si="5"/>
        <v>#REF!</v>
      </c>
    </row>
    <row r="102" spans="1:8" x14ac:dyDescent="0.25">
      <c r="A102" t="e">
        <f>'Lane 4 Team Sheet'!AI10</f>
        <v>#REF!</v>
      </c>
      <c r="F102" t="e">
        <f t="shared" si="3"/>
        <v>#REF!</v>
      </c>
      <c r="G102" t="e">
        <f t="shared" si="4"/>
        <v>#REF!</v>
      </c>
      <c r="H102" t="e">
        <f t="shared" si="5"/>
        <v>#REF!</v>
      </c>
    </row>
    <row r="103" spans="1:8" x14ac:dyDescent="0.25">
      <c r="A103" t="e">
        <f>'Lane 4 Team Sheet'!AI11</f>
        <v>#REF!</v>
      </c>
      <c r="F103" t="e">
        <f t="shared" si="3"/>
        <v>#REF!</v>
      </c>
      <c r="G103" t="e">
        <f t="shared" si="4"/>
        <v>#REF!</v>
      </c>
      <c r="H103" t="e">
        <f t="shared" si="5"/>
        <v>#REF!</v>
      </c>
    </row>
    <row r="104" spans="1:8" x14ac:dyDescent="0.25">
      <c r="A104" t="e">
        <f>'Lane 4 Team Sheet'!AI12</f>
        <v>#REF!</v>
      </c>
      <c r="F104" t="e">
        <f t="shared" si="3"/>
        <v>#REF!</v>
      </c>
      <c r="G104" t="e">
        <f t="shared" si="4"/>
        <v>#REF!</v>
      </c>
      <c r="H104" t="e">
        <f t="shared" si="5"/>
        <v>#REF!</v>
      </c>
    </row>
    <row r="105" spans="1:8" x14ac:dyDescent="0.25">
      <c r="A105" t="e">
        <f>'Lane 4 Team Sheet'!AI13</f>
        <v>#REF!</v>
      </c>
      <c r="F105" t="e">
        <f t="shared" si="3"/>
        <v>#REF!</v>
      </c>
      <c r="G105" t="e">
        <f t="shared" si="4"/>
        <v>#REF!</v>
      </c>
      <c r="H105" t="e">
        <f t="shared" si="5"/>
        <v>#REF!</v>
      </c>
    </row>
    <row r="106" spans="1:8" x14ac:dyDescent="0.25">
      <c r="A106" t="e">
        <f>'Lane 4 Team Sheet'!AI14</f>
        <v>#REF!</v>
      </c>
      <c r="F106" t="e">
        <f t="shared" si="3"/>
        <v>#REF!</v>
      </c>
      <c r="G106" t="e">
        <f t="shared" si="4"/>
        <v>#REF!</v>
      </c>
      <c r="H106" t="e">
        <f t="shared" si="5"/>
        <v>#REF!</v>
      </c>
    </row>
    <row r="107" spans="1:8" x14ac:dyDescent="0.25">
      <c r="A107" t="e">
        <f>'Lane 4 Team Sheet'!AI15</f>
        <v>#REF!</v>
      </c>
      <c r="F107" t="e">
        <f t="shared" si="3"/>
        <v>#REF!</v>
      </c>
      <c r="G107" t="e">
        <f t="shared" si="4"/>
        <v>#REF!</v>
      </c>
      <c r="H107" t="e">
        <f t="shared" si="5"/>
        <v>#REF!</v>
      </c>
    </row>
    <row r="108" spans="1:8" x14ac:dyDescent="0.25">
      <c r="A108" t="e">
        <f>'Lane 4 Team Sheet'!AI16</f>
        <v>#REF!</v>
      </c>
      <c r="F108" t="e">
        <f t="shared" si="3"/>
        <v>#REF!</v>
      </c>
      <c r="G108" t="e">
        <f t="shared" si="4"/>
        <v>#REF!</v>
      </c>
      <c r="H108" t="e">
        <f t="shared" si="5"/>
        <v>#REF!</v>
      </c>
    </row>
    <row r="109" spans="1:8" x14ac:dyDescent="0.25">
      <c r="A109" t="e">
        <f>'Lane 4 Team Sheet'!AI17</f>
        <v>#REF!</v>
      </c>
      <c r="F109" t="e">
        <f t="shared" si="3"/>
        <v>#REF!</v>
      </c>
      <c r="G109" t="e">
        <f t="shared" si="4"/>
        <v>#REF!</v>
      </c>
      <c r="H109" t="e">
        <f t="shared" si="5"/>
        <v>#REF!</v>
      </c>
    </row>
    <row r="110" spans="1:8" x14ac:dyDescent="0.25">
      <c r="A110" t="e">
        <f>'Lane 4 Team Sheet'!AI18</f>
        <v>#REF!</v>
      </c>
      <c r="F110" t="e">
        <f t="shared" si="3"/>
        <v>#REF!</v>
      </c>
      <c r="G110" t="e">
        <f t="shared" si="4"/>
        <v>#REF!</v>
      </c>
      <c r="H110" t="e">
        <f t="shared" si="5"/>
        <v>#REF!</v>
      </c>
    </row>
    <row r="111" spans="1:8" x14ac:dyDescent="0.25">
      <c r="A111" t="e">
        <f>'Lane 4 Team Sheet'!AI19</f>
        <v>#REF!</v>
      </c>
      <c r="F111" t="e">
        <f t="shared" si="3"/>
        <v>#REF!</v>
      </c>
      <c r="G111" t="e">
        <f t="shared" si="4"/>
        <v>#REF!</v>
      </c>
      <c r="H111" t="e">
        <f t="shared" si="5"/>
        <v>#REF!</v>
      </c>
    </row>
    <row r="112" spans="1:8" x14ac:dyDescent="0.25">
      <c r="A112" t="e">
        <f>'Lane 4 Team Sheet'!AI20</f>
        <v>#REF!</v>
      </c>
      <c r="F112" t="e">
        <f t="shared" si="3"/>
        <v>#REF!</v>
      </c>
      <c r="G112" t="e">
        <f t="shared" si="4"/>
        <v>#REF!</v>
      </c>
      <c r="H112" t="e">
        <f t="shared" si="5"/>
        <v>#REF!</v>
      </c>
    </row>
    <row r="113" spans="1:8" x14ac:dyDescent="0.25">
      <c r="A113" t="e">
        <f>'Lane 4 Team Sheet'!AI21</f>
        <v>#REF!</v>
      </c>
      <c r="F113" t="e">
        <f t="shared" si="3"/>
        <v>#REF!</v>
      </c>
      <c r="G113" t="e">
        <f t="shared" si="4"/>
        <v>#REF!</v>
      </c>
      <c r="H113" t="e">
        <f t="shared" si="5"/>
        <v>#REF!</v>
      </c>
    </row>
    <row r="114" spans="1:8" x14ac:dyDescent="0.25">
      <c r="A114" t="e">
        <f>'Lane 4 Team Sheet'!AI22</f>
        <v>#REF!</v>
      </c>
      <c r="F114" t="e">
        <f t="shared" si="3"/>
        <v>#REF!</v>
      </c>
      <c r="G114" t="e">
        <f t="shared" si="4"/>
        <v>#REF!</v>
      </c>
      <c r="H114" t="e">
        <f t="shared" si="5"/>
        <v>#REF!</v>
      </c>
    </row>
    <row r="115" spans="1:8" x14ac:dyDescent="0.25">
      <c r="A115" t="e">
        <f>'Lane 4 Team Sheet'!AI23</f>
        <v>#REF!</v>
      </c>
      <c r="F115" t="e">
        <f t="shared" si="3"/>
        <v>#REF!</v>
      </c>
      <c r="G115" t="e">
        <f t="shared" si="4"/>
        <v>#REF!</v>
      </c>
      <c r="H115" t="e">
        <f t="shared" si="5"/>
        <v>#REF!</v>
      </c>
    </row>
    <row r="116" spans="1:8" x14ac:dyDescent="0.25">
      <c r="A116" t="e">
        <f>'Lane 4 Team Sheet'!AI24</f>
        <v>#REF!</v>
      </c>
      <c r="F116" t="e">
        <f t="shared" si="3"/>
        <v>#REF!</v>
      </c>
      <c r="G116" t="e">
        <f t="shared" si="4"/>
        <v>#REF!</v>
      </c>
      <c r="H116" t="e">
        <f t="shared" si="5"/>
        <v>#REF!</v>
      </c>
    </row>
    <row r="117" spans="1:8" x14ac:dyDescent="0.25">
      <c r="A117" t="e">
        <f>'Lane 4 Team Sheet'!AI25</f>
        <v>#REF!</v>
      </c>
      <c r="F117" t="e">
        <f t="shared" si="3"/>
        <v>#REF!</v>
      </c>
      <c r="G117" t="e">
        <f t="shared" si="4"/>
        <v>#REF!</v>
      </c>
      <c r="H117" t="e">
        <f t="shared" si="5"/>
        <v>#REF!</v>
      </c>
    </row>
    <row r="118" spans="1:8" x14ac:dyDescent="0.25">
      <c r="A118" t="e">
        <f>'Lane 4 Team Sheet'!AI26</f>
        <v>#REF!</v>
      </c>
      <c r="F118" t="e">
        <f t="shared" si="3"/>
        <v>#REF!</v>
      </c>
      <c r="G118" t="e">
        <f t="shared" si="4"/>
        <v>#REF!</v>
      </c>
      <c r="H118" t="e">
        <f t="shared" si="5"/>
        <v>#REF!</v>
      </c>
    </row>
    <row r="119" spans="1:8" x14ac:dyDescent="0.25">
      <c r="A119" t="e">
        <f>'Lane 4 Team Sheet'!AI27</f>
        <v>#REF!</v>
      </c>
      <c r="F119" t="e">
        <f t="shared" si="3"/>
        <v>#REF!</v>
      </c>
      <c r="G119" t="e">
        <f t="shared" si="4"/>
        <v>#REF!</v>
      </c>
      <c r="H119" t="e">
        <f t="shared" si="5"/>
        <v>#REF!</v>
      </c>
    </row>
    <row r="120" spans="1:8" x14ac:dyDescent="0.25">
      <c r="A120" t="e">
        <f>'Lane 4 Team Sheet'!AI28</f>
        <v>#REF!</v>
      </c>
      <c r="F120" t="e">
        <f t="shared" si="3"/>
        <v>#REF!</v>
      </c>
      <c r="G120" t="e">
        <f t="shared" si="4"/>
        <v>#REF!</v>
      </c>
      <c r="H120" t="e">
        <f t="shared" si="5"/>
        <v>#REF!</v>
      </c>
    </row>
    <row r="121" spans="1:8" x14ac:dyDescent="0.25">
      <c r="A121" t="e">
        <f>'Lane 4 Team Sheet'!AI29</f>
        <v>#REF!</v>
      </c>
      <c r="F121" t="e">
        <f t="shared" si="3"/>
        <v>#REF!</v>
      </c>
      <c r="G121" t="e">
        <f t="shared" si="4"/>
        <v>#REF!</v>
      </c>
      <c r="H121" t="e">
        <f t="shared" si="5"/>
        <v>#REF!</v>
      </c>
    </row>
    <row r="122" spans="1:8" x14ac:dyDescent="0.25">
      <c r="A122" t="e">
        <f>'Lane 4 Team Sheet'!AI30</f>
        <v>#REF!</v>
      </c>
      <c r="F122" t="e">
        <f t="shared" si="3"/>
        <v>#REF!</v>
      </c>
      <c r="G122" t="e">
        <f t="shared" si="4"/>
        <v>#REF!</v>
      </c>
      <c r="H122" t="e">
        <f t="shared" si="5"/>
        <v>#REF!</v>
      </c>
    </row>
    <row r="123" spans="1:8" x14ac:dyDescent="0.25">
      <c r="A123" t="e">
        <f>'Lane 4 Team Sheet'!AI31</f>
        <v>#REF!</v>
      </c>
      <c r="F123" t="e">
        <f t="shared" si="3"/>
        <v>#REF!</v>
      </c>
      <c r="G123" t="e">
        <f t="shared" si="4"/>
        <v>#REF!</v>
      </c>
      <c r="H123" t="e">
        <f t="shared" si="5"/>
        <v>#REF!</v>
      </c>
    </row>
    <row r="124" spans="1:8" x14ac:dyDescent="0.25">
      <c r="A124" t="e">
        <f>'Lane 4 Team Sheet'!AI32</f>
        <v>#REF!</v>
      </c>
      <c r="F124" t="e">
        <f t="shared" si="3"/>
        <v>#REF!</v>
      </c>
      <c r="G124" t="e">
        <f t="shared" si="4"/>
        <v>#REF!</v>
      </c>
      <c r="H124" t="e">
        <f t="shared" si="5"/>
        <v>#REF!</v>
      </c>
    </row>
    <row r="125" spans="1:8" x14ac:dyDescent="0.25">
      <c r="A125" t="e">
        <f>'Lane 4 Team Sheet'!AI33</f>
        <v>#REF!</v>
      </c>
      <c r="F125" t="e">
        <f t="shared" si="3"/>
        <v>#REF!</v>
      </c>
      <c r="G125" t="e">
        <f t="shared" si="4"/>
        <v>#REF!</v>
      </c>
      <c r="H125" t="e">
        <f t="shared" si="5"/>
        <v>#REF!</v>
      </c>
    </row>
    <row r="126" spans="1:8" x14ac:dyDescent="0.25">
      <c r="A126" t="e">
        <f>'Lane 4 Team Sheet'!AI34</f>
        <v>#REF!</v>
      </c>
      <c r="F126" t="e">
        <f t="shared" si="3"/>
        <v>#REF!</v>
      </c>
      <c r="G126" t="e">
        <f t="shared" si="4"/>
        <v>#REF!</v>
      </c>
      <c r="H126" t="e">
        <f t="shared" si="5"/>
        <v>#REF!</v>
      </c>
    </row>
    <row r="127" spans="1:8" x14ac:dyDescent="0.25">
      <c r="A127" t="e">
        <f>'Lane 4 Team Sheet'!AI35</f>
        <v>#REF!</v>
      </c>
      <c r="F127" t="e">
        <f t="shared" si="3"/>
        <v>#REF!</v>
      </c>
      <c r="G127" t="e">
        <f t="shared" si="4"/>
        <v>#REF!</v>
      </c>
      <c r="H127" t="e">
        <f t="shared" si="5"/>
        <v>#REF!</v>
      </c>
    </row>
    <row r="128" spans="1:8" x14ac:dyDescent="0.25">
      <c r="A128" t="e">
        <f>'Lane 4 Team Sheet'!AI36</f>
        <v>#REF!</v>
      </c>
      <c r="F128" t="e">
        <f t="shared" si="3"/>
        <v>#REF!</v>
      </c>
      <c r="G128" t="e">
        <f t="shared" si="4"/>
        <v>#REF!</v>
      </c>
      <c r="H128" t="e">
        <f t="shared" si="5"/>
        <v>#REF!</v>
      </c>
    </row>
    <row r="129" spans="1:8" x14ac:dyDescent="0.25">
      <c r="A129" t="e">
        <f>'Lane 4 Team Sheet'!AI37</f>
        <v>#REF!</v>
      </c>
      <c r="F129" t="e">
        <f t="shared" si="3"/>
        <v>#REF!</v>
      </c>
      <c r="G129" t="e">
        <f t="shared" si="4"/>
        <v>#REF!</v>
      </c>
      <c r="H129" t="e">
        <f t="shared" si="5"/>
        <v>#REF!</v>
      </c>
    </row>
    <row r="130" spans="1:8" x14ac:dyDescent="0.25">
      <c r="A130" t="e">
        <f>#REF!</f>
        <v>#REF!</v>
      </c>
      <c r="F130" t="e">
        <f t="shared" si="3"/>
        <v>#REF!</v>
      </c>
      <c r="G130" t="e">
        <f t="shared" si="4"/>
        <v>#REF!</v>
      </c>
      <c r="H130" t="e">
        <f t="shared" si="5"/>
        <v>#REF!</v>
      </c>
    </row>
    <row r="131" spans="1:8" hidden="1" x14ac:dyDescent="0.25">
      <c r="A131" t="e">
        <f>#REF!</f>
        <v>#REF!</v>
      </c>
      <c r="F131" t="e">
        <f t="shared" ref="F131:F161" si="6">FIND(",X,",A131)</f>
        <v>#REF!</v>
      </c>
      <c r="G131" t="e">
        <f t="shared" ref="G131:G161" si="7">FIND(",DQ,",A131)</f>
        <v>#REF!</v>
      </c>
      <c r="H131" t="e">
        <f t="shared" ref="H131:H161" si="8">FIND(",DNS,",A131)</f>
        <v>#REF!</v>
      </c>
    </row>
    <row r="132" spans="1:8" x14ac:dyDescent="0.25">
      <c r="A132" t="e">
        <f>#REF!</f>
        <v>#REF!</v>
      </c>
      <c r="F132" t="e">
        <f t="shared" si="6"/>
        <v>#REF!</v>
      </c>
      <c r="G132" t="e">
        <f t="shared" si="7"/>
        <v>#REF!</v>
      </c>
      <c r="H132" t="e">
        <f t="shared" si="8"/>
        <v>#REF!</v>
      </c>
    </row>
    <row r="133" spans="1:8" x14ac:dyDescent="0.25">
      <c r="A133" t="e">
        <f>#REF!</f>
        <v>#REF!</v>
      </c>
      <c r="F133" t="e">
        <f t="shared" si="6"/>
        <v>#REF!</v>
      </c>
      <c r="G133" t="e">
        <f t="shared" si="7"/>
        <v>#REF!</v>
      </c>
      <c r="H133" t="e">
        <f t="shared" si="8"/>
        <v>#REF!</v>
      </c>
    </row>
    <row r="134" spans="1:8" hidden="1" x14ac:dyDescent="0.25">
      <c r="A134" t="e">
        <f>#REF!</f>
        <v>#REF!</v>
      </c>
      <c r="F134" t="e">
        <f t="shared" si="6"/>
        <v>#REF!</v>
      </c>
      <c r="G134" t="e">
        <f t="shared" si="7"/>
        <v>#REF!</v>
      </c>
      <c r="H134" t="e">
        <f t="shared" si="8"/>
        <v>#REF!</v>
      </c>
    </row>
    <row r="135" spans="1:8" hidden="1" x14ac:dyDescent="0.25">
      <c r="A135" t="e">
        <f>#REF!</f>
        <v>#REF!</v>
      </c>
      <c r="F135" t="e">
        <f t="shared" si="6"/>
        <v>#REF!</v>
      </c>
      <c r="G135" t="e">
        <f t="shared" si="7"/>
        <v>#REF!</v>
      </c>
      <c r="H135" t="e">
        <f t="shared" si="8"/>
        <v>#REF!</v>
      </c>
    </row>
    <row r="136" spans="1:8" x14ac:dyDescent="0.25">
      <c r="A136" t="e">
        <f>#REF!</f>
        <v>#REF!</v>
      </c>
      <c r="F136" t="e">
        <f t="shared" si="6"/>
        <v>#REF!</v>
      </c>
      <c r="G136" t="e">
        <f t="shared" si="7"/>
        <v>#REF!</v>
      </c>
      <c r="H136" t="e">
        <f t="shared" si="8"/>
        <v>#REF!</v>
      </c>
    </row>
    <row r="137" spans="1:8" hidden="1" x14ac:dyDescent="0.25">
      <c r="A137" t="e">
        <f>#REF!</f>
        <v>#REF!</v>
      </c>
      <c r="F137" t="e">
        <f t="shared" si="6"/>
        <v>#REF!</v>
      </c>
      <c r="G137" t="e">
        <f t="shared" si="7"/>
        <v>#REF!</v>
      </c>
      <c r="H137" t="e">
        <f t="shared" si="8"/>
        <v>#REF!</v>
      </c>
    </row>
    <row r="138" spans="1:8" x14ac:dyDescent="0.25">
      <c r="A138" t="e">
        <f>#REF!</f>
        <v>#REF!</v>
      </c>
      <c r="F138" t="e">
        <f t="shared" si="6"/>
        <v>#REF!</v>
      </c>
      <c r="G138" t="e">
        <f t="shared" si="7"/>
        <v>#REF!</v>
      </c>
      <c r="H138" t="e">
        <f t="shared" si="8"/>
        <v>#REF!</v>
      </c>
    </row>
    <row r="139" spans="1:8" x14ac:dyDescent="0.25">
      <c r="A139" t="e">
        <f>#REF!</f>
        <v>#REF!</v>
      </c>
      <c r="F139" t="e">
        <f t="shared" si="6"/>
        <v>#REF!</v>
      </c>
      <c r="G139" t="e">
        <f t="shared" si="7"/>
        <v>#REF!</v>
      </c>
      <c r="H139" t="e">
        <f t="shared" si="8"/>
        <v>#REF!</v>
      </c>
    </row>
    <row r="140" spans="1:8" hidden="1" x14ac:dyDescent="0.25">
      <c r="A140" t="e">
        <f>#REF!</f>
        <v>#REF!</v>
      </c>
      <c r="F140" t="e">
        <f t="shared" si="6"/>
        <v>#REF!</v>
      </c>
      <c r="G140" t="e">
        <f t="shared" si="7"/>
        <v>#REF!</v>
      </c>
      <c r="H140" t="e">
        <f t="shared" si="8"/>
        <v>#REF!</v>
      </c>
    </row>
    <row r="141" spans="1:8" hidden="1" x14ac:dyDescent="0.25">
      <c r="A141" t="e">
        <f>#REF!</f>
        <v>#REF!</v>
      </c>
      <c r="F141" t="e">
        <f t="shared" si="6"/>
        <v>#REF!</v>
      </c>
      <c r="G141" t="e">
        <f t="shared" si="7"/>
        <v>#REF!</v>
      </c>
      <c r="H141" t="e">
        <f t="shared" si="8"/>
        <v>#REF!</v>
      </c>
    </row>
    <row r="142" spans="1:8" x14ac:dyDescent="0.25">
      <c r="A142" t="e">
        <f>#REF!</f>
        <v>#REF!</v>
      </c>
      <c r="F142" t="e">
        <f t="shared" si="6"/>
        <v>#REF!</v>
      </c>
      <c r="G142" t="e">
        <f t="shared" si="7"/>
        <v>#REF!</v>
      </c>
      <c r="H142" t="e">
        <f t="shared" si="8"/>
        <v>#REF!</v>
      </c>
    </row>
    <row r="143" spans="1:8" x14ac:dyDescent="0.25">
      <c r="A143" t="e">
        <f>#REF!</f>
        <v>#REF!</v>
      </c>
      <c r="F143" t="e">
        <f t="shared" si="6"/>
        <v>#REF!</v>
      </c>
      <c r="G143" t="e">
        <f t="shared" si="7"/>
        <v>#REF!</v>
      </c>
      <c r="H143" t="e">
        <f t="shared" si="8"/>
        <v>#REF!</v>
      </c>
    </row>
    <row r="144" spans="1:8" hidden="1" x14ac:dyDescent="0.25">
      <c r="A144" t="e">
        <f>#REF!</f>
        <v>#REF!</v>
      </c>
      <c r="F144" t="e">
        <f t="shared" si="6"/>
        <v>#REF!</v>
      </c>
      <c r="G144" t="e">
        <f t="shared" si="7"/>
        <v>#REF!</v>
      </c>
      <c r="H144" t="e">
        <f t="shared" si="8"/>
        <v>#REF!</v>
      </c>
    </row>
    <row r="145" spans="1:8" hidden="1" x14ac:dyDescent="0.25">
      <c r="A145" t="e">
        <f>#REF!</f>
        <v>#REF!</v>
      </c>
      <c r="F145" t="e">
        <f t="shared" si="6"/>
        <v>#REF!</v>
      </c>
      <c r="G145" t="e">
        <f t="shared" si="7"/>
        <v>#REF!</v>
      </c>
      <c r="H145" t="e">
        <f t="shared" si="8"/>
        <v>#REF!</v>
      </c>
    </row>
    <row r="146" spans="1:8" x14ac:dyDescent="0.25">
      <c r="A146" t="e">
        <f>#REF!</f>
        <v>#REF!</v>
      </c>
      <c r="F146" t="e">
        <f t="shared" si="6"/>
        <v>#REF!</v>
      </c>
      <c r="G146" t="e">
        <f t="shared" si="7"/>
        <v>#REF!</v>
      </c>
      <c r="H146" t="e">
        <f t="shared" si="8"/>
        <v>#REF!</v>
      </c>
    </row>
    <row r="147" spans="1:8" hidden="1" x14ac:dyDescent="0.25">
      <c r="A147" t="e">
        <f>#REF!</f>
        <v>#REF!</v>
      </c>
      <c r="F147" t="e">
        <f t="shared" si="6"/>
        <v>#REF!</v>
      </c>
      <c r="G147" t="e">
        <f t="shared" si="7"/>
        <v>#REF!</v>
      </c>
      <c r="H147" t="e">
        <f t="shared" si="8"/>
        <v>#REF!</v>
      </c>
    </row>
    <row r="148" spans="1:8" x14ac:dyDescent="0.25">
      <c r="A148" t="e">
        <f>#REF!</f>
        <v>#REF!</v>
      </c>
      <c r="F148" t="e">
        <f t="shared" si="6"/>
        <v>#REF!</v>
      </c>
      <c r="G148" t="e">
        <f t="shared" si="7"/>
        <v>#REF!</v>
      </c>
      <c r="H148" t="e">
        <f t="shared" si="8"/>
        <v>#REF!</v>
      </c>
    </row>
    <row r="149" spans="1:8" x14ac:dyDescent="0.25">
      <c r="A149" t="e">
        <f>#REF!</f>
        <v>#REF!</v>
      </c>
      <c r="F149" t="e">
        <f t="shared" si="6"/>
        <v>#REF!</v>
      </c>
      <c r="G149" t="e">
        <f t="shared" si="7"/>
        <v>#REF!</v>
      </c>
      <c r="H149" t="e">
        <f t="shared" si="8"/>
        <v>#REF!</v>
      </c>
    </row>
    <row r="150" spans="1:8" hidden="1" x14ac:dyDescent="0.25">
      <c r="A150" t="e">
        <f>#REF!</f>
        <v>#REF!</v>
      </c>
      <c r="F150" t="e">
        <f t="shared" si="6"/>
        <v>#REF!</v>
      </c>
      <c r="G150" t="e">
        <f t="shared" si="7"/>
        <v>#REF!</v>
      </c>
      <c r="H150" t="e">
        <f t="shared" si="8"/>
        <v>#REF!</v>
      </c>
    </row>
    <row r="151" spans="1:8" hidden="1" x14ac:dyDescent="0.25">
      <c r="A151" t="e">
        <f>#REF!</f>
        <v>#REF!</v>
      </c>
      <c r="F151" t="e">
        <f t="shared" si="6"/>
        <v>#REF!</v>
      </c>
      <c r="G151" t="e">
        <f t="shared" si="7"/>
        <v>#REF!</v>
      </c>
      <c r="H151" t="e">
        <f t="shared" si="8"/>
        <v>#REF!</v>
      </c>
    </row>
    <row r="152" spans="1:8" hidden="1" x14ac:dyDescent="0.25">
      <c r="A152" t="e">
        <f>#REF!</f>
        <v>#REF!</v>
      </c>
      <c r="F152" t="e">
        <f t="shared" si="6"/>
        <v>#REF!</v>
      </c>
      <c r="G152" t="e">
        <f t="shared" si="7"/>
        <v>#REF!</v>
      </c>
      <c r="H152" t="e">
        <f t="shared" si="8"/>
        <v>#REF!</v>
      </c>
    </row>
    <row r="153" spans="1:8" hidden="1" x14ac:dyDescent="0.25">
      <c r="A153" t="e">
        <f>#REF!</f>
        <v>#REF!</v>
      </c>
      <c r="F153" t="e">
        <f t="shared" si="6"/>
        <v>#REF!</v>
      </c>
      <c r="G153" t="e">
        <f t="shared" si="7"/>
        <v>#REF!</v>
      </c>
      <c r="H153" t="e">
        <f t="shared" si="8"/>
        <v>#REF!</v>
      </c>
    </row>
    <row r="154" spans="1:8" hidden="1" x14ac:dyDescent="0.25">
      <c r="A154" t="e">
        <f>#REF!</f>
        <v>#REF!</v>
      </c>
      <c r="F154" t="e">
        <f t="shared" si="6"/>
        <v>#REF!</v>
      </c>
      <c r="G154" t="e">
        <f t="shared" si="7"/>
        <v>#REF!</v>
      </c>
      <c r="H154" t="e">
        <f t="shared" si="8"/>
        <v>#REF!</v>
      </c>
    </row>
    <row r="155" spans="1:8" hidden="1" x14ac:dyDescent="0.25">
      <c r="A155" t="e">
        <f>#REF!</f>
        <v>#REF!</v>
      </c>
      <c r="F155" t="e">
        <f t="shared" si="6"/>
        <v>#REF!</v>
      </c>
      <c r="G155" t="e">
        <f t="shared" si="7"/>
        <v>#REF!</v>
      </c>
      <c r="H155" t="e">
        <f t="shared" si="8"/>
        <v>#REF!</v>
      </c>
    </row>
    <row r="156" spans="1:8" hidden="1" x14ac:dyDescent="0.25">
      <c r="A156" t="e">
        <f>#REF!</f>
        <v>#REF!</v>
      </c>
      <c r="F156" t="e">
        <f t="shared" si="6"/>
        <v>#REF!</v>
      </c>
      <c r="G156" t="e">
        <f t="shared" si="7"/>
        <v>#REF!</v>
      </c>
      <c r="H156" t="e">
        <f t="shared" si="8"/>
        <v>#REF!</v>
      </c>
    </row>
    <row r="157" spans="1:8" hidden="1" x14ac:dyDescent="0.25">
      <c r="A157" t="e">
        <f>#REF!</f>
        <v>#REF!</v>
      </c>
      <c r="F157" t="e">
        <f t="shared" si="6"/>
        <v>#REF!</v>
      </c>
      <c r="G157" t="e">
        <f t="shared" si="7"/>
        <v>#REF!</v>
      </c>
      <c r="H157" t="e">
        <f t="shared" si="8"/>
        <v>#REF!</v>
      </c>
    </row>
    <row r="158" spans="1:8" x14ac:dyDescent="0.25">
      <c r="A158" t="e">
        <f>#REF!</f>
        <v>#REF!</v>
      </c>
      <c r="F158" t="e">
        <f t="shared" si="6"/>
        <v>#REF!</v>
      </c>
      <c r="G158" t="e">
        <f t="shared" si="7"/>
        <v>#REF!</v>
      </c>
      <c r="H158" t="e">
        <f t="shared" si="8"/>
        <v>#REF!</v>
      </c>
    </row>
    <row r="159" spans="1:8" x14ac:dyDescent="0.25">
      <c r="A159" t="e">
        <f>#REF!</f>
        <v>#REF!</v>
      </c>
      <c r="F159" t="e">
        <f t="shared" si="6"/>
        <v>#REF!</v>
      </c>
      <c r="G159" t="e">
        <f t="shared" si="7"/>
        <v>#REF!</v>
      </c>
      <c r="H159" t="e">
        <f t="shared" si="8"/>
        <v>#REF!</v>
      </c>
    </row>
    <row r="160" spans="1:8" x14ac:dyDescent="0.25">
      <c r="A160" t="e">
        <f>#REF!</f>
        <v>#REF!</v>
      </c>
      <c r="F160" t="e">
        <f t="shared" si="6"/>
        <v>#REF!</v>
      </c>
      <c r="G160" t="e">
        <f t="shared" si="7"/>
        <v>#REF!</v>
      </c>
      <c r="H160" t="e">
        <f t="shared" si="8"/>
        <v>#REF!</v>
      </c>
    </row>
    <row r="161" spans="1:8" x14ac:dyDescent="0.25">
      <c r="A161" t="e">
        <f>#REF!</f>
        <v>#REF!</v>
      </c>
      <c r="F161" t="e">
        <f t="shared" si="6"/>
        <v>#REF!</v>
      </c>
      <c r="G161" t="e">
        <f t="shared" si="7"/>
        <v>#REF!</v>
      </c>
      <c r="H161" t="e">
        <f t="shared" si="8"/>
        <v>#REF!</v>
      </c>
    </row>
  </sheetData>
  <autoFilter ref="A1:H161" xr:uid="{C1DCBAED-D3AB-439F-83AD-7780AAD7F758}">
    <filterColumn colId="5">
      <filters>
        <filter val="#VALUE!"/>
      </filters>
    </filterColumn>
    <filterColumn colId="6">
      <filters>
        <filter val="#VALUE!"/>
      </filters>
    </filterColumn>
  </autoFilter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defaultColWidth="8.88671875" defaultRowHeight="13.2" x14ac:dyDescent="0.25"/>
  <cols>
    <col min="1" max="1" width="17.33203125" customWidth="1"/>
    <col min="2" max="2" width="9.109375" style="16"/>
    <col min="3" max="3" width="20.88671875" customWidth="1"/>
    <col min="4" max="4" width="39.88671875" customWidth="1"/>
  </cols>
  <sheetData>
    <row r="3" spans="1:3" ht="17.399999999999999" x14ac:dyDescent="0.3">
      <c r="A3" s="26" t="s">
        <v>117</v>
      </c>
      <c r="B3" s="28"/>
      <c r="C3" s="27"/>
    </row>
    <row r="4" spans="1:3" x14ac:dyDescent="0.25">
      <c r="A4" s="27"/>
      <c r="B4" s="28"/>
      <c r="C4" s="27"/>
    </row>
    <row r="5" spans="1:3" x14ac:dyDescent="0.25">
      <c r="A5" s="27" t="s">
        <v>118</v>
      </c>
      <c r="B5" s="28" t="s">
        <v>119</v>
      </c>
      <c r="C5" s="27" t="s">
        <v>120</v>
      </c>
    </row>
    <row r="7" spans="1:3" x14ac:dyDescent="0.25">
      <c r="A7" t="s">
        <v>104</v>
      </c>
    </row>
    <row r="8" spans="1:3" x14ac:dyDescent="0.25">
      <c r="C8" s="16"/>
    </row>
    <row r="9" spans="1:3" x14ac:dyDescent="0.25">
      <c r="A9" t="s">
        <v>214</v>
      </c>
      <c r="B9"/>
    </row>
    <row r="10" spans="1:3" ht="14.4" x14ac:dyDescent="0.25">
      <c r="B10" s="30"/>
    </row>
    <row r="11" spans="1:3" ht="14.4" x14ac:dyDescent="0.25">
      <c r="A11" t="s">
        <v>6</v>
      </c>
      <c r="B11" s="30"/>
    </row>
    <row r="12" spans="1:3" ht="14.4" x14ac:dyDescent="0.25">
      <c r="B12" s="30"/>
    </row>
    <row r="13" spans="1:3" ht="14.4" x14ac:dyDescent="0.25">
      <c r="A13" t="s">
        <v>220</v>
      </c>
      <c r="B13" s="32"/>
    </row>
    <row r="14" spans="1:3" ht="14.4" x14ac:dyDescent="0.25">
      <c r="B14" s="32"/>
    </row>
    <row r="15" spans="1:3" ht="14.4" x14ac:dyDescent="0.25">
      <c r="B15" s="32"/>
    </row>
    <row r="16" spans="1:3" ht="14.4" x14ac:dyDescent="0.25">
      <c r="B16" s="3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E2" sqref="E2"/>
    </sheetView>
  </sheetViews>
  <sheetFormatPr defaultColWidth="8.88671875" defaultRowHeight="13.2" x14ac:dyDescent="0.25"/>
  <cols>
    <col min="3" max="3" width="15.33203125" bestFit="1" customWidth="1"/>
  </cols>
  <sheetData>
    <row r="2" spans="1:5" x14ac:dyDescent="0.25">
      <c r="A2" t="s">
        <v>292</v>
      </c>
      <c r="B2" t="s">
        <v>288</v>
      </c>
      <c r="C2" t="str">
        <f>A2&amp;B2</f>
        <v>50mBackstroke</v>
      </c>
      <c r="D2">
        <v>13</v>
      </c>
      <c r="E2" t="str">
        <f>TEXT(D2,"00")</f>
        <v>13</v>
      </c>
    </row>
    <row r="3" spans="1:5" x14ac:dyDescent="0.25">
      <c r="A3" t="s">
        <v>292</v>
      </c>
      <c r="B3" t="s">
        <v>290</v>
      </c>
      <c r="C3" t="str">
        <f t="shared" ref="C3:C5" si="0">A3&amp;B3</f>
        <v>50mBreaststroke</v>
      </c>
      <c r="D3">
        <v>7</v>
      </c>
      <c r="E3" t="str">
        <f t="shared" ref="E3:E5" si="1">TEXT(D3,"00")</f>
        <v>07</v>
      </c>
    </row>
    <row r="4" spans="1:5" x14ac:dyDescent="0.25">
      <c r="A4" t="s">
        <v>292</v>
      </c>
      <c r="B4" t="s">
        <v>289</v>
      </c>
      <c r="C4" t="str">
        <f t="shared" si="0"/>
        <v>50mButterfly</v>
      </c>
      <c r="D4">
        <v>10</v>
      </c>
      <c r="E4" t="str">
        <f t="shared" si="1"/>
        <v>10</v>
      </c>
    </row>
    <row r="5" spans="1:5" x14ac:dyDescent="0.25">
      <c r="A5" t="s">
        <v>292</v>
      </c>
      <c r="B5" t="s">
        <v>291</v>
      </c>
      <c r="C5" t="str">
        <f t="shared" si="0"/>
        <v>50mFreestyle</v>
      </c>
      <c r="D5">
        <v>1</v>
      </c>
      <c r="E5" t="str">
        <f t="shared" si="1"/>
        <v>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860A5-D796-42F0-AEE5-093329E95A99}">
  <dimension ref="A1:R445"/>
  <sheetViews>
    <sheetView topLeftCell="F1" workbookViewId="0">
      <pane ySplit="9" topLeftCell="A386" activePane="bottomLeft" state="frozen"/>
      <selection pane="bottomLeft" activeCell="O399" sqref="O399"/>
    </sheetView>
  </sheetViews>
  <sheetFormatPr defaultRowHeight="13.2" x14ac:dyDescent="0.25"/>
  <cols>
    <col min="1" max="1" width="10.44140625" bestFit="1" customWidth="1"/>
    <col min="2" max="2" width="15.33203125" bestFit="1" customWidth="1"/>
    <col min="3" max="3" width="4.5546875" bestFit="1" customWidth="1"/>
    <col min="4" max="4" width="10.33203125" bestFit="1" customWidth="1"/>
    <col min="5" max="5" width="6.88671875" bestFit="1" customWidth="1"/>
    <col min="6" max="6" width="17.6640625" bestFit="1" customWidth="1"/>
    <col min="7" max="7" width="9.44140625" bestFit="1" customWidth="1"/>
    <col min="8" max="8" width="11.77734375" bestFit="1" customWidth="1"/>
    <col min="9" max="9" width="23.21875" bestFit="1" customWidth="1"/>
    <col min="15" max="15" width="28.109375" customWidth="1"/>
    <col min="18" max="18" width="9.77734375" bestFit="1" customWidth="1"/>
  </cols>
  <sheetData>
    <row r="1" spans="1:18" x14ac:dyDescent="0.25">
      <c r="A1" t="s">
        <v>805</v>
      </c>
      <c r="H1" s="295"/>
      <c r="I1" s="295"/>
    </row>
    <row r="2" spans="1:18" x14ac:dyDescent="0.25">
      <c r="A2" s="296" t="s">
        <v>806</v>
      </c>
      <c r="H2" s="295"/>
      <c r="I2" s="295"/>
    </row>
    <row r="3" spans="1:18" x14ac:dyDescent="0.25">
      <c r="F3" s="295"/>
      <c r="G3" s="295"/>
      <c r="H3" s="295"/>
      <c r="I3" s="295"/>
    </row>
    <row r="4" spans="1:18" x14ac:dyDescent="0.25">
      <c r="F4" s="295"/>
      <c r="G4" s="295"/>
      <c r="H4" s="295"/>
      <c r="I4" s="295"/>
    </row>
    <row r="5" spans="1:18" x14ac:dyDescent="0.25">
      <c r="F5" s="295"/>
      <c r="G5" s="295"/>
      <c r="H5" s="295"/>
      <c r="I5" s="295"/>
    </row>
    <row r="6" spans="1:18" x14ac:dyDescent="0.25">
      <c r="F6" s="295"/>
      <c r="G6" s="295"/>
      <c r="H6" s="295"/>
      <c r="I6" s="295"/>
    </row>
    <row r="7" spans="1:18" x14ac:dyDescent="0.25">
      <c r="A7" s="295"/>
      <c r="B7" s="295"/>
      <c r="C7" s="295"/>
      <c r="D7" s="295"/>
      <c r="E7" s="295"/>
      <c r="F7" s="295"/>
      <c r="G7" s="295"/>
      <c r="H7" s="295"/>
      <c r="I7" s="295"/>
    </row>
    <row r="8" spans="1:18" x14ac:dyDescent="0.25">
      <c r="A8" s="295"/>
      <c r="B8" s="295"/>
      <c r="C8" s="295"/>
      <c r="D8" s="295"/>
      <c r="E8" s="295"/>
      <c r="F8" s="295"/>
      <c r="G8" s="295"/>
      <c r="H8" s="295"/>
      <c r="I8" s="295"/>
    </row>
    <row r="9" spans="1:18" ht="15.6" x14ac:dyDescent="0.3">
      <c r="A9" s="292" t="s">
        <v>650</v>
      </c>
      <c r="B9" s="292" t="s">
        <v>312</v>
      </c>
      <c r="C9" s="292" t="s">
        <v>651</v>
      </c>
      <c r="D9" s="292" t="s">
        <v>652</v>
      </c>
      <c r="E9" s="292" t="s">
        <v>653</v>
      </c>
      <c r="F9" s="292" t="s">
        <v>309</v>
      </c>
      <c r="G9" s="292" t="s">
        <v>654</v>
      </c>
      <c r="H9" s="292" t="s">
        <v>655</v>
      </c>
      <c r="I9" s="292" t="s">
        <v>656</v>
      </c>
      <c r="O9" t="s">
        <v>1223</v>
      </c>
      <c r="P9" t="s">
        <v>325</v>
      </c>
      <c r="Q9" t="s">
        <v>1224</v>
      </c>
      <c r="R9" t="s">
        <v>319</v>
      </c>
    </row>
    <row r="10" spans="1:18" x14ac:dyDescent="0.25">
      <c r="A10" s="293">
        <v>1786367</v>
      </c>
      <c r="B10" s="293" t="s">
        <v>657</v>
      </c>
      <c r="C10" s="293" t="s">
        <v>658</v>
      </c>
      <c r="D10" s="293" t="s">
        <v>659</v>
      </c>
      <c r="E10" s="293"/>
      <c r="F10" s="293" t="s">
        <v>660</v>
      </c>
      <c r="G10" s="293" t="s">
        <v>659</v>
      </c>
      <c r="H10" s="294">
        <v>36043</v>
      </c>
      <c r="I10" s="293" t="s">
        <v>661</v>
      </c>
      <c r="J10" s="293" t="s">
        <v>1225</v>
      </c>
      <c r="K10" s="293" t="s">
        <v>1225</v>
      </c>
      <c r="L10" s="293" t="s">
        <v>1225</v>
      </c>
      <c r="M10" s="293" t="s">
        <v>1225</v>
      </c>
      <c r="N10" s="293" t="s">
        <v>1225</v>
      </c>
      <c r="O10" s="297" t="str">
        <f>IF(A10="","",(F10&amp;", "&amp;D10))</f>
        <v>Anthony, Jade</v>
      </c>
      <c r="P10">
        <f>IF(A10="","",A10)</f>
        <v>1786367</v>
      </c>
      <c r="Q10" t="str">
        <f>IF(A10="","",I10)</f>
        <v>M</v>
      </c>
      <c r="R10" s="288">
        <f>IF(A10="","",H10)</f>
        <v>36043</v>
      </c>
    </row>
    <row r="11" spans="1:18" x14ac:dyDescent="0.25">
      <c r="A11">
        <v>1836630</v>
      </c>
      <c r="B11" t="s">
        <v>657</v>
      </c>
      <c r="C11" t="s">
        <v>658</v>
      </c>
      <c r="D11" t="s">
        <v>662</v>
      </c>
      <c r="F11" t="s">
        <v>663</v>
      </c>
      <c r="G11" t="s">
        <v>662</v>
      </c>
      <c r="H11" s="288">
        <v>41705</v>
      </c>
      <c r="I11" s="293" t="s">
        <v>661</v>
      </c>
      <c r="J11" s="293" t="s">
        <v>1225</v>
      </c>
      <c r="K11" s="293" t="s">
        <v>1225</v>
      </c>
      <c r="L11" s="293" t="s">
        <v>1225</v>
      </c>
      <c r="M11" s="293" t="s">
        <v>1225</v>
      </c>
      <c r="N11" s="293" t="s">
        <v>1225</v>
      </c>
      <c r="O11" s="297" t="str">
        <f t="shared" ref="O11:O74" si="0">IF(A11="","",(F11&amp;", "&amp;D11))</f>
        <v>Banks, Henry</v>
      </c>
      <c r="P11">
        <f t="shared" ref="P11:P74" si="1">IF(A11="","",A11)</f>
        <v>1836630</v>
      </c>
      <c r="Q11" t="str">
        <f t="shared" ref="Q11:Q74" si="2">IF(A11="","",I11)</f>
        <v>M</v>
      </c>
      <c r="R11" s="288">
        <f t="shared" ref="R11:R74" si="3">IF(A11="","",H11)</f>
        <v>41705</v>
      </c>
    </row>
    <row r="12" spans="1:18" x14ac:dyDescent="0.25">
      <c r="A12">
        <v>1786370</v>
      </c>
      <c r="B12" t="s">
        <v>657</v>
      </c>
      <c r="C12" t="s">
        <v>664</v>
      </c>
      <c r="D12" t="s">
        <v>665</v>
      </c>
      <c r="F12" t="s">
        <v>666</v>
      </c>
      <c r="G12" t="s">
        <v>665</v>
      </c>
      <c r="H12" s="288">
        <v>42053</v>
      </c>
      <c r="I12" s="293" t="s">
        <v>667</v>
      </c>
      <c r="J12" s="293" t="s">
        <v>1225</v>
      </c>
      <c r="K12" s="293" t="s">
        <v>1225</v>
      </c>
      <c r="L12" s="293" t="s">
        <v>1225</v>
      </c>
      <c r="M12" s="293" t="s">
        <v>1225</v>
      </c>
      <c r="N12" s="293" t="s">
        <v>1225</v>
      </c>
      <c r="O12" s="297" t="str">
        <f t="shared" si="0"/>
        <v>Britton, Poppy</v>
      </c>
      <c r="P12">
        <f t="shared" si="1"/>
        <v>1786370</v>
      </c>
      <c r="Q12" t="str">
        <f t="shared" si="2"/>
        <v>F</v>
      </c>
      <c r="R12" s="288">
        <f t="shared" si="3"/>
        <v>42053</v>
      </c>
    </row>
    <row r="13" spans="1:18" x14ac:dyDescent="0.25">
      <c r="A13">
        <v>1836634</v>
      </c>
      <c r="B13" t="s">
        <v>657</v>
      </c>
      <c r="C13" t="s">
        <v>664</v>
      </c>
      <c r="D13" t="s">
        <v>668</v>
      </c>
      <c r="F13" t="s">
        <v>666</v>
      </c>
      <c r="G13" t="s">
        <v>668</v>
      </c>
      <c r="H13" s="288">
        <v>43605</v>
      </c>
      <c r="I13" s="293" t="s">
        <v>667</v>
      </c>
      <c r="J13" s="293" t="s">
        <v>1225</v>
      </c>
      <c r="K13" s="293" t="s">
        <v>1225</v>
      </c>
      <c r="L13" s="293" t="s">
        <v>1225</v>
      </c>
      <c r="M13" s="293" t="s">
        <v>1225</v>
      </c>
      <c r="N13" s="293" t="s">
        <v>1225</v>
      </c>
      <c r="O13" s="297" t="str">
        <f t="shared" si="0"/>
        <v>Britton, Sophie</v>
      </c>
      <c r="P13">
        <f t="shared" si="1"/>
        <v>1836634</v>
      </c>
      <c r="Q13" t="str">
        <f t="shared" si="2"/>
        <v>F</v>
      </c>
      <c r="R13" s="288">
        <f t="shared" si="3"/>
        <v>43605</v>
      </c>
    </row>
    <row r="14" spans="1:18" x14ac:dyDescent="0.25">
      <c r="A14">
        <v>1496919</v>
      </c>
      <c r="B14" t="s">
        <v>669</v>
      </c>
      <c r="C14" t="s">
        <v>664</v>
      </c>
      <c r="D14" t="s">
        <v>670</v>
      </c>
      <c r="E14" t="s">
        <v>671</v>
      </c>
      <c r="F14" t="s">
        <v>672</v>
      </c>
      <c r="G14" t="s">
        <v>670</v>
      </c>
      <c r="H14" s="288">
        <v>40645</v>
      </c>
      <c r="I14" s="293" t="s">
        <v>667</v>
      </c>
      <c r="J14" s="293" t="s">
        <v>1225</v>
      </c>
      <c r="K14" s="293" t="s">
        <v>1225</v>
      </c>
      <c r="L14" s="293" t="s">
        <v>1225</v>
      </c>
      <c r="M14" s="293" t="s">
        <v>1225</v>
      </c>
      <c r="N14" s="293" t="s">
        <v>1225</v>
      </c>
      <c r="O14" s="297" t="str">
        <f t="shared" si="0"/>
        <v>Brydon, Isabelle</v>
      </c>
      <c r="P14">
        <f t="shared" si="1"/>
        <v>1496919</v>
      </c>
      <c r="Q14" t="str">
        <f t="shared" si="2"/>
        <v>F</v>
      </c>
      <c r="R14" s="288">
        <f t="shared" si="3"/>
        <v>40645</v>
      </c>
    </row>
    <row r="15" spans="1:18" x14ac:dyDescent="0.25">
      <c r="A15">
        <v>1412240</v>
      </c>
      <c r="B15" t="s">
        <v>669</v>
      </c>
      <c r="C15" t="s">
        <v>658</v>
      </c>
      <c r="D15" t="s">
        <v>673</v>
      </c>
      <c r="F15" t="s">
        <v>674</v>
      </c>
      <c r="G15" t="s">
        <v>673</v>
      </c>
      <c r="H15" s="288">
        <v>40296</v>
      </c>
      <c r="I15" s="293" t="s">
        <v>661</v>
      </c>
      <c r="J15" s="293" t="s">
        <v>1225</v>
      </c>
      <c r="K15" s="293" t="s">
        <v>1225</v>
      </c>
      <c r="L15" s="293" t="s">
        <v>1225</v>
      </c>
      <c r="M15" s="293" t="s">
        <v>1225</v>
      </c>
      <c r="N15" s="293" t="s">
        <v>1225</v>
      </c>
      <c r="O15" s="297" t="str">
        <f t="shared" si="0"/>
        <v>Buchanan, Ethan</v>
      </c>
      <c r="P15">
        <f t="shared" si="1"/>
        <v>1412240</v>
      </c>
      <c r="Q15" t="str">
        <f t="shared" si="2"/>
        <v>M</v>
      </c>
      <c r="R15" s="288">
        <f t="shared" si="3"/>
        <v>40296</v>
      </c>
    </row>
    <row r="16" spans="1:18" x14ac:dyDescent="0.25">
      <c r="A16">
        <v>1674596</v>
      </c>
      <c r="B16" t="s">
        <v>657</v>
      </c>
      <c r="C16" t="s">
        <v>664</v>
      </c>
      <c r="D16" t="s">
        <v>675</v>
      </c>
      <c r="F16" t="s">
        <v>676</v>
      </c>
      <c r="G16" t="s">
        <v>675</v>
      </c>
      <c r="H16" s="288">
        <v>41788</v>
      </c>
      <c r="I16" s="293" t="s">
        <v>667</v>
      </c>
      <c r="J16" s="293" t="s">
        <v>1225</v>
      </c>
      <c r="K16" s="293" t="s">
        <v>1225</v>
      </c>
      <c r="L16" s="293" t="s">
        <v>1225</v>
      </c>
      <c r="M16" s="293" t="s">
        <v>1225</v>
      </c>
      <c r="N16" s="293" t="s">
        <v>1225</v>
      </c>
      <c r="O16" s="297" t="str">
        <f t="shared" si="0"/>
        <v>Burns, Martha</v>
      </c>
      <c r="P16">
        <f t="shared" si="1"/>
        <v>1674596</v>
      </c>
      <c r="Q16" t="str">
        <f t="shared" si="2"/>
        <v>F</v>
      </c>
      <c r="R16" s="288">
        <f t="shared" si="3"/>
        <v>41788</v>
      </c>
    </row>
    <row r="17" spans="1:18" x14ac:dyDescent="0.25">
      <c r="A17">
        <v>1790875</v>
      </c>
      <c r="B17" t="s">
        <v>657</v>
      </c>
      <c r="C17" t="s">
        <v>664</v>
      </c>
      <c r="D17" t="s">
        <v>677</v>
      </c>
      <c r="F17" t="s">
        <v>676</v>
      </c>
      <c r="G17" t="s">
        <v>677</v>
      </c>
      <c r="H17" s="288">
        <v>42409</v>
      </c>
      <c r="I17" s="293" t="s">
        <v>667</v>
      </c>
      <c r="J17" s="293" t="s">
        <v>1225</v>
      </c>
      <c r="K17" s="293" t="s">
        <v>1225</v>
      </c>
      <c r="L17" s="293" t="s">
        <v>1225</v>
      </c>
      <c r="M17" s="293" t="s">
        <v>1225</v>
      </c>
      <c r="N17" s="293" t="s">
        <v>1225</v>
      </c>
      <c r="O17" s="297" t="str">
        <f t="shared" si="0"/>
        <v>Burns, Holly</v>
      </c>
      <c r="P17">
        <f t="shared" si="1"/>
        <v>1790875</v>
      </c>
      <c r="Q17" t="str">
        <f t="shared" si="2"/>
        <v>F</v>
      </c>
      <c r="R17" s="288">
        <f t="shared" si="3"/>
        <v>42409</v>
      </c>
    </row>
    <row r="18" spans="1:18" x14ac:dyDescent="0.25">
      <c r="A18">
        <v>1786368</v>
      </c>
      <c r="B18" t="s">
        <v>669</v>
      </c>
      <c r="C18" t="s">
        <v>658</v>
      </c>
      <c r="D18" t="s">
        <v>678</v>
      </c>
      <c r="F18" t="s">
        <v>679</v>
      </c>
      <c r="G18" t="s">
        <v>678</v>
      </c>
      <c r="H18" s="288">
        <v>41601</v>
      </c>
      <c r="I18" s="293" t="s">
        <v>661</v>
      </c>
      <c r="J18" s="293" t="s">
        <v>1225</v>
      </c>
      <c r="K18" s="293" t="s">
        <v>1225</v>
      </c>
      <c r="L18" s="293" t="s">
        <v>1225</v>
      </c>
      <c r="M18" s="293" t="s">
        <v>1225</v>
      </c>
      <c r="N18" s="293" t="s">
        <v>1225</v>
      </c>
      <c r="O18" s="297" t="str">
        <f t="shared" si="0"/>
        <v>Cavanagh, Joshua</v>
      </c>
      <c r="P18">
        <f t="shared" si="1"/>
        <v>1786368</v>
      </c>
      <c r="Q18" t="str">
        <f t="shared" si="2"/>
        <v>M</v>
      </c>
      <c r="R18" s="288">
        <f t="shared" si="3"/>
        <v>41601</v>
      </c>
    </row>
    <row r="19" spans="1:18" x14ac:dyDescent="0.25">
      <c r="A19">
        <v>1818190</v>
      </c>
      <c r="B19" t="s">
        <v>657</v>
      </c>
      <c r="C19" t="s">
        <v>658</v>
      </c>
      <c r="D19" t="s">
        <v>680</v>
      </c>
      <c r="F19" t="s">
        <v>681</v>
      </c>
      <c r="G19" t="s">
        <v>680</v>
      </c>
      <c r="H19" s="288">
        <v>40136</v>
      </c>
      <c r="I19" s="293" t="s">
        <v>661</v>
      </c>
      <c r="J19" s="293" t="s">
        <v>1225</v>
      </c>
      <c r="K19" s="293" t="s">
        <v>1225</v>
      </c>
      <c r="L19" s="293" t="s">
        <v>1225</v>
      </c>
      <c r="M19" s="293" t="s">
        <v>1225</v>
      </c>
      <c r="N19" s="293" t="s">
        <v>1225</v>
      </c>
      <c r="O19" s="297" t="str">
        <f t="shared" si="0"/>
        <v>Chew, Freddy</v>
      </c>
      <c r="P19">
        <f t="shared" si="1"/>
        <v>1818190</v>
      </c>
      <c r="Q19" t="str">
        <f t="shared" si="2"/>
        <v>M</v>
      </c>
      <c r="R19" s="288">
        <f t="shared" si="3"/>
        <v>40136</v>
      </c>
    </row>
    <row r="20" spans="1:18" x14ac:dyDescent="0.25">
      <c r="A20">
        <v>1597174</v>
      </c>
      <c r="B20" t="s">
        <v>669</v>
      </c>
      <c r="C20" t="s">
        <v>664</v>
      </c>
      <c r="D20" t="s">
        <v>682</v>
      </c>
      <c r="F20" t="s">
        <v>683</v>
      </c>
      <c r="G20" t="s">
        <v>682</v>
      </c>
      <c r="H20" s="288">
        <v>40241</v>
      </c>
      <c r="I20" s="293" t="s">
        <v>667</v>
      </c>
      <c r="J20" s="293" t="s">
        <v>1225</v>
      </c>
      <c r="K20" s="293" t="s">
        <v>1225</v>
      </c>
      <c r="L20" s="293" t="s">
        <v>1225</v>
      </c>
      <c r="M20" s="293" t="s">
        <v>1225</v>
      </c>
      <c r="N20" s="293" t="s">
        <v>1225</v>
      </c>
      <c r="O20" s="297" t="str">
        <f t="shared" si="0"/>
        <v>Cholmondeley, Grace</v>
      </c>
      <c r="P20">
        <f t="shared" si="1"/>
        <v>1597174</v>
      </c>
      <c r="Q20" t="str">
        <f t="shared" si="2"/>
        <v>F</v>
      </c>
      <c r="R20" s="288">
        <f t="shared" si="3"/>
        <v>40241</v>
      </c>
    </row>
    <row r="21" spans="1:18" x14ac:dyDescent="0.25">
      <c r="A21">
        <v>1497252</v>
      </c>
      <c r="B21" t="s">
        <v>669</v>
      </c>
      <c r="C21" t="s">
        <v>658</v>
      </c>
      <c r="D21" t="s">
        <v>684</v>
      </c>
      <c r="F21" t="s">
        <v>685</v>
      </c>
      <c r="G21" t="s">
        <v>684</v>
      </c>
      <c r="H21" s="288">
        <v>40066</v>
      </c>
      <c r="I21" s="293" t="s">
        <v>661</v>
      </c>
      <c r="J21" s="293" t="s">
        <v>1225</v>
      </c>
      <c r="K21" s="293" t="s">
        <v>1225</v>
      </c>
      <c r="L21" s="293" t="s">
        <v>1225</v>
      </c>
      <c r="M21" s="293" t="s">
        <v>1225</v>
      </c>
      <c r="N21" s="293" t="s">
        <v>1225</v>
      </c>
      <c r="O21" s="297" t="str">
        <f t="shared" si="0"/>
        <v>Codd, Cameron</v>
      </c>
      <c r="P21">
        <f t="shared" si="1"/>
        <v>1497252</v>
      </c>
      <c r="Q21" t="str">
        <f t="shared" si="2"/>
        <v>M</v>
      </c>
      <c r="R21" s="288">
        <f t="shared" si="3"/>
        <v>40066</v>
      </c>
    </row>
    <row r="22" spans="1:18" x14ac:dyDescent="0.25">
      <c r="A22">
        <v>1695043</v>
      </c>
      <c r="B22" t="s">
        <v>669</v>
      </c>
      <c r="C22" t="s">
        <v>664</v>
      </c>
      <c r="D22" t="s">
        <v>686</v>
      </c>
      <c r="F22" t="s">
        <v>685</v>
      </c>
      <c r="G22" t="s">
        <v>686</v>
      </c>
      <c r="H22" s="288">
        <v>41916</v>
      </c>
      <c r="I22" s="293" t="s">
        <v>667</v>
      </c>
      <c r="J22" s="293" t="s">
        <v>1225</v>
      </c>
      <c r="K22" s="293" t="s">
        <v>1225</v>
      </c>
      <c r="L22" s="293" t="s">
        <v>1225</v>
      </c>
      <c r="M22" s="293" t="s">
        <v>1225</v>
      </c>
      <c r="N22" s="293" t="s">
        <v>1225</v>
      </c>
      <c r="O22" s="297" t="str">
        <f t="shared" si="0"/>
        <v>Codd, Annabelle</v>
      </c>
      <c r="P22">
        <f t="shared" si="1"/>
        <v>1695043</v>
      </c>
      <c r="Q22" t="str">
        <f t="shared" si="2"/>
        <v>F</v>
      </c>
      <c r="R22" s="288">
        <f t="shared" si="3"/>
        <v>41916</v>
      </c>
    </row>
    <row r="23" spans="1:18" x14ac:dyDescent="0.25">
      <c r="A23">
        <v>1786366</v>
      </c>
      <c r="B23" t="s">
        <v>669</v>
      </c>
      <c r="C23" t="s">
        <v>664</v>
      </c>
      <c r="D23" t="s">
        <v>687</v>
      </c>
      <c r="F23" t="s">
        <v>688</v>
      </c>
      <c r="G23" t="s">
        <v>687</v>
      </c>
      <c r="H23" s="288">
        <v>42055</v>
      </c>
      <c r="I23" s="293" t="s">
        <v>667</v>
      </c>
      <c r="J23" s="293" t="s">
        <v>1225</v>
      </c>
      <c r="K23" s="293" t="s">
        <v>1225</v>
      </c>
      <c r="L23" s="293" t="s">
        <v>1225</v>
      </c>
      <c r="M23" s="293" t="s">
        <v>1225</v>
      </c>
      <c r="N23" s="293" t="s">
        <v>1225</v>
      </c>
      <c r="O23" s="297" t="str">
        <f t="shared" si="0"/>
        <v>Cooke, Elenore</v>
      </c>
      <c r="P23">
        <f t="shared" si="1"/>
        <v>1786366</v>
      </c>
      <c r="Q23" t="str">
        <f t="shared" si="2"/>
        <v>F</v>
      </c>
      <c r="R23" s="288">
        <f t="shared" si="3"/>
        <v>42055</v>
      </c>
    </row>
    <row r="24" spans="1:18" x14ac:dyDescent="0.25">
      <c r="A24">
        <v>1204716</v>
      </c>
      <c r="B24" t="s">
        <v>657</v>
      </c>
      <c r="C24" t="s">
        <v>689</v>
      </c>
      <c r="D24" t="s">
        <v>690</v>
      </c>
      <c r="E24" t="s">
        <v>691</v>
      </c>
      <c r="F24" t="s">
        <v>692</v>
      </c>
      <c r="G24" t="s">
        <v>690</v>
      </c>
      <c r="H24" s="288">
        <v>28012</v>
      </c>
      <c r="I24" s="293" t="s">
        <v>667</v>
      </c>
      <c r="J24" s="293" t="s">
        <v>1225</v>
      </c>
      <c r="K24" s="293" t="s">
        <v>1225</v>
      </c>
      <c r="L24" s="293" t="s">
        <v>1225</v>
      </c>
      <c r="M24" s="293" t="s">
        <v>1225</v>
      </c>
      <c r="N24" s="293" t="s">
        <v>1225</v>
      </c>
      <c r="O24" s="297" t="str">
        <f t="shared" si="0"/>
        <v>Coulter, Karen</v>
      </c>
      <c r="P24">
        <f t="shared" si="1"/>
        <v>1204716</v>
      </c>
      <c r="Q24" t="str">
        <f t="shared" si="2"/>
        <v>F</v>
      </c>
      <c r="R24" s="288">
        <f t="shared" si="3"/>
        <v>28012</v>
      </c>
    </row>
    <row r="25" spans="1:18" x14ac:dyDescent="0.25">
      <c r="A25">
        <v>1258186</v>
      </c>
      <c r="B25" t="s">
        <v>669</v>
      </c>
      <c r="C25" t="s">
        <v>664</v>
      </c>
      <c r="D25" t="s">
        <v>693</v>
      </c>
      <c r="E25" t="s">
        <v>694</v>
      </c>
      <c r="F25" t="s">
        <v>692</v>
      </c>
      <c r="G25" t="s">
        <v>693</v>
      </c>
      <c r="H25" s="288">
        <v>39630</v>
      </c>
      <c r="I25" s="293" t="s">
        <v>667</v>
      </c>
      <c r="J25" s="293" t="s">
        <v>1225</v>
      </c>
      <c r="K25" s="293" t="s">
        <v>1225</v>
      </c>
      <c r="L25" s="293" t="s">
        <v>1225</v>
      </c>
      <c r="M25" s="293" t="s">
        <v>1225</v>
      </c>
      <c r="N25" s="293" t="s">
        <v>1225</v>
      </c>
      <c r="O25" s="297" t="str">
        <f t="shared" si="0"/>
        <v>Coulter, Annie</v>
      </c>
      <c r="P25">
        <f t="shared" si="1"/>
        <v>1258186</v>
      </c>
      <c r="Q25" t="str">
        <f t="shared" si="2"/>
        <v>F</v>
      </c>
      <c r="R25" s="288">
        <f t="shared" si="3"/>
        <v>39630</v>
      </c>
    </row>
    <row r="26" spans="1:18" x14ac:dyDescent="0.25">
      <c r="A26">
        <v>1315306</v>
      </c>
      <c r="B26" t="s">
        <v>657</v>
      </c>
      <c r="C26" t="s">
        <v>664</v>
      </c>
      <c r="D26" t="s">
        <v>695</v>
      </c>
      <c r="F26" t="s">
        <v>696</v>
      </c>
      <c r="G26" t="s">
        <v>695</v>
      </c>
      <c r="H26" s="288">
        <v>39152</v>
      </c>
      <c r="I26" s="293" t="s">
        <v>667</v>
      </c>
      <c r="J26" s="293" t="s">
        <v>1225</v>
      </c>
      <c r="K26" s="293" t="s">
        <v>1225</v>
      </c>
      <c r="L26" s="293" t="s">
        <v>1225</v>
      </c>
      <c r="M26" s="293" t="s">
        <v>1225</v>
      </c>
      <c r="N26" s="293" t="s">
        <v>1225</v>
      </c>
      <c r="O26" s="297" t="str">
        <f t="shared" si="0"/>
        <v>Crowther, Matilda</v>
      </c>
      <c r="P26">
        <f t="shared" si="1"/>
        <v>1315306</v>
      </c>
      <c r="Q26" t="str">
        <f t="shared" si="2"/>
        <v>F</v>
      </c>
      <c r="R26" s="288">
        <f t="shared" si="3"/>
        <v>39152</v>
      </c>
    </row>
    <row r="27" spans="1:18" x14ac:dyDescent="0.25">
      <c r="A27">
        <v>858268</v>
      </c>
      <c r="B27" t="s">
        <v>657</v>
      </c>
      <c r="C27" t="s">
        <v>658</v>
      </c>
      <c r="D27" t="s">
        <v>697</v>
      </c>
      <c r="E27" t="s">
        <v>698</v>
      </c>
      <c r="F27" t="s">
        <v>699</v>
      </c>
      <c r="G27" t="s">
        <v>697</v>
      </c>
      <c r="H27" s="288">
        <v>30771</v>
      </c>
      <c r="I27" s="293" t="s">
        <v>661</v>
      </c>
      <c r="J27" s="293" t="s">
        <v>1225</v>
      </c>
      <c r="K27" s="293" t="s">
        <v>1225</v>
      </c>
      <c r="L27" s="293" t="s">
        <v>1225</v>
      </c>
      <c r="M27" s="293" t="s">
        <v>1225</v>
      </c>
      <c r="N27" s="293" t="s">
        <v>1225</v>
      </c>
      <c r="O27" s="297" t="str">
        <f t="shared" si="0"/>
        <v>Dunn, Jaime</v>
      </c>
      <c r="P27">
        <f t="shared" si="1"/>
        <v>858268</v>
      </c>
      <c r="Q27" t="str">
        <f t="shared" si="2"/>
        <v>M</v>
      </c>
      <c r="R27" s="288">
        <f t="shared" si="3"/>
        <v>30771</v>
      </c>
    </row>
    <row r="28" spans="1:18" x14ac:dyDescent="0.25">
      <c r="A28">
        <v>1507977</v>
      </c>
      <c r="B28" t="s">
        <v>657</v>
      </c>
      <c r="C28" t="s">
        <v>658</v>
      </c>
      <c r="D28" t="s">
        <v>700</v>
      </c>
      <c r="F28" t="s">
        <v>701</v>
      </c>
      <c r="G28" t="s">
        <v>700</v>
      </c>
      <c r="H28" s="288">
        <v>40487</v>
      </c>
      <c r="I28" s="293" t="s">
        <v>661</v>
      </c>
      <c r="J28" s="293" t="s">
        <v>1225</v>
      </c>
      <c r="K28" s="293" t="s">
        <v>1225</v>
      </c>
      <c r="L28" s="293" t="s">
        <v>1225</v>
      </c>
      <c r="M28" s="293" t="s">
        <v>1225</v>
      </c>
      <c r="N28" s="293" t="s">
        <v>1225</v>
      </c>
      <c r="O28" s="297" t="str">
        <f t="shared" si="0"/>
        <v>El Kandoussi, Adam</v>
      </c>
      <c r="P28">
        <f t="shared" si="1"/>
        <v>1507977</v>
      </c>
      <c r="Q28" t="str">
        <f t="shared" si="2"/>
        <v>M</v>
      </c>
      <c r="R28" s="288">
        <f t="shared" si="3"/>
        <v>40487</v>
      </c>
    </row>
    <row r="29" spans="1:18" x14ac:dyDescent="0.25">
      <c r="A29">
        <v>1819019</v>
      </c>
      <c r="B29" t="s">
        <v>657</v>
      </c>
      <c r="C29" t="s">
        <v>658</v>
      </c>
      <c r="D29" t="s">
        <v>702</v>
      </c>
      <c r="F29" t="s">
        <v>703</v>
      </c>
      <c r="G29" t="s">
        <v>702</v>
      </c>
      <c r="H29" s="288">
        <v>41991</v>
      </c>
      <c r="I29" s="293" t="s">
        <v>661</v>
      </c>
      <c r="J29" s="293" t="s">
        <v>1225</v>
      </c>
      <c r="K29" s="293" t="s">
        <v>1225</v>
      </c>
      <c r="L29" s="293" t="s">
        <v>1225</v>
      </c>
      <c r="M29" s="293" t="s">
        <v>1225</v>
      </c>
      <c r="N29" s="293" t="s">
        <v>1225</v>
      </c>
      <c r="O29" s="297" t="str">
        <f t="shared" si="0"/>
        <v>Evans, Bobby</v>
      </c>
      <c r="P29">
        <f t="shared" si="1"/>
        <v>1819019</v>
      </c>
      <c r="Q29" t="str">
        <f t="shared" si="2"/>
        <v>M</v>
      </c>
      <c r="R29" s="288">
        <f t="shared" si="3"/>
        <v>41991</v>
      </c>
    </row>
    <row r="30" spans="1:18" x14ac:dyDescent="0.25">
      <c r="A30">
        <v>1315295</v>
      </c>
      <c r="B30" t="s">
        <v>669</v>
      </c>
      <c r="C30" t="s">
        <v>664</v>
      </c>
      <c r="D30" t="s">
        <v>704</v>
      </c>
      <c r="E30" t="s">
        <v>705</v>
      </c>
      <c r="F30" t="s">
        <v>706</v>
      </c>
      <c r="G30" t="s">
        <v>704</v>
      </c>
      <c r="H30" s="288">
        <v>40434</v>
      </c>
      <c r="I30" s="293" t="s">
        <v>667</v>
      </c>
      <c r="J30" s="293" t="s">
        <v>1225</v>
      </c>
      <c r="K30" s="293" t="s">
        <v>1225</v>
      </c>
      <c r="L30" s="293" t="s">
        <v>1225</v>
      </c>
      <c r="M30" s="293" t="s">
        <v>1225</v>
      </c>
      <c r="N30" s="293" t="s">
        <v>1225</v>
      </c>
      <c r="O30" s="297" t="str">
        <f t="shared" si="0"/>
        <v>Farrar, Chloe</v>
      </c>
      <c r="P30">
        <f t="shared" si="1"/>
        <v>1315295</v>
      </c>
      <c r="Q30" t="str">
        <f t="shared" si="2"/>
        <v>F</v>
      </c>
      <c r="R30" s="288">
        <f t="shared" si="3"/>
        <v>40434</v>
      </c>
    </row>
    <row r="31" spans="1:18" x14ac:dyDescent="0.25">
      <c r="A31">
        <v>1507980</v>
      </c>
      <c r="B31" t="s">
        <v>657</v>
      </c>
      <c r="C31" t="s">
        <v>658</v>
      </c>
      <c r="D31" t="s">
        <v>707</v>
      </c>
      <c r="F31" t="s">
        <v>708</v>
      </c>
      <c r="G31" t="s">
        <v>707</v>
      </c>
      <c r="H31" s="288">
        <v>39110</v>
      </c>
      <c r="I31" s="293" t="s">
        <v>661</v>
      </c>
      <c r="J31" s="293" t="s">
        <v>1225</v>
      </c>
      <c r="K31" s="293" t="s">
        <v>1225</v>
      </c>
      <c r="L31" s="293" t="s">
        <v>1225</v>
      </c>
      <c r="M31" s="293" t="s">
        <v>1225</v>
      </c>
      <c r="N31" s="293" t="s">
        <v>1225</v>
      </c>
      <c r="O31" s="297" t="str">
        <f t="shared" si="0"/>
        <v>Fisher, James</v>
      </c>
      <c r="P31">
        <f t="shared" si="1"/>
        <v>1507980</v>
      </c>
      <c r="Q31" t="str">
        <f t="shared" si="2"/>
        <v>M</v>
      </c>
      <c r="R31" s="288">
        <f t="shared" si="3"/>
        <v>39110</v>
      </c>
    </row>
    <row r="32" spans="1:18" x14ac:dyDescent="0.25">
      <c r="A32">
        <v>1617886</v>
      </c>
      <c r="B32" t="s">
        <v>657</v>
      </c>
      <c r="C32" t="s">
        <v>658</v>
      </c>
      <c r="D32" t="s">
        <v>709</v>
      </c>
      <c r="F32" t="s">
        <v>710</v>
      </c>
      <c r="G32" t="s">
        <v>709</v>
      </c>
      <c r="H32" s="288">
        <v>41837</v>
      </c>
      <c r="I32" s="293" t="s">
        <v>661</v>
      </c>
      <c r="J32" s="293" t="s">
        <v>1225</v>
      </c>
      <c r="K32" s="293" t="s">
        <v>1225</v>
      </c>
      <c r="L32" s="293" t="s">
        <v>1225</v>
      </c>
      <c r="M32" s="293" t="s">
        <v>1225</v>
      </c>
      <c r="N32" s="293" t="s">
        <v>1225</v>
      </c>
      <c r="O32" s="297" t="str">
        <f t="shared" si="0"/>
        <v>Garner, Jackson</v>
      </c>
      <c r="P32">
        <f t="shared" si="1"/>
        <v>1617886</v>
      </c>
      <c r="Q32" t="str">
        <f t="shared" si="2"/>
        <v>M</v>
      </c>
      <c r="R32" s="288">
        <f t="shared" si="3"/>
        <v>41837</v>
      </c>
    </row>
    <row r="33" spans="1:18" x14ac:dyDescent="0.25">
      <c r="A33">
        <v>1603093</v>
      </c>
      <c r="B33" t="s">
        <v>669</v>
      </c>
      <c r="C33" t="s">
        <v>658</v>
      </c>
      <c r="D33" t="s">
        <v>711</v>
      </c>
      <c r="F33" t="s">
        <v>712</v>
      </c>
      <c r="G33" t="s">
        <v>711</v>
      </c>
      <c r="H33" s="288">
        <v>41505</v>
      </c>
      <c r="I33" s="293" t="s">
        <v>661</v>
      </c>
      <c r="J33" s="293" t="s">
        <v>1225</v>
      </c>
      <c r="K33" s="293" t="s">
        <v>1225</v>
      </c>
      <c r="L33" s="293" t="s">
        <v>1225</v>
      </c>
      <c r="M33" s="293" t="s">
        <v>1225</v>
      </c>
      <c r="N33" s="293" t="s">
        <v>1225</v>
      </c>
      <c r="O33" s="297" t="str">
        <f t="shared" si="0"/>
        <v>Gittins, George</v>
      </c>
      <c r="P33">
        <f t="shared" si="1"/>
        <v>1603093</v>
      </c>
      <c r="Q33" t="str">
        <f t="shared" si="2"/>
        <v>M</v>
      </c>
      <c r="R33" s="288">
        <f t="shared" si="3"/>
        <v>41505</v>
      </c>
    </row>
    <row r="34" spans="1:18" x14ac:dyDescent="0.25">
      <c r="A34">
        <v>1603094</v>
      </c>
      <c r="B34" t="s">
        <v>669</v>
      </c>
      <c r="C34" t="s">
        <v>658</v>
      </c>
      <c r="D34" t="s">
        <v>713</v>
      </c>
      <c r="F34" t="s">
        <v>712</v>
      </c>
      <c r="G34" t="s">
        <v>713</v>
      </c>
      <c r="H34" s="288">
        <v>40857</v>
      </c>
      <c r="I34" s="293" t="s">
        <v>661</v>
      </c>
      <c r="J34" s="293" t="s">
        <v>1225</v>
      </c>
      <c r="K34" s="293" t="s">
        <v>1225</v>
      </c>
      <c r="L34" s="293" t="s">
        <v>1225</v>
      </c>
      <c r="M34" s="293" t="s">
        <v>1225</v>
      </c>
      <c r="N34" s="293" t="s">
        <v>1225</v>
      </c>
      <c r="O34" s="297" t="str">
        <f t="shared" si="0"/>
        <v>Gittins, Stephen</v>
      </c>
      <c r="P34">
        <f t="shared" si="1"/>
        <v>1603094</v>
      </c>
      <c r="Q34" t="str">
        <f t="shared" si="2"/>
        <v>M</v>
      </c>
      <c r="R34" s="288">
        <f t="shared" si="3"/>
        <v>40857</v>
      </c>
    </row>
    <row r="35" spans="1:18" x14ac:dyDescent="0.25">
      <c r="A35">
        <v>1815004</v>
      </c>
      <c r="B35" t="s">
        <v>657</v>
      </c>
      <c r="C35" t="s">
        <v>658</v>
      </c>
      <c r="D35" t="s">
        <v>714</v>
      </c>
      <c r="F35" t="s">
        <v>715</v>
      </c>
      <c r="G35" t="s">
        <v>714</v>
      </c>
      <c r="H35" s="288">
        <v>43068</v>
      </c>
      <c r="I35" s="293" t="s">
        <v>661</v>
      </c>
      <c r="J35" s="293" t="s">
        <v>1225</v>
      </c>
      <c r="K35" s="293" t="s">
        <v>1225</v>
      </c>
      <c r="L35" s="293" t="s">
        <v>1225</v>
      </c>
      <c r="M35" s="293" t="s">
        <v>1225</v>
      </c>
      <c r="N35" s="293" t="s">
        <v>1225</v>
      </c>
      <c r="O35" s="297" t="str">
        <f t="shared" si="0"/>
        <v>Hawthorne, Jude</v>
      </c>
      <c r="P35">
        <f t="shared" si="1"/>
        <v>1815004</v>
      </c>
      <c r="Q35" t="str">
        <f t="shared" si="2"/>
        <v>M</v>
      </c>
      <c r="R35" s="288">
        <f t="shared" si="3"/>
        <v>43068</v>
      </c>
    </row>
    <row r="36" spans="1:18" x14ac:dyDescent="0.25">
      <c r="A36">
        <v>1418801</v>
      </c>
      <c r="B36" t="s">
        <v>669</v>
      </c>
      <c r="C36" t="s">
        <v>664</v>
      </c>
      <c r="D36" t="s">
        <v>716</v>
      </c>
      <c r="F36" t="s">
        <v>717</v>
      </c>
      <c r="G36" t="s">
        <v>716</v>
      </c>
      <c r="H36" s="288">
        <v>41094</v>
      </c>
      <c r="I36" s="293" t="s">
        <v>667</v>
      </c>
      <c r="J36" s="293" t="s">
        <v>1225</v>
      </c>
      <c r="K36" s="293" t="s">
        <v>1225</v>
      </c>
      <c r="L36" s="293" t="s">
        <v>1225</v>
      </c>
      <c r="M36" s="293" t="s">
        <v>1225</v>
      </c>
      <c r="N36" s="293" t="s">
        <v>1225</v>
      </c>
      <c r="O36" s="297" t="str">
        <f t="shared" si="0"/>
        <v>Heard, Felicity</v>
      </c>
      <c r="P36">
        <f t="shared" si="1"/>
        <v>1418801</v>
      </c>
      <c r="Q36" t="str">
        <f t="shared" si="2"/>
        <v>F</v>
      </c>
      <c r="R36" s="288">
        <f t="shared" si="3"/>
        <v>41094</v>
      </c>
    </row>
    <row r="37" spans="1:18" x14ac:dyDescent="0.25">
      <c r="A37">
        <v>1751239</v>
      </c>
      <c r="B37" t="s">
        <v>657</v>
      </c>
      <c r="C37" t="s">
        <v>658</v>
      </c>
      <c r="D37" t="s">
        <v>718</v>
      </c>
      <c r="F37" t="s">
        <v>719</v>
      </c>
      <c r="G37" t="s">
        <v>718</v>
      </c>
      <c r="H37" s="288">
        <v>40818</v>
      </c>
      <c r="I37" s="293" t="s">
        <v>661</v>
      </c>
      <c r="J37" s="293" t="s">
        <v>1225</v>
      </c>
      <c r="K37" s="293" t="s">
        <v>1225</v>
      </c>
      <c r="L37" s="293" t="s">
        <v>1225</v>
      </c>
      <c r="M37" s="293" t="s">
        <v>1225</v>
      </c>
      <c r="N37" s="293" t="s">
        <v>1225</v>
      </c>
      <c r="O37" s="297" t="str">
        <f t="shared" si="0"/>
        <v>Henderson, Joseph</v>
      </c>
      <c r="P37">
        <f t="shared" si="1"/>
        <v>1751239</v>
      </c>
      <c r="Q37" t="str">
        <f t="shared" si="2"/>
        <v>M</v>
      </c>
      <c r="R37" s="288">
        <f t="shared" si="3"/>
        <v>40818</v>
      </c>
    </row>
    <row r="38" spans="1:18" x14ac:dyDescent="0.25">
      <c r="A38">
        <v>1689521</v>
      </c>
      <c r="B38" t="s">
        <v>669</v>
      </c>
      <c r="C38" t="s">
        <v>664</v>
      </c>
      <c r="D38" t="s">
        <v>720</v>
      </c>
      <c r="F38" t="s">
        <v>721</v>
      </c>
      <c r="G38" t="s">
        <v>720</v>
      </c>
      <c r="H38" s="288">
        <v>41631</v>
      </c>
      <c r="I38" s="293" t="s">
        <v>667</v>
      </c>
      <c r="J38" s="293" t="s">
        <v>1225</v>
      </c>
      <c r="K38" s="293" t="s">
        <v>1225</v>
      </c>
      <c r="L38" s="293" t="s">
        <v>1225</v>
      </c>
      <c r="M38" s="293" t="s">
        <v>1225</v>
      </c>
      <c r="N38" s="293" t="s">
        <v>1225</v>
      </c>
      <c r="O38" s="297" t="str">
        <f t="shared" si="0"/>
        <v>Hillerby, Rosa</v>
      </c>
      <c r="P38">
        <f t="shared" si="1"/>
        <v>1689521</v>
      </c>
      <c r="Q38" t="str">
        <f t="shared" si="2"/>
        <v>F</v>
      </c>
      <c r="R38" s="288">
        <f t="shared" si="3"/>
        <v>41631</v>
      </c>
    </row>
    <row r="39" spans="1:18" x14ac:dyDescent="0.25">
      <c r="A39">
        <v>1739431</v>
      </c>
      <c r="B39" t="s">
        <v>669</v>
      </c>
      <c r="C39" t="s">
        <v>664</v>
      </c>
      <c r="D39" t="s">
        <v>333</v>
      </c>
      <c r="F39" t="s">
        <v>721</v>
      </c>
      <c r="G39" t="s">
        <v>333</v>
      </c>
      <c r="H39" s="288">
        <v>42137</v>
      </c>
      <c r="I39" s="293" t="s">
        <v>667</v>
      </c>
      <c r="J39" s="293" t="s">
        <v>1225</v>
      </c>
      <c r="K39" s="293" t="s">
        <v>1225</v>
      </c>
      <c r="L39" s="293" t="s">
        <v>1225</v>
      </c>
      <c r="M39" s="293" t="s">
        <v>1225</v>
      </c>
      <c r="N39" s="293" t="s">
        <v>1225</v>
      </c>
      <c r="O39" s="297" t="str">
        <f t="shared" si="0"/>
        <v>Hillerby, Emilia</v>
      </c>
      <c r="P39">
        <f t="shared" si="1"/>
        <v>1739431</v>
      </c>
      <c r="Q39" t="str">
        <f t="shared" si="2"/>
        <v>F</v>
      </c>
      <c r="R39" s="288">
        <f t="shared" si="3"/>
        <v>42137</v>
      </c>
    </row>
    <row r="40" spans="1:18" x14ac:dyDescent="0.25">
      <c r="A40">
        <v>1786378</v>
      </c>
      <c r="B40" t="s">
        <v>657</v>
      </c>
      <c r="C40" t="s">
        <v>664</v>
      </c>
      <c r="D40" t="s">
        <v>722</v>
      </c>
      <c r="F40" t="s">
        <v>723</v>
      </c>
      <c r="G40" t="s">
        <v>722</v>
      </c>
      <c r="H40" s="288">
        <v>41759</v>
      </c>
      <c r="I40" s="293" t="s">
        <v>667</v>
      </c>
      <c r="J40" s="293" t="s">
        <v>1225</v>
      </c>
      <c r="K40" s="293" t="s">
        <v>1225</v>
      </c>
      <c r="L40" s="293" t="s">
        <v>1225</v>
      </c>
      <c r="M40" s="293" t="s">
        <v>1225</v>
      </c>
      <c r="N40" s="293" t="s">
        <v>1225</v>
      </c>
      <c r="O40" s="297" t="str">
        <f t="shared" si="0"/>
        <v>Hodgson, Beau</v>
      </c>
      <c r="P40">
        <f t="shared" si="1"/>
        <v>1786378</v>
      </c>
      <c r="Q40" t="str">
        <f t="shared" si="2"/>
        <v>F</v>
      </c>
      <c r="R40" s="288">
        <f t="shared" si="3"/>
        <v>41759</v>
      </c>
    </row>
    <row r="41" spans="1:18" x14ac:dyDescent="0.25">
      <c r="A41">
        <v>1801899</v>
      </c>
      <c r="B41" t="s">
        <v>657</v>
      </c>
      <c r="C41" t="s">
        <v>664</v>
      </c>
      <c r="D41" t="s">
        <v>724</v>
      </c>
      <c r="F41" t="s">
        <v>723</v>
      </c>
      <c r="G41" t="s">
        <v>724</v>
      </c>
      <c r="H41" s="288">
        <v>42684</v>
      </c>
      <c r="I41" s="293" t="s">
        <v>667</v>
      </c>
      <c r="J41" s="293" t="s">
        <v>1225</v>
      </c>
      <c r="K41" s="293" t="s">
        <v>1225</v>
      </c>
      <c r="L41" s="293" t="s">
        <v>1225</v>
      </c>
      <c r="M41" s="293" t="s">
        <v>1225</v>
      </c>
      <c r="N41" s="293" t="s">
        <v>1225</v>
      </c>
      <c r="O41" s="297" t="str">
        <f t="shared" si="0"/>
        <v>Hodgson, Indie</v>
      </c>
      <c r="P41">
        <f t="shared" si="1"/>
        <v>1801899</v>
      </c>
      <c r="Q41" t="str">
        <f t="shared" si="2"/>
        <v>F</v>
      </c>
      <c r="R41" s="288">
        <f t="shared" si="3"/>
        <v>42684</v>
      </c>
    </row>
    <row r="42" spans="1:18" x14ac:dyDescent="0.25">
      <c r="A42">
        <v>1315298</v>
      </c>
      <c r="B42" t="s">
        <v>669</v>
      </c>
      <c r="C42" t="s">
        <v>658</v>
      </c>
      <c r="D42" t="s">
        <v>725</v>
      </c>
      <c r="E42" t="s">
        <v>726</v>
      </c>
      <c r="F42" t="s">
        <v>727</v>
      </c>
      <c r="G42" t="s">
        <v>725</v>
      </c>
      <c r="H42" s="288">
        <v>28737</v>
      </c>
      <c r="I42" s="293" t="s">
        <v>661</v>
      </c>
      <c r="J42" s="293" t="s">
        <v>1225</v>
      </c>
      <c r="K42" s="293" t="s">
        <v>1225</v>
      </c>
      <c r="L42" s="293" t="s">
        <v>1225</v>
      </c>
      <c r="M42" s="293" t="s">
        <v>1225</v>
      </c>
      <c r="N42" s="293" t="s">
        <v>1225</v>
      </c>
      <c r="O42" s="297" t="str">
        <f t="shared" si="0"/>
        <v>Horner, Phil</v>
      </c>
      <c r="P42">
        <f t="shared" si="1"/>
        <v>1315298</v>
      </c>
      <c r="Q42" t="str">
        <f t="shared" si="2"/>
        <v>M</v>
      </c>
      <c r="R42" s="288">
        <f t="shared" si="3"/>
        <v>28737</v>
      </c>
    </row>
    <row r="43" spans="1:18" x14ac:dyDescent="0.25">
      <c r="A43">
        <v>1442066</v>
      </c>
      <c r="B43" t="s">
        <v>669</v>
      </c>
      <c r="C43" t="s">
        <v>658</v>
      </c>
      <c r="D43" t="s">
        <v>728</v>
      </c>
      <c r="F43" t="s">
        <v>727</v>
      </c>
      <c r="G43" t="s">
        <v>728</v>
      </c>
      <c r="H43" s="288">
        <v>41418</v>
      </c>
      <c r="I43" s="293" t="s">
        <v>661</v>
      </c>
      <c r="J43" s="293" t="s">
        <v>1225</v>
      </c>
      <c r="K43" s="293" t="s">
        <v>1225</v>
      </c>
      <c r="L43" s="293" t="s">
        <v>1225</v>
      </c>
      <c r="M43" s="293" t="s">
        <v>1225</v>
      </c>
      <c r="N43" s="293" t="s">
        <v>1225</v>
      </c>
      <c r="O43" s="297" t="str">
        <f t="shared" si="0"/>
        <v>Horner, Joe</v>
      </c>
      <c r="P43">
        <f t="shared" si="1"/>
        <v>1442066</v>
      </c>
      <c r="Q43" t="str">
        <f t="shared" si="2"/>
        <v>M</v>
      </c>
      <c r="R43" s="288">
        <f t="shared" si="3"/>
        <v>41418</v>
      </c>
    </row>
    <row r="44" spans="1:18" x14ac:dyDescent="0.25">
      <c r="A44">
        <v>1786372</v>
      </c>
      <c r="B44" t="s">
        <v>657</v>
      </c>
      <c r="C44" t="s">
        <v>658</v>
      </c>
      <c r="D44" t="s">
        <v>729</v>
      </c>
      <c r="F44" t="s">
        <v>730</v>
      </c>
      <c r="G44" t="s">
        <v>729</v>
      </c>
      <c r="H44" s="288">
        <v>40479</v>
      </c>
      <c r="I44" s="293" t="s">
        <v>661</v>
      </c>
      <c r="J44" s="293" t="s">
        <v>1225</v>
      </c>
      <c r="K44" s="293" t="s">
        <v>1225</v>
      </c>
      <c r="L44" s="293" t="s">
        <v>1225</v>
      </c>
      <c r="M44" s="293" t="s">
        <v>1225</v>
      </c>
      <c r="N44" s="293" t="s">
        <v>1225</v>
      </c>
      <c r="O44" s="297" t="str">
        <f t="shared" si="0"/>
        <v>Jetters, Sam</v>
      </c>
      <c r="P44">
        <f t="shared" si="1"/>
        <v>1786372</v>
      </c>
      <c r="Q44" t="str">
        <f t="shared" si="2"/>
        <v>M</v>
      </c>
      <c r="R44" s="288">
        <f t="shared" si="3"/>
        <v>40479</v>
      </c>
    </row>
    <row r="45" spans="1:18" x14ac:dyDescent="0.25">
      <c r="A45">
        <v>1708852</v>
      </c>
      <c r="B45" t="s">
        <v>669</v>
      </c>
      <c r="C45" t="s">
        <v>664</v>
      </c>
      <c r="D45" t="s">
        <v>326</v>
      </c>
      <c r="F45" t="s">
        <v>731</v>
      </c>
      <c r="G45" t="s">
        <v>326</v>
      </c>
      <c r="H45" s="288">
        <v>41009</v>
      </c>
      <c r="I45" s="293" t="s">
        <v>667</v>
      </c>
      <c r="J45" s="293" t="s">
        <v>1225</v>
      </c>
      <c r="K45" s="293" t="s">
        <v>1225</v>
      </c>
      <c r="L45" s="293" t="s">
        <v>1225</v>
      </c>
      <c r="M45" s="293" t="s">
        <v>1225</v>
      </c>
      <c r="N45" s="293" t="s">
        <v>1225</v>
      </c>
      <c r="O45" s="297" t="str">
        <f t="shared" si="0"/>
        <v>Jordan, Emily</v>
      </c>
      <c r="P45">
        <f t="shared" si="1"/>
        <v>1708852</v>
      </c>
      <c r="Q45" t="str">
        <f t="shared" si="2"/>
        <v>F</v>
      </c>
      <c r="R45" s="288">
        <f t="shared" si="3"/>
        <v>41009</v>
      </c>
    </row>
    <row r="46" spans="1:18" x14ac:dyDescent="0.25">
      <c r="A46">
        <v>1819018</v>
      </c>
      <c r="B46" t="s">
        <v>657</v>
      </c>
      <c r="C46" t="s">
        <v>658</v>
      </c>
      <c r="D46" t="s">
        <v>732</v>
      </c>
      <c r="F46" t="s">
        <v>733</v>
      </c>
      <c r="G46" t="s">
        <v>732</v>
      </c>
      <c r="H46" s="288">
        <v>42837</v>
      </c>
      <c r="I46" s="293" t="s">
        <v>661</v>
      </c>
      <c r="J46" s="293" t="s">
        <v>1225</v>
      </c>
      <c r="K46" s="293" t="s">
        <v>1225</v>
      </c>
      <c r="L46" s="293" t="s">
        <v>1225</v>
      </c>
      <c r="M46" s="293" t="s">
        <v>1225</v>
      </c>
      <c r="N46" s="293" t="s">
        <v>1225</v>
      </c>
      <c r="O46" s="297" t="str">
        <f t="shared" si="0"/>
        <v>Kandoussi, Amin</v>
      </c>
      <c r="P46">
        <f t="shared" si="1"/>
        <v>1819018</v>
      </c>
      <c r="Q46" t="str">
        <f t="shared" si="2"/>
        <v>M</v>
      </c>
      <c r="R46" s="288">
        <f t="shared" si="3"/>
        <v>42837</v>
      </c>
    </row>
    <row r="47" spans="1:18" x14ac:dyDescent="0.25">
      <c r="A47">
        <v>1800651</v>
      </c>
      <c r="B47" t="s">
        <v>657</v>
      </c>
      <c r="C47" t="s">
        <v>658</v>
      </c>
      <c r="D47" t="s">
        <v>734</v>
      </c>
      <c r="F47" t="s">
        <v>735</v>
      </c>
      <c r="G47" t="s">
        <v>734</v>
      </c>
      <c r="H47" s="288">
        <v>42432</v>
      </c>
      <c r="I47" s="293" t="s">
        <v>661</v>
      </c>
      <c r="J47" s="293" t="s">
        <v>1225</v>
      </c>
      <c r="K47" s="293" t="s">
        <v>1225</v>
      </c>
      <c r="L47" s="293" t="s">
        <v>1225</v>
      </c>
      <c r="M47" s="293" t="s">
        <v>1225</v>
      </c>
      <c r="N47" s="293" t="s">
        <v>1225</v>
      </c>
      <c r="O47" s="297" t="str">
        <f t="shared" si="0"/>
        <v>Linford, Chester</v>
      </c>
      <c r="P47">
        <f t="shared" si="1"/>
        <v>1800651</v>
      </c>
      <c r="Q47" t="str">
        <f t="shared" si="2"/>
        <v>M</v>
      </c>
      <c r="R47" s="288">
        <f t="shared" si="3"/>
        <v>42432</v>
      </c>
    </row>
    <row r="48" spans="1:18" x14ac:dyDescent="0.25">
      <c r="A48">
        <v>1499949</v>
      </c>
      <c r="B48" t="s">
        <v>669</v>
      </c>
      <c r="C48" t="s">
        <v>664</v>
      </c>
      <c r="D48" t="s">
        <v>736</v>
      </c>
      <c r="F48" t="s">
        <v>737</v>
      </c>
      <c r="G48" t="s">
        <v>736</v>
      </c>
      <c r="H48" s="288">
        <v>41688</v>
      </c>
      <c r="I48" s="293" t="s">
        <v>667</v>
      </c>
      <c r="J48" s="293" t="s">
        <v>1225</v>
      </c>
      <c r="K48" s="293" t="s">
        <v>1225</v>
      </c>
      <c r="L48" s="293" t="s">
        <v>1225</v>
      </c>
      <c r="M48" s="293" t="s">
        <v>1225</v>
      </c>
      <c r="N48" s="293" t="s">
        <v>1225</v>
      </c>
      <c r="O48" s="297" t="str">
        <f t="shared" si="0"/>
        <v>Lobbe, Kiziah</v>
      </c>
      <c r="P48">
        <f t="shared" si="1"/>
        <v>1499949</v>
      </c>
      <c r="Q48" t="str">
        <f t="shared" si="2"/>
        <v>F</v>
      </c>
      <c r="R48" s="288">
        <f t="shared" si="3"/>
        <v>41688</v>
      </c>
    </row>
    <row r="49" spans="1:18" x14ac:dyDescent="0.25">
      <c r="A49">
        <v>1715655</v>
      </c>
      <c r="B49" t="s">
        <v>657</v>
      </c>
      <c r="C49" t="s">
        <v>658</v>
      </c>
      <c r="D49" t="s">
        <v>738</v>
      </c>
      <c r="F49" t="s">
        <v>737</v>
      </c>
      <c r="G49" t="s">
        <v>738</v>
      </c>
      <c r="H49" s="288">
        <v>42913</v>
      </c>
      <c r="I49" s="293" t="s">
        <v>661</v>
      </c>
      <c r="J49" s="293" t="s">
        <v>1225</v>
      </c>
      <c r="K49" s="293" t="s">
        <v>1225</v>
      </c>
      <c r="L49" s="293" t="s">
        <v>1225</v>
      </c>
      <c r="M49" s="293" t="s">
        <v>1225</v>
      </c>
      <c r="N49" s="293" t="s">
        <v>1225</v>
      </c>
      <c r="O49" s="297" t="str">
        <f t="shared" si="0"/>
        <v>Lobbe, Kyon</v>
      </c>
      <c r="P49">
        <f t="shared" si="1"/>
        <v>1715655</v>
      </c>
      <c r="Q49" t="str">
        <f t="shared" si="2"/>
        <v>M</v>
      </c>
      <c r="R49" s="288">
        <f t="shared" si="3"/>
        <v>42913</v>
      </c>
    </row>
    <row r="50" spans="1:18" x14ac:dyDescent="0.25">
      <c r="A50">
        <v>1608819</v>
      </c>
      <c r="B50" t="s">
        <v>669</v>
      </c>
      <c r="C50" t="s">
        <v>658</v>
      </c>
      <c r="D50" t="s">
        <v>739</v>
      </c>
      <c r="F50" t="s">
        <v>740</v>
      </c>
      <c r="G50" t="s">
        <v>739</v>
      </c>
      <c r="H50" s="288">
        <v>41641</v>
      </c>
      <c r="I50" s="293" t="s">
        <v>661</v>
      </c>
      <c r="J50" s="293" t="s">
        <v>1225</v>
      </c>
      <c r="K50" s="293" t="s">
        <v>1225</v>
      </c>
      <c r="L50" s="293" t="s">
        <v>1225</v>
      </c>
      <c r="M50" s="293" t="s">
        <v>1225</v>
      </c>
      <c r="N50" s="293" t="s">
        <v>1225</v>
      </c>
      <c r="O50" s="297" t="str">
        <f t="shared" si="0"/>
        <v>Lock, Harry</v>
      </c>
      <c r="P50">
        <f t="shared" si="1"/>
        <v>1608819</v>
      </c>
      <c r="Q50" t="str">
        <f t="shared" si="2"/>
        <v>M</v>
      </c>
      <c r="R50" s="288">
        <f t="shared" si="3"/>
        <v>41641</v>
      </c>
    </row>
    <row r="51" spans="1:18" x14ac:dyDescent="0.25">
      <c r="A51">
        <v>1523515</v>
      </c>
      <c r="B51" t="s">
        <v>669</v>
      </c>
      <c r="C51" t="s">
        <v>664</v>
      </c>
      <c r="D51" t="s">
        <v>741</v>
      </c>
      <c r="F51" t="s">
        <v>742</v>
      </c>
      <c r="G51" t="s">
        <v>741</v>
      </c>
      <c r="H51" s="288">
        <v>40541</v>
      </c>
      <c r="I51" s="293" t="s">
        <v>667</v>
      </c>
      <c r="J51" s="293" t="s">
        <v>1225</v>
      </c>
      <c r="K51" s="293" t="s">
        <v>1225</v>
      </c>
      <c r="L51" s="293" t="s">
        <v>1225</v>
      </c>
      <c r="M51" s="293" t="s">
        <v>1225</v>
      </c>
      <c r="N51" s="293" t="s">
        <v>1225</v>
      </c>
      <c r="O51" s="297" t="str">
        <f t="shared" si="0"/>
        <v>Loughran, Ava</v>
      </c>
      <c r="P51">
        <f t="shared" si="1"/>
        <v>1523515</v>
      </c>
      <c r="Q51" t="str">
        <f t="shared" si="2"/>
        <v>F</v>
      </c>
      <c r="R51" s="288">
        <f t="shared" si="3"/>
        <v>40541</v>
      </c>
    </row>
    <row r="52" spans="1:18" x14ac:dyDescent="0.25">
      <c r="A52">
        <v>1608830</v>
      </c>
      <c r="B52" t="s">
        <v>669</v>
      </c>
      <c r="C52" t="s">
        <v>664</v>
      </c>
      <c r="D52" t="s">
        <v>743</v>
      </c>
      <c r="F52" t="s">
        <v>744</v>
      </c>
      <c r="G52" t="s">
        <v>743</v>
      </c>
      <c r="H52" s="288">
        <v>40866</v>
      </c>
      <c r="I52" s="293" t="s">
        <v>667</v>
      </c>
      <c r="J52" s="293" t="s">
        <v>1225</v>
      </c>
      <c r="K52" s="293" t="s">
        <v>1225</v>
      </c>
      <c r="L52" s="293" t="s">
        <v>1225</v>
      </c>
      <c r="M52" s="293" t="s">
        <v>1225</v>
      </c>
      <c r="N52" s="293" t="s">
        <v>1225</v>
      </c>
      <c r="O52" s="297" t="str">
        <f t="shared" si="0"/>
        <v>Luker, Mia</v>
      </c>
      <c r="P52">
        <f t="shared" si="1"/>
        <v>1608830</v>
      </c>
      <c r="Q52" t="str">
        <f t="shared" si="2"/>
        <v>F</v>
      </c>
      <c r="R52" s="288">
        <f t="shared" si="3"/>
        <v>40866</v>
      </c>
    </row>
    <row r="53" spans="1:18" x14ac:dyDescent="0.25">
      <c r="A53">
        <v>1790810</v>
      </c>
      <c r="B53" t="s">
        <v>657</v>
      </c>
      <c r="C53" t="s">
        <v>664</v>
      </c>
      <c r="D53" t="s">
        <v>745</v>
      </c>
      <c r="F53" t="s">
        <v>744</v>
      </c>
      <c r="G53" t="s">
        <v>745</v>
      </c>
      <c r="H53" s="288">
        <v>42200</v>
      </c>
      <c r="I53" s="293" t="s">
        <v>667</v>
      </c>
      <c r="J53" s="293" t="s">
        <v>1225</v>
      </c>
      <c r="K53" s="293" t="s">
        <v>1225</v>
      </c>
      <c r="L53" s="293" t="s">
        <v>1225</v>
      </c>
      <c r="M53" s="293" t="s">
        <v>1225</v>
      </c>
      <c r="N53" s="293" t="s">
        <v>1225</v>
      </c>
      <c r="O53" s="297" t="str">
        <f t="shared" si="0"/>
        <v>Luker, Zoe</v>
      </c>
      <c r="P53">
        <f t="shared" si="1"/>
        <v>1790810</v>
      </c>
      <c r="Q53" t="str">
        <f t="shared" si="2"/>
        <v>F</v>
      </c>
      <c r="R53" s="288">
        <f t="shared" si="3"/>
        <v>42200</v>
      </c>
    </row>
    <row r="54" spans="1:18" x14ac:dyDescent="0.25">
      <c r="A54">
        <v>1267242</v>
      </c>
      <c r="B54" t="s">
        <v>669</v>
      </c>
      <c r="C54" t="s">
        <v>658</v>
      </c>
      <c r="D54" t="s">
        <v>662</v>
      </c>
      <c r="F54" t="s">
        <v>746</v>
      </c>
      <c r="G54" t="s">
        <v>662</v>
      </c>
      <c r="H54" s="288">
        <v>39300</v>
      </c>
      <c r="I54" s="293" t="s">
        <v>661</v>
      </c>
      <c r="J54" s="293" t="s">
        <v>1225</v>
      </c>
      <c r="K54" s="293" t="s">
        <v>1225</v>
      </c>
      <c r="L54" s="293" t="s">
        <v>1225</v>
      </c>
      <c r="M54" s="293" t="s">
        <v>1225</v>
      </c>
      <c r="N54" s="293" t="s">
        <v>1225</v>
      </c>
      <c r="O54" s="297" t="str">
        <f t="shared" si="0"/>
        <v>Mack, Henry</v>
      </c>
      <c r="P54">
        <f t="shared" si="1"/>
        <v>1267242</v>
      </c>
      <c r="Q54" t="str">
        <f t="shared" si="2"/>
        <v>M</v>
      </c>
      <c r="R54" s="288">
        <f t="shared" si="3"/>
        <v>39300</v>
      </c>
    </row>
    <row r="55" spans="1:18" x14ac:dyDescent="0.25">
      <c r="A55">
        <v>1447121</v>
      </c>
      <c r="B55" t="s">
        <v>669</v>
      </c>
      <c r="C55" t="s">
        <v>664</v>
      </c>
      <c r="D55" t="s">
        <v>747</v>
      </c>
      <c r="F55" t="s">
        <v>748</v>
      </c>
      <c r="G55" t="s">
        <v>747</v>
      </c>
      <c r="H55" s="288">
        <v>40438</v>
      </c>
      <c r="I55" s="293" t="s">
        <v>667</v>
      </c>
      <c r="J55" s="293" t="s">
        <v>1225</v>
      </c>
      <c r="K55" s="293" t="s">
        <v>1225</v>
      </c>
      <c r="L55" s="293" t="s">
        <v>1225</v>
      </c>
      <c r="M55" s="293" t="s">
        <v>1225</v>
      </c>
      <c r="N55" s="293" t="s">
        <v>1225</v>
      </c>
      <c r="O55" s="297" t="str">
        <f t="shared" si="0"/>
        <v>Mazhambe, Abigail</v>
      </c>
      <c r="P55">
        <f t="shared" si="1"/>
        <v>1447121</v>
      </c>
      <c r="Q55" t="str">
        <f t="shared" si="2"/>
        <v>F</v>
      </c>
      <c r="R55" s="288">
        <f t="shared" si="3"/>
        <v>40438</v>
      </c>
    </row>
    <row r="56" spans="1:18" x14ac:dyDescent="0.25">
      <c r="A56">
        <v>1656895</v>
      </c>
      <c r="B56" t="s">
        <v>669</v>
      </c>
      <c r="C56" t="s">
        <v>664</v>
      </c>
      <c r="D56" t="s">
        <v>749</v>
      </c>
      <c r="F56" t="s">
        <v>748</v>
      </c>
      <c r="G56" t="s">
        <v>750</v>
      </c>
      <c r="H56" s="288">
        <v>42283</v>
      </c>
      <c r="I56" s="293" t="s">
        <v>667</v>
      </c>
      <c r="J56" s="293" t="s">
        <v>1225</v>
      </c>
      <c r="K56" s="293" t="s">
        <v>1225</v>
      </c>
      <c r="L56" s="293" t="s">
        <v>1225</v>
      </c>
      <c r="M56" s="293" t="s">
        <v>1225</v>
      </c>
      <c r="N56" s="293" t="s">
        <v>1225</v>
      </c>
      <c r="O56" s="297" t="str">
        <f t="shared" si="0"/>
        <v>Mazhambe, Briana</v>
      </c>
      <c r="P56">
        <f t="shared" si="1"/>
        <v>1656895</v>
      </c>
      <c r="Q56" t="str">
        <f t="shared" si="2"/>
        <v>F</v>
      </c>
      <c r="R56" s="288">
        <f t="shared" si="3"/>
        <v>42283</v>
      </c>
    </row>
    <row r="57" spans="1:18" x14ac:dyDescent="0.25">
      <c r="A57">
        <v>1821261</v>
      </c>
      <c r="B57" t="s">
        <v>657</v>
      </c>
      <c r="C57" t="s">
        <v>658</v>
      </c>
      <c r="D57" t="s">
        <v>751</v>
      </c>
      <c r="F57" t="s">
        <v>752</v>
      </c>
      <c r="G57" t="s">
        <v>751</v>
      </c>
      <c r="H57" s="288">
        <v>40580</v>
      </c>
      <c r="I57" s="293" t="s">
        <v>661</v>
      </c>
      <c r="J57" s="293" t="s">
        <v>1225</v>
      </c>
      <c r="K57" s="293" t="s">
        <v>1225</v>
      </c>
      <c r="L57" s="293" t="s">
        <v>1225</v>
      </c>
      <c r="M57" s="293" t="s">
        <v>1225</v>
      </c>
      <c r="N57" s="293" t="s">
        <v>1225</v>
      </c>
      <c r="O57" s="297" t="str">
        <f t="shared" si="0"/>
        <v>Mcbride, Jack</v>
      </c>
      <c r="P57">
        <f t="shared" si="1"/>
        <v>1821261</v>
      </c>
      <c r="Q57" t="str">
        <f t="shared" si="2"/>
        <v>M</v>
      </c>
      <c r="R57" s="288">
        <f t="shared" si="3"/>
        <v>40580</v>
      </c>
    </row>
    <row r="58" spans="1:18" x14ac:dyDescent="0.25">
      <c r="A58">
        <v>846398</v>
      </c>
      <c r="B58" t="s">
        <v>669</v>
      </c>
      <c r="C58" t="s">
        <v>658</v>
      </c>
      <c r="D58" t="s">
        <v>753</v>
      </c>
      <c r="E58" t="s">
        <v>661</v>
      </c>
      <c r="F58" t="s">
        <v>754</v>
      </c>
      <c r="G58" t="s">
        <v>753</v>
      </c>
      <c r="H58" s="288">
        <v>37278</v>
      </c>
      <c r="I58" s="293" t="s">
        <v>661</v>
      </c>
      <c r="J58" s="293" t="s">
        <v>1225</v>
      </c>
      <c r="K58" s="293" t="s">
        <v>1225</v>
      </c>
      <c r="L58" s="293" t="s">
        <v>1225</v>
      </c>
      <c r="M58" s="293" t="s">
        <v>1225</v>
      </c>
      <c r="N58" s="293" t="s">
        <v>1225</v>
      </c>
      <c r="O58" s="297" t="str">
        <f t="shared" si="0"/>
        <v>Mccarthy, Matthew</v>
      </c>
      <c r="P58">
        <f t="shared" si="1"/>
        <v>846398</v>
      </c>
      <c r="Q58" t="str">
        <f t="shared" si="2"/>
        <v>M</v>
      </c>
      <c r="R58" s="288">
        <f t="shared" si="3"/>
        <v>37278</v>
      </c>
    </row>
    <row r="59" spans="1:18" x14ac:dyDescent="0.25">
      <c r="A59">
        <v>1751212</v>
      </c>
      <c r="B59" t="s">
        <v>657</v>
      </c>
      <c r="C59" t="s">
        <v>658</v>
      </c>
      <c r="D59" t="s">
        <v>755</v>
      </c>
      <c r="F59" t="s">
        <v>756</v>
      </c>
      <c r="G59" t="s">
        <v>755</v>
      </c>
      <c r="H59" s="288">
        <v>40684</v>
      </c>
      <c r="I59" s="293" t="s">
        <v>661</v>
      </c>
      <c r="J59" s="293" t="s">
        <v>1225</v>
      </c>
      <c r="K59" s="293" t="s">
        <v>1225</v>
      </c>
      <c r="L59" s="293" t="s">
        <v>1225</v>
      </c>
      <c r="M59" s="293" t="s">
        <v>1225</v>
      </c>
      <c r="N59" s="293" t="s">
        <v>1225</v>
      </c>
      <c r="O59" s="297" t="str">
        <f t="shared" si="0"/>
        <v>Mcdonagh, Sebastian</v>
      </c>
      <c r="P59">
        <f t="shared" si="1"/>
        <v>1751212</v>
      </c>
      <c r="Q59" t="str">
        <f t="shared" si="2"/>
        <v>M</v>
      </c>
      <c r="R59" s="288">
        <f t="shared" si="3"/>
        <v>40684</v>
      </c>
    </row>
    <row r="60" spans="1:18" x14ac:dyDescent="0.25">
      <c r="A60">
        <v>1751258</v>
      </c>
      <c r="B60" t="s">
        <v>657</v>
      </c>
      <c r="C60" t="s">
        <v>658</v>
      </c>
      <c r="D60" t="s">
        <v>757</v>
      </c>
      <c r="F60" t="s">
        <v>756</v>
      </c>
      <c r="G60" t="s">
        <v>757</v>
      </c>
      <c r="H60" s="288">
        <v>41381</v>
      </c>
      <c r="I60" s="293" t="s">
        <v>661</v>
      </c>
      <c r="J60" s="293" t="s">
        <v>1225</v>
      </c>
      <c r="K60" s="293" t="s">
        <v>1225</v>
      </c>
      <c r="L60" s="293" t="s">
        <v>1225</v>
      </c>
      <c r="M60" s="293" t="s">
        <v>1225</v>
      </c>
      <c r="N60" s="293" t="s">
        <v>1225</v>
      </c>
      <c r="O60" s="297" t="str">
        <f t="shared" si="0"/>
        <v>Mcdonagh, Benjamin</v>
      </c>
      <c r="P60">
        <f t="shared" si="1"/>
        <v>1751258</v>
      </c>
      <c r="Q60" t="str">
        <f t="shared" si="2"/>
        <v>M</v>
      </c>
      <c r="R60" s="288">
        <f t="shared" si="3"/>
        <v>41381</v>
      </c>
    </row>
    <row r="61" spans="1:18" x14ac:dyDescent="0.25">
      <c r="A61">
        <v>1689520</v>
      </c>
      <c r="B61" t="s">
        <v>669</v>
      </c>
      <c r="C61" t="s">
        <v>658</v>
      </c>
      <c r="D61" t="s">
        <v>758</v>
      </c>
      <c r="E61" t="s">
        <v>759</v>
      </c>
      <c r="F61" t="s">
        <v>760</v>
      </c>
      <c r="G61" t="s">
        <v>758</v>
      </c>
      <c r="H61" s="288">
        <v>41843</v>
      </c>
      <c r="I61" s="293" t="s">
        <v>661</v>
      </c>
      <c r="J61" s="293" t="s">
        <v>1225</v>
      </c>
      <c r="K61" s="293" t="s">
        <v>1225</v>
      </c>
      <c r="L61" s="293" t="s">
        <v>1225</v>
      </c>
      <c r="M61" s="293" t="s">
        <v>1225</v>
      </c>
      <c r="N61" s="293" t="s">
        <v>1225</v>
      </c>
      <c r="O61" s="297" t="str">
        <f t="shared" si="0"/>
        <v>Moore, William</v>
      </c>
      <c r="P61">
        <f t="shared" si="1"/>
        <v>1689520</v>
      </c>
      <c r="Q61" t="str">
        <f t="shared" si="2"/>
        <v>M</v>
      </c>
      <c r="R61" s="288">
        <f t="shared" si="3"/>
        <v>41843</v>
      </c>
    </row>
    <row r="62" spans="1:18" x14ac:dyDescent="0.25">
      <c r="A62">
        <v>1724792</v>
      </c>
      <c r="B62" t="s">
        <v>669</v>
      </c>
      <c r="C62" t="s">
        <v>658</v>
      </c>
      <c r="D62" t="s">
        <v>707</v>
      </c>
      <c r="F62" t="s">
        <v>760</v>
      </c>
      <c r="G62" t="s">
        <v>707</v>
      </c>
      <c r="H62" s="288">
        <v>42473</v>
      </c>
      <c r="I62" s="293" t="s">
        <v>661</v>
      </c>
      <c r="J62" s="293" t="s">
        <v>1225</v>
      </c>
      <c r="K62" s="293" t="s">
        <v>1225</v>
      </c>
      <c r="L62" s="293" t="s">
        <v>1225</v>
      </c>
      <c r="M62" s="293" t="s">
        <v>1225</v>
      </c>
      <c r="N62" s="293" t="s">
        <v>1225</v>
      </c>
      <c r="O62" s="297" t="str">
        <f t="shared" si="0"/>
        <v>Moore, James</v>
      </c>
      <c r="P62">
        <f t="shared" si="1"/>
        <v>1724792</v>
      </c>
      <c r="Q62" t="str">
        <f t="shared" si="2"/>
        <v>M</v>
      </c>
      <c r="R62" s="288">
        <f t="shared" si="3"/>
        <v>42473</v>
      </c>
    </row>
    <row r="63" spans="1:18" x14ac:dyDescent="0.25">
      <c r="A63">
        <v>1836647</v>
      </c>
      <c r="B63" t="s">
        <v>657</v>
      </c>
      <c r="C63" t="s">
        <v>664</v>
      </c>
      <c r="D63" t="s">
        <v>761</v>
      </c>
      <c r="F63" t="s">
        <v>762</v>
      </c>
      <c r="G63" t="s">
        <v>761</v>
      </c>
      <c r="H63" s="288">
        <v>42515</v>
      </c>
      <c r="I63" s="293" t="s">
        <v>667</v>
      </c>
      <c r="J63" s="293" t="s">
        <v>1225</v>
      </c>
      <c r="K63" s="293" t="s">
        <v>1225</v>
      </c>
      <c r="L63" s="293" t="s">
        <v>1225</v>
      </c>
      <c r="M63" s="293" t="s">
        <v>1225</v>
      </c>
      <c r="N63" s="293" t="s">
        <v>1225</v>
      </c>
      <c r="O63" s="297" t="str">
        <f t="shared" si="0"/>
        <v>Mudd, Heidi</v>
      </c>
      <c r="P63">
        <f t="shared" si="1"/>
        <v>1836647</v>
      </c>
      <c r="Q63" t="str">
        <f t="shared" si="2"/>
        <v>F</v>
      </c>
      <c r="R63" s="288">
        <f t="shared" si="3"/>
        <v>42515</v>
      </c>
    </row>
    <row r="64" spans="1:18" x14ac:dyDescent="0.25">
      <c r="A64">
        <v>1624360</v>
      </c>
      <c r="B64" t="s">
        <v>669</v>
      </c>
      <c r="C64" t="s">
        <v>664</v>
      </c>
      <c r="D64" t="s">
        <v>763</v>
      </c>
      <c r="F64" t="s">
        <v>764</v>
      </c>
      <c r="G64" t="s">
        <v>763</v>
      </c>
      <c r="H64" s="288">
        <v>41201</v>
      </c>
      <c r="I64" s="293" t="s">
        <v>667</v>
      </c>
      <c r="J64" s="293" t="s">
        <v>1225</v>
      </c>
      <c r="K64" s="293" t="s">
        <v>1225</v>
      </c>
      <c r="L64" s="293" t="s">
        <v>1225</v>
      </c>
      <c r="M64" s="293" t="s">
        <v>1225</v>
      </c>
      <c r="N64" s="293" t="s">
        <v>1225</v>
      </c>
      <c r="O64" s="297" t="str">
        <f t="shared" si="0"/>
        <v>Nicholson, Pippa</v>
      </c>
      <c r="P64">
        <f t="shared" si="1"/>
        <v>1624360</v>
      </c>
      <c r="Q64" t="str">
        <f t="shared" si="2"/>
        <v>F</v>
      </c>
      <c r="R64" s="288">
        <f t="shared" si="3"/>
        <v>41201</v>
      </c>
    </row>
    <row r="65" spans="1:18" x14ac:dyDescent="0.25">
      <c r="A65">
        <v>1652845</v>
      </c>
      <c r="B65" t="s">
        <v>669</v>
      </c>
      <c r="C65" t="s">
        <v>664</v>
      </c>
      <c r="D65" t="s">
        <v>765</v>
      </c>
      <c r="F65" t="s">
        <v>764</v>
      </c>
      <c r="G65" t="s">
        <v>765</v>
      </c>
      <c r="H65" s="288">
        <v>41918</v>
      </c>
      <c r="I65" s="293" t="s">
        <v>667</v>
      </c>
      <c r="J65" s="293" t="s">
        <v>1225</v>
      </c>
      <c r="K65" s="293" t="s">
        <v>1225</v>
      </c>
      <c r="L65" s="293" t="s">
        <v>1225</v>
      </c>
      <c r="M65" s="293" t="s">
        <v>1225</v>
      </c>
      <c r="N65" s="293" t="s">
        <v>1225</v>
      </c>
      <c r="O65" s="297" t="str">
        <f t="shared" si="0"/>
        <v>Nicholson, Isla</v>
      </c>
      <c r="P65">
        <f t="shared" si="1"/>
        <v>1652845</v>
      </c>
      <c r="Q65" t="str">
        <f t="shared" si="2"/>
        <v>F</v>
      </c>
      <c r="R65" s="288">
        <f t="shared" si="3"/>
        <v>41918</v>
      </c>
    </row>
    <row r="66" spans="1:18" x14ac:dyDescent="0.25">
      <c r="A66">
        <v>1673864</v>
      </c>
      <c r="B66" t="s">
        <v>657</v>
      </c>
      <c r="C66" t="s">
        <v>664</v>
      </c>
      <c r="D66" t="s">
        <v>766</v>
      </c>
      <c r="E66" t="s">
        <v>767</v>
      </c>
      <c r="F66" t="s">
        <v>764</v>
      </c>
      <c r="G66" t="s">
        <v>766</v>
      </c>
      <c r="H66" s="288">
        <v>41876</v>
      </c>
      <c r="I66" s="293" t="s">
        <v>667</v>
      </c>
      <c r="J66" s="293" t="s">
        <v>1225</v>
      </c>
      <c r="K66" s="293" t="s">
        <v>1225</v>
      </c>
      <c r="L66" s="293" t="s">
        <v>1225</v>
      </c>
      <c r="M66" s="293" t="s">
        <v>1225</v>
      </c>
      <c r="N66" s="293" t="s">
        <v>1225</v>
      </c>
      <c r="O66" s="297" t="str">
        <f t="shared" si="0"/>
        <v>Nicholson, Evie-Rae</v>
      </c>
      <c r="P66">
        <f t="shared" si="1"/>
        <v>1673864</v>
      </c>
      <c r="Q66" t="str">
        <f t="shared" si="2"/>
        <v>F</v>
      </c>
      <c r="R66" s="288">
        <f t="shared" si="3"/>
        <v>41876</v>
      </c>
    </row>
    <row r="67" spans="1:18" x14ac:dyDescent="0.25">
      <c r="A67">
        <v>1803646</v>
      </c>
      <c r="B67" t="s">
        <v>657</v>
      </c>
      <c r="C67" t="s">
        <v>664</v>
      </c>
      <c r="D67" t="s">
        <v>768</v>
      </c>
      <c r="F67" t="s">
        <v>769</v>
      </c>
      <c r="G67" t="s">
        <v>768</v>
      </c>
      <c r="H67" s="288">
        <v>42795</v>
      </c>
      <c r="I67" s="293" t="s">
        <v>667</v>
      </c>
      <c r="J67" s="293" t="s">
        <v>1225</v>
      </c>
      <c r="K67" s="293" t="s">
        <v>1225</v>
      </c>
      <c r="L67" s="293" t="s">
        <v>1225</v>
      </c>
      <c r="M67" s="293" t="s">
        <v>1225</v>
      </c>
      <c r="N67" s="293" t="s">
        <v>1225</v>
      </c>
      <c r="O67" s="297" t="str">
        <f t="shared" si="0"/>
        <v>Oxley, Ella</v>
      </c>
      <c r="P67">
        <f t="shared" si="1"/>
        <v>1803646</v>
      </c>
      <c r="Q67" t="str">
        <f t="shared" si="2"/>
        <v>F</v>
      </c>
      <c r="R67" s="288">
        <f t="shared" si="3"/>
        <v>42795</v>
      </c>
    </row>
    <row r="68" spans="1:18" x14ac:dyDescent="0.25">
      <c r="A68">
        <v>1763910</v>
      </c>
      <c r="B68" t="s">
        <v>657</v>
      </c>
      <c r="C68" t="s">
        <v>658</v>
      </c>
      <c r="D68" t="s">
        <v>770</v>
      </c>
      <c r="F68" t="s">
        <v>771</v>
      </c>
      <c r="G68" t="s">
        <v>770</v>
      </c>
      <c r="H68" s="288">
        <v>42696</v>
      </c>
      <c r="I68" s="293" t="s">
        <v>661</v>
      </c>
      <c r="J68" s="293" t="s">
        <v>1225</v>
      </c>
      <c r="K68" s="293" t="s">
        <v>1225</v>
      </c>
      <c r="L68" s="293" t="s">
        <v>1225</v>
      </c>
      <c r="M68" s="293" t="s">
        <v>1225</v>
      </c>
      <c r="N68" s="293" t="s">
        <v>1225</v>
      </c>
      <c r="O68" s="297" t="str">
        <f t="shared" si="0"/>
        <v>Ozdemir, Idan</v>
      </c>
      <c r="P68">
        <f t="shared" si="1"/>
        <v>1763910</v>
      </c>
      <c r="Q68" t="str">
        <f t="shared" si="2"/>
        <v>M</v>
      </c>
      <c r="R68" s="288">
        <f t="shared" si="3"/>
        <v>42696</v>
      </c>
    </row>
    <row r="69" spans="1:18" x14ac:dyDescent="0.25">
      <c r="A69">
        <v>1673865</v>
      </c>
      <c r="B69" t="s">
        <v>657</v>
      </c>
      <c r="C69" t="s">
        <v>658</v>
      </c>
      <c r="D69" t="s">
        <v>772</v>
      </c>
      <c r="F69" t="s">
        <v>773</v>
      </c>
      <c r="G69" t="s">
        <v>774</v>
      </c>
      <c r="H69" s="288">
        <v>41868</v>
      </c>
      <c r="I69" s="293" t="s">
        <v>661</v>
      </c>
      <c r="J69" s="293" t="s">
        <v>1225</v>
      </c>
      <c r="K69" s="293" t="s">
        <v>1225</v>
      </c>
      <c r="L69" s="293" t="s">
        <v>1225</v>
      </c>
      <c r="M69" s="293" t="s">
        <v>1225</v>
      </c>
      <c r="N69" s="293" t="s">
        <v>1225</v>
      </c>
      <c r="O69" s="297" t="str">
        <f t="shared" si="0"/>
        <v>Pershyn, Bohdan</v>
      </c>
      <c r="P69">
        <f t="shared" si="1"/>
        <v>1673865</v>
      </c>
      <c r="Q69" t="str">
        <f t="shared" si="2"/>
        <v>M</v>
      </c>
      <c r="R69" s="288">
        <f t="shared" si="3"/>
        <v>41868</v>
      </c>
    </row>
    <row r="70" spans="1:18" x14ac:dyDescent="0.25">
      <c r="A70">
        <v>1519326</v>
      </c>
      <c r="B70" t="s">
        <v>657</v>
      </c>
      <c r="C70" t="s">
        <v>664</v>
      </c>
      <c r="D70" t="s">
        <v>775</v>
      </c>
      <c r="F70" t="s">
        <v>776</v>
      </c>
      <c r="G70" t="s">
        <v>775</v>
      </c>
      <c r="H70" s="288">
        <v>40811</v>
      </c>
      <c r="I70" s="293" t="s">
        <v>667</v>
      </c>
      <c r="J70" s="293" t="s">
        <v>1225</v>
      </c>
      <c r="K70" s="293" t="s">
        <v>1225</v>
      </c>
      <c r="L70" s="293" t="s">
        <v>1225</v>
      </c>
      <c r="M70" s="293" t="s">
        <v>1225</v>
      </c>
      <c r="N70" s="293" t="s">
        <v>1225</v>
      </c>
      <c r="O70" s="297" t="str">
        <f t="shared" si="0"/>
        <v>Pipe, Lily</v>
      </c>
      <c r="P70">
        <f t="shared" si="1"/>
        <v>1519326</v>
      </c>
      <c r="Q70" t="str">
        <f t="shared" si="2"/>
        <v>F</v>
      </c>
      <c r="R70" s="288">
        <f t="shared" si="3"/>
        <v>40811</v>
      </c>
    </row>
    <row r="71" spans="1:18" x14ac:dyDescent="0.25">
      <c r="A71">
        <v>1715653</v>
      </c>
      <c r="B71" t="s">
        <v>669</v>
      </c>
      <c r="C71" t="s">
        <v>664</v>
      </c>
      <c r="D71" t="s">
        <v>777</v>
      </c>
      <c r="F71" t="s">
        <v>778</v>
      </c>
      <c r="G71" t="s">
        <v>777</v>
      </c>
      <c r="H71" s="288">
        <v>41175</v>
      </c>
      <c r="I71" s="293" t="s">
        <v>667</v>
      </c>
      <c r="J71" s="293" t="s">
        <v>1225</v>
      </c>
      <c r="K71" s="293" t="s">
        <v>1225</v>
      </c>
      <c r="L71" s="293" t="s">
        <v>1225</v>
      </c>
      <c r="M71" s="293" t="s">
        <v>1225</v>
      </c>
      <c r="N71" s="293" t="s">
        <v>1225</v>
      </c>
      <c r="O71" s="297" t="str">
        <f t="shared" si="0"/>
        <v>Shea, Gracie</v>
      </c>
      <c r="P71">
        <f t="shared" si="1"/>
        <v>1715653</v>
      </c>
      <c r="Q71" t="str">
        <f t="shared" si="2"/>
        <v>F</v>
      </c>
      <c r="R71" s="288">
        <f t="shared" si="3"/>
        <v>41175</v>
      </c>
    </row>
    <row r="72" spans="1:18" x14ac:dyDescent="0.25">
      <c r="A72">
        <v>1724790</v>
      </c>
      <c r="B72" t="s">
        <v>669</v>
      </c>
      <c r="C72" t="s">
        <v>664</v>
      </c>
      <c r="D72" t="s">
        <v>779</v>
      </c>
      <c r="F72" t="s">
        <v>778</v>
      </c>
      <c r="G72" t="s">
        <v>779</v>
      </c>
      <c r="H72" s="288">
        <v>42220</v>
      </c>
      <c r="I72" s="293" t="s">
        <v>667</v>
      </c>
      <c r="J72" s="293" t="s">
        <v>1225</v>
      </c>
      <c r="K72" s="293" t="s">
        <v>1225</v>
      </c>
      <c r="L72" s="293" t="s">
        <v>1225</v>
      </c>
      <c r="M72" s="293" t="s">
        <v>1225</v>
      </c>
      <c r="N72" s="293" t="s">
        <v>1225</v>
      </c>
      <c r="O72" s="297" t="str">
        <f t="shared" si="0"/>
        <v>Shea, Sophia</v>
      </c>
      <c r="P72">
        <f t="shared" si="1"/>
        <v>1724790</v>
      </c>
      <c r="Q72" t="str">
        <f t="shared" si="2"/>
        <v>F</v>
      </c>
      <c r="R72" s="288">
        <f t="shared" si="3"/>
        <v>42220</v>
      </c>
    </row>
    <row r="73" spans="1:18" x14ac:dyDescent="0.25">
      <c r="A73">
        <v>1715656</v>
      </c>
      <c r="B73" t="s">
        <v>657</v>
      </c>
      <c r="C73" t="s">
        <v>664</v>
      </c>
      <c r="D73" t="s">
        <v>780</v>
      </c>
      <c r="F73" t="s">
        <v>781</v>
      </c>
      <c r="G73" t="s">
        <v>780</v>
      </c>
      <c r="H73" s="288">
        <v>41619</v>
      </c>
      <c r="I73" s="293" t="s">
        <v>667</v>
      </c>
      <c r="J73" s="293" t="s">
        <v>1225</v>
      </c>
      <c r="K73" s="293" t="s">
        <v>1225</v>
      </c>
      <c r="L73" s="293" t="s">
        <v>1225</v>
      </c>
      <c r="M73" s="293" t="s">
        <v>1225</v>
      </c>
      <c r="N73" s="293" t="s">
        <v>1225</v>
      </c>
      <c r="O73" s="297" t="str">
        <f t="shared" si="0"/>
        <v>Sheard, Katie</v>
      </c>
      <c r="P73">
        <f t="shared" si="1"/>
        <v>1715656</v>
      </c>
      <c r="Q73" t="str">
        <f t="shared" si="2"/>
        <v>F</v>
      </c>
      <c r="R73" s="288">
        <f t="shared" si="3"/>
        <v>41619</v>
      </c>
    </row>
    <row r="74" spans="1:18" x14ac:dyDescent="0.25">
      <c r="A74">
        <v>1507985</v>
      </c>
      <c r="B74" t="s">
        <v>669</v>
      </c>
      <c r="C74" t="s">
        <v>664</v>
      </c>
      <c r="D74" t="s">
        <v>782</v>
      </c>
      <c r="F74" t="s">
        <v>783</v>
      </c>
      <c r="G74" t="s">
        <v>782</v>
      </c>
      <c r="H74" s="288">
        <v>40431</v>
      </c>
      <c r="I74" s="293" t="s">
        <v>667</v>
      </c>
      <c r="J74" s="293" t="s">
        <v>1225</v>
      </c>
      <c r="K74" s="293" t="s">
        <v>1225</v>
      </c>
      <c r="L74" s="293" t="s">
        <v>1225</v>
      </c>
      <c r="M74" s="293" t="s">
        <v>1225</v>
      </c>
      <c r="N74" s="293" t="s">
        <v>1225</v>
      </c>
      <c r="O74" s="297" t="str">
        <f t="shared" si="0"/>
        <v>Slatter, Edie</v>
      </c>
      <c r="P74">
        <f t="shared" si="1"/>
        <v>1507985</v>
      </c>
      <c r="Q74" t="str">
        <f t="shared" si="2"/>
        <v>F</v>
      </c>
      <c r="R74" s="288">
        <f t="shared" si="3"/>
        <v>40431</v>
      </c>
    </row>
    <row r="75" spans="1:18" x14ac:dyDescent="0.25">
      <c r="A75">
        <v>1608826</v>
      </c>
      <c r="B75" t="s">
        <v>669</v>
      </c>
      <c r="C75" t="s">
        <v>658</v>
      </c>
      <c r="D75" t="s">
        <v>784</v>
      </c>
      <c r="E75" t="s">
        <v>694</v>
      </c>
      <c r="F75" t="s">
        <v>785</v>
      </c>
      <c r="G75" t="s">
        <v>784</v>
      </c>
      <c r="H75" s="288">
        <v>40096</v>
      </c>
      <c r="I75" s="293" t="s">
        <v>661</v>
      </c>
      <c r="J75" s="293" t="s">
        <v>1225</v>
      </c>
      <c r="K75" s="293" t="s">
        <v>1225</v>
      </c>
      <c r="L75" s="293" t="s">
        <v>1225</v>
      </c>
      <c r="M75" s="293" t="s">
        <v>1225</v>
      </c>
      <c r="N75" s="293" t="s">
        <v>1225</v>
      </c>
      <c r="O75" s="297" t="str">
        <f t="shared" ref="O75:O138" si="4">IF(A75="","",(F75&amp;", "&amp;D75))</f>
        <v>Smith, Reuben</v>
      </c>
      <c r="P75">
        <f t="shared" ref="P75:P138" si="5">IF(A75="","",A75)</f>
        <v>1608826</v>
      </c>
      <c r="Q75" t="str">
        <f t="shared" ref="Q75:Q138" si="6">IF(A75="","",I75)</f>
        <v>M</v>
      </c>
      <c r="R75" s="288">
        <f t="shared" ref="R75:R138" si="7">IF(A75="","",H75)</f>
        <v>40096</v>
      </c>
    </row>
    <row r="76" spans="1:18" x14ac:dyDescent="0.25">
      <c r="A76">
        <v>1786382</v>
      </c>
      <c r="B76" t="s">
        <v>657</v>
      </c>
      <c r="C76" t="s">
        <v>664</v>
      </c>
      <c r="D76" t="s">
        <v>786</v>
      </c>
      <c r="F76" t="s">
        <v>785</v>
      </c>
      <c r="G76" t="s">
        <v>786</v>
      </c>
      <c r="H76" s="288">
        <v>41739</v>
      </c>
      <c r="I76" s="293" t="s">
        <v>667</v>
      </c>
      <c r="J76" s="293" t="s">
        <v>1225</v>
      </c>
      <c r="K76" s="293" t="s">
        <v>1225</v>
      </c>
      <c r="L76" s="293" t="s">
        <v>1225</v>
      </c>
      <c r="M76" s="293" t="s">
        <v>1225</v>
      </c>
      <c r="N76" s="293" t="s">
        <v>1225</v>
      </c>
      <c r="O76" s="297" t="str">
        <f t="shared" si="4"/>
        <v>Smith, Betty</v>
      </c>
      <c r="P76">
        <f t="shared" si="5"/>
        <v>1786382</v>
      </c>
      <c r="Q76" t="str">
        <f t="shared" si="6"/>
        <v>F</v>
      </c>
      <c r="R76" s="288">
        <f t="shared" si="7"/>
        <v>41739</v>
      </c>
    </row>
    <row r="77" spans="1:18" x14ac:dyDescent="0.25">
      <c r="A77">
        <v>1507981</v>
      </c>
      <c r="B77" t="s">
        <v>669</v>
      </c>
      <c r="C77" t="s">
        <v>658</v>
      </c>
      <c r="D77" t="s">
        <v>684</v>
      </c>
      <c r="F77" t="s">
        <v>787</v>
      </c>
      <c r="G77" t="s">
        <v>684</v>
      </c>
      <c r="H77" s="288">
        <v>41254</v>
      </c>
      <c r="I77" s="293" t="s">
        <v>661</v>
      </c>
      <c r="J77" s="293" t="s">
        <v>1225</v>
      </c>
      <c r="K77" s="293" t="s">
        <v>1225</v>
      </c>
      <c r="L77" s="293" t="s">
        <v>1225</v>
      </c>
      <c r="M77" s="293" t="s">
        <v>1225</v>
      </c>
      <c r="N77" s="293" t="s">
        <v>1225</v>
      </c>
      <c r="O77" s="297" t="str">
        <f t="shared" si="4"/>
        <v>Stephenson, Cameron</v>
      </c>
      <c r="P77">
        <f t="shared" si="5"/>
        <v>1507981</v>
      </c>
      <c r="Q77" t="str">
        <f t="shared" si="6"/>
        <v>M</v>
      </c>
      <c r="R77" s="288">
        <f t="shared" si="7"/>
        <v>41254</v>
      </c>
    </row>
    <row r="78" spans="1:18" x14ac:dyDescent="0.25">
      <c r="A78">
        <v>1409788</v>
      </c>
      <c r="B78" t="s">
        <v>669</v>
      </c>
      <c r="C78" t="s">
        <v>664</v>
      </c>
      <c r="D78" t="s">
        <v>788</v>
      </c>
      <c r="E78" t="s">
        <v>789</v>
      </c>
      <c r="F78" t="s">
        <v>790</v>
      </c>
      <c r="G78" t="s">
        <v>788</v>
      </c>
      <c r="H78" s="288">
        <v>38980</v>
      </c>
      <c r="I78" s="293" t="s">
        <v>667</v>
      </c>
      <c r="J78" s="293" t="s">
        <v>1225</v>
      </c>
      <c r="K78" s="293" t="s">
        <v>1225</v>
      </c>
      <c r="L78" s="293" t="s">
        <v>1225</v>
      </c>
      <c r="M78" s="293" t="s">
        <v>1225</v>
      </c>
      <c r="N78" s="293" t="s">
        <v>1225</v>
      </c>
      <c r="O78" s="297" t="str">
        <f t="shared" si="4"/>
        <v>Stephenson-Mangan, Erin</v>
      </c>
      <c r="P78">
        <f t="shared" si="5"/>
        <v>1409788</v>
      </c>
      <c r="Q78" t="str">
        <f t="shared" si="6"/>
        <v>F</v>
      </c>
      <c r="R78" s="288">
        <f t="shared" si="7"/>
        <v>38980</v>
      </c>
    </row>
    <row r="79" spans="1:18" x14ac:dyDescent="0.25">
      <c r="A79">
        <v>1480052</v>
      </c>
      <c r="B79" t="s">
        <v>669</v>
      </c>
      <c r="C79" t="s">
        <v>658</v>
      </c>
      <c r="D79" t="s">
        <v>791</v>
      </c>
      <c r="F79" t="s">
        <v>790</v>
      </c>
      <c r="G79" t="s">
        <v>791</v>
      </c>
      <c r="H79" s="288">
        <v>39739</v>
      </c>
      <c r="I79" s="293" t="s">
        <v>661</v>
      </c>
      <c r="J79" s="293" t="s">
        <v>1225</v>
      </c>
      <c r="K79" s="293" t="s">
        <v>1225</v>
      </c>
      <c r="L79" s="293" t="s">
        <v>1225</v>
      </c>
      <c r="M79" s="293" t="s">
        <v>1225</v>
      </c>
      <c r="N79" s="293" t="s">
        <v>1225</v>
      </c>
      <c r="O79" s="297" t="str">
        <f t="shared" si="4"/>
        <v>Stephenson-Mangan, Peter</v>
      </c>
      <c r="P79">
        <f t="shared" si="5"/>
        <v>1480052</v>
      </c>
      <c r="Q79" t="str">
        <f t="shared" si="6"/>
        <v>M</v>
      </c>
      <c r="R79" s="288">
        <f t="shared" si="7"/>
        <v>39739</v>
      </c>
    </row>
    <row r="80" spans="1:18" x14ac:dyDescent="0.25">
      <c r="A80">
        <v>1800652</v>
      </c>
      <c r="B80" t="s">
        <v>669</v>
      </c>
      <c r="C80" t="s">
        <v>664</v>
      </c>
      <c r="D80" t="s">
        <v>792</v>
      </c>
      <c r="F80" t="s">
        <v>793</v>
      </c>
      <c r="G80" t="s">
        <v>792</v>
      </c>
      <c r="H80" s="288">
        <v>42157</v>
      </c>
      <c r="I80" s="293" t="s">
        <v>667</v>
      </c>
      <c r="J80" s="293" t="s">
        <v>1225</v>
      </c>
      <c r="K80" s="293" t="s">
        <v>1225</v>
      </c>
      <c r="L80" s="293" t="s">
        <v>1225</v>
      </c>
      <c r="M80" s="293" t="s">
        <v>1225</v>
      </c>
      <c r="N80" s="293" t="s">
        <v>1225</v>
      </c>
      <c r="O80" s="297" t="str">
        <f t="shared" si="4"/>
        <v>Swinney, Hazel</v>
      </c>
      <c r="P80">
        <f t="shared" si="5"/>
        <v>1800652</v>
      </c>
      <c r="Q80" t="str">
        <f t="shared" si="6"/>
        <v>F</v>
      </c>
      <c r="R80" s="288">
        <f t="shared" si="7"/>
        <v>42157</v>
      </c>
    </row>
    <row r="81" spans="1:18" x14ac:dyDescent="0.25">
      <c r="A81">
        <v>1271952</v>
      </c>
      <c r="B81" t="s">
        <v>669</v>
      </c>
      <c r="C81" t="s">
        <v>658</v>
      </c>
      <c r="D81" t="s">
        <v>794</v>
      </c>
      <c r="F81" t="s">
        <v>795</v>
      </c>
      <c r="G81" t="s">
        <v>794</v>
      </c>
      <c r="H81" s="288">
        <v>39500</v>
      </c>
      <c r="I81" s="293" t="s">
        <v>661</v>
      </c>
      <c r="J81" s="293" t="s">
        <v>1225</v>
      </c>
      <c r="K81" s="293" t="s">
        <v>1225</v>
      </c>
      <c r="L81" s="293" t="s">
        <v>1225</v>
      </c>
      <c r="M81" s="293" t="s">
        <v>1225</v>
      </c>
      <c r="N81" s="293" t="s">
        <v>1225</v>
      </c>
      <c r="O81" s="297" t="str">
        <f t="shared" si="4"/>
        <v>Taylor, Lewis</v>
      </c>
      <c r="P81">
        <f t="shared" si="5"/>
        <v>1271952</v>
      </c>
      <c r="Q81" t="str">
        <f t="shared" si="6"/>
        <v>M</v>
      </c>
      <c r="R81" s="288">
        <f t="shared" si="7"/>
        <v>39500</v>
      </c>
    </row>
    <row r="82" spans="1:18" x14ac:dyDescent="0.25">
      <c r="A82">
        <v>1406705</v>
      </c>
      <c r="B82" t="s">
        <v>669</v>
      </c>
      <c r="C82" t="s">
        <v>658</v>
      </c>
      <c r="D82" t="s">
        <v>796</v>
      </c>
      <c r="F82" t="s">
        <v>795</v>
      </c>
      <c r="G82" t="s">
        <v>796</v>
      </c>
      <c r="H82" s="288">
        <v>40889</v>
      </c>
      <c r="I82" s="293" t="s">
        <v>661</v>
      </c>
      <c r="J82" s="293" t="s">
        <v>1225</v>
      </c>
      <c r="K82" s="293" t="s">
        <v>1225</v>
      </c>
      <c r="L82" s="293" t="s">
        <v>1225</v>
      </c>
      <c r="M82" s="293" t="s">
        <v>1225</v>
      </c>
      <c r="N82" s="293" t="s">
        <v>1225</v>
      </c>
      <c r="O82" s="297" t="str">
        <f t="shared" si="4"/>
        <v>Taylor, Riley</v>
      </c>
      <c r="P82">
        <f t="shared" si="5"/>
        <v>1406705</v>
      </c>
      <c r="Q82" t="str">
        <f t="shared" si="6"/>
        <v>M</v>
      </c>
      <c r="R82" s="288">
        <f t="shared" si="7"/>
        <v>40889</v>
      </c>
    </row>
    <row r="83" spans="1:18" x14ac:dyDescent="0.25">
      <c r="A83">
        <v>1751213</v>
      </c>
      <c r="B83" t="s">
        <v>657</v>
      </c>
      <c r="C83" t="s">
        <v>664</v>
      </c>
      <c r="D83" t="s">
        <v>668</v>
      </c>
      <c r="F83" t="s">
        <v>797</v>
      </c>
      <c r="G83" t="s">
        <v>668</v>
      </c>
      <c r="H83" s="288">
        <v>41475</v>
      </c>
      <c r="I83" s="293" t="s">
        <v>667</v>
      </c>
      <c r="J83" s="293" t="s">
        <v>1225</v>
      </c>
      <c r="K83" s="293" t="s">
        <v>1225</v>
      </c>
      <c r="L83" s="293" t="s">
        <v>1225</v>
      </c>
      <c r="M83" s="293" t="s">
        <v>1225</v>
      </c>
      <c r="N83" s="293" t="s">
        <v>1225</v>
      </c>
      <c r="O83" s="297" t="str">
        <f t="shared" si="4"/>
        <v>Thompson, Sophie</v>
      </c>
      <c r="P83">
        <f t="shared" si="5"/>
        <v>1751213</v>
      </c>
      <c r="Q83" t="str">
        <f t="shared" si="6"/>
        <v>F</v>
      </c>
      <c r="R83" s="288">
        <f t="shared" si="7"/>
        <v>41475</v>
      </c>
    </row>
    <row r="84" spans="1:18" x14ac:dyDescent="0.25">
      <c r="A84">
        <v>1505992</v>
      </c>
      <c r="B84" t="s">
        <v>669</v>
      </c>
      <c r="C84" t="s">
        <v>664</v>
      </c>
      <c r="D84" t="s">
        <v>798</v>
      </c>
      <c r="F84" t="s">
        <v>799</v>
      </c>
      <c r="G84" t="s">
        <v>798</v>
      </c>
      <c r="H84" s="288">
        <v>41012</v>
      </c>
      <c r="I84" s="293" t="s">
        <v>667</v>
      </c>
      <c r="J84" s="293" t="s">
        <v>1225</v>
      </c>
      <c r="K84" s="293" t="s">
        <v>1225</v>
      </c>
      <c r="L84" s="293" t="s">
        <v>1225</v>
      </c>
      <c r="M84" s="293" t="s">
        <v>1225</v>
      </c>
      <c r="N84" s="293" t="s">
        <v>1225</v>
      </c>
      <c r="O84" s="297" t="str">
        <f t="shared" si="4"/>
        <v>Webster, Isobelle</v>
      </c>
      <c r="P84">
        <f t="shared" si="5"/>
        <v>1505992</v>
      </c>
      <c r="Q84" t="str">
        <f t="shared" si="6"/>
        <v>F</v>
      </c>
      <c r="R84" s="288">
        <f t="shared" si="7"/>
        <v>41012</v>
      </c>
    </row>
    <row r="85" spans="1:18" x14ac:dyDescent="0.25">
      <c r="A85">
        <v>1587280</v>
      </c>
      <c r="B85" t="s">
        <v>669</v>
      </c>
      <c r="C85" t="s">
        <v>664</v>
      </c>
      <c r="D85" t="s">
        <v>800</v>
      </c>
      <c r="F85" t="s">
        <v>801</v>
      </c>
      <c r="G85" t="s">
        <v>800</v>
      </c>
      <c r="H85" s="288">
        <v>40854</v>
      </c>
      <c r="I85" s="293" t="s">
        <v>667</v>
      </c>
      <c r="J85" s="293" t="s">
        <v>1225</v>
      </c>
      <c r="K85" s="293" t="s">
        <v>1225</v>
      </c>
      <c r="L85" s="293" t="s">
        <v>1225</v>
      </c>
      <c r="M85" s="293" t="s">
        <v>1225</v>
      </c>
      <c r="N85" s="293" t="s">
        <v>1225</v>
      </c>
      <c r="O85" s="297" t="str">
        <f t="shared" si="4"/>
        <v>Windell, Hattie</v>
      </c>
      <c r="P85">
        <f t="shared" si="5"/>
        <v>1587280</v>
      </c>
      <c r="Q85" t="str">
        <f t="shared" si="6"/>
        <v>F</v>
      </c>
      <c r="R85" s="288">
        <f t="shared" si="7"/>
        <v>40854</v>
      </c>
    </row>
    <row r="86" spans="1:18" x14ac:dyDescent="0.25">
      <c r="A86">
        <v>1579766</v>
      </c>
      <c r="B86" t="s">
        <v>669</v>
      </c>
      <c r="C86" t="s">
        <v>664</v>
      </c>
      <c r="D86" t="s">
        <v>765</v>
      </c>
      <c r="F86" t="s">
        <v>802</v>
      </c>
      <c r="G86" t="s">
        <v>765</v>
      </c>
      <c r="H86" s="288">
        <v>40615</v>
      </c>
      <c r="I86" s="293" t="s">
        <v>667</v>
      </c>
      <c r="J86" s="293" t="s">
        <v>1225</v>
      </c>
      <c r="K86" s="293" t="s">
        <v>1225</v>
      </c>
      <c r="L86" s="293" t="s">
        <v>1225</v>
      </c>
      <c r="M86" s="293" t="s">
        <v>1225</v>
      </c>
      <c r="N86" s="293" t="s">
        <v>1225</v>
      </c>
      <c r="O86" s="297" t="str">
        <f t="shared" si="4"/>
        <v>Wood-woolley, Isla</v>
      </c>
      <c r="P86">
        <f t="shared" si="5"/>
        <v>1579766</v>
      </c>
      <c r="Q86" t="str">
        <f t="shared" si="6"/>
        <v>F</v>
      </c>
      <c r="R86" s="288">
        <f t="shared" si="7"/>
        <v>40615</v>
      </c>
    </row>
    <row r="87" spans="1:18" x14ac:dyDescent="0.25">
      <c r="A87">
        <v>1275093</v>
      </c>
      <c r="B87" t="s">
        <v>669</v>
      </c>
      <c r="C87" t="s">
        <v>658</v>
      </c>
      <c r="D87" t="s">
        <v>803</v>
      </c>
      <c r="F87" t="s">
        <v>804</v>
      </c>
      <c r="G87" t="s">
        <v>803</v>
      </c>
      <c r="H87" s="288">
        <v>38762</v>
      </c>
      <c r="I87" s="293" t="s">
        <v>661</v>
      </c>
      <c r="J87" s="293" t="s">
        <v>1225</v>
      </c>
      <c r="K87" s="293" t="s">
        <v>1225</v>
      </c>
      <c r="L87" s="293" t="s">
        <v>1225</v>
      </c>
      <c r="M87" s="293" t="s">
        <v>1225</v>
      </c>
      <c r="N87" s="293" t="s">
        <v>1225</v>
      </c>
      <c r="O87" s="297" t="str">
        <f t="shared" si="4"/>
        <v>Woodcock, Ryan</v>
      </c>
      <c r="P87">
        <f t="shared" si="5"/>
        <v>1275093</v>
      </c>
      <c r="Q87" t="str">
        <f t="shared" si="6"/>
        <v>M</v>
      </c>
      <c r="R87" s="288">
        <f t="shared" si="7"/>
        <v>38762</v>
      </c>
    </row>
    <row r="88" spans="1:18" x14ac:dyDescent="0.25">
      <c r="A88">
        <v>193752</v>
      </c>
      <c r="B88" t="s">
        <v>807</v>
      </c>
      <c r="C88" t="s">
        <v>664</v>
      </c>
      <c r="D88" t="s">
        <v>808</v>
      </c>
      <c r="F88" t="s">
        <v>809</v>
      </c>
      <c r="G88" t="s">
        <v>808</v>
      </c>
      <c r="H88" s="288">
        <v>31423</v>
      </c>
      <c r="I88" t="s">
        <v>667</v>
      </c>
      <c r="J88" s="293" t="s">
        <v>1225</v>
      </c>
      <c r="K88" s="293" t="s">
        <v>1225</v>
      </c>
      <c r="L88" s="293" t="s">
        <v>1225</v>
      </c>
      <c r="M88" s="293" t="s">
        <v>1225</v>
      </c>
      <c r="N88" s="293" t="s">
        <v>1225</v>
      </c>
      <c r="O88" s="297" t="str">
        <f t="shared" si="4"/>
        <v>Chamberlain, Jodie</v>
      </c>
      <c r="P88">
        <f t="shared" si="5"/>
        <v>193752</v>
      </c>
      <c r="Q88" t="str">
        <f t="shared" si="6"/>
        <v>F</v>
      </c>
      <c r="R88" s="288">
        <f t="shared" si="7"/>
        <v>31423</v>
      </c>
    </row>
    <row r="89" spans="1:18" x14ac:dyDescent="0.25">
      <c r="A89">
        <v>297524</v>
      </c>
      <c r="B89" t="s">
        <v>669</v>
      </c>
      <c r="C89" t="s">
        <v>658</v>
      </c>
      <c r="D89" t="s">
        <v>810</v>
      </c>
      <c r="F89" t="s">
        <v>811</v>
      </c>
      <c r="G89" t="s">
        <v>810</v>
      </c>
      <c r="H89" s="288">
        <v>27142</v>
      </c>
      <c r="I89" t="s">
        <v>812</v>
      </c>
      <c r="J89" s="293" t="s">
        <v>1225</v>
      </c>
      <c r="K89" s="293" t="s">
        <v>1225</v>
      </c>
      <c r="L89" s="293" t="s">
        <v>1225</v>
      </c>
      <c r="M89" s="293" t="s">
        <v>1225</v>
      </c>
      <c r="N89" s="293" t="s">
        <v>1225</v>
      </c>
      <c r="O89" s="297" t="str">
        <f t="shared" si="4"/>
        <v>Binks, Darren</v>
      </c>
      <c r="P89">
        <f t="shared" si="5"/>
        <v>297524</v>
      </c>
      <c r="Q89" t="str">
        <f t="shared" si="6"/>
        <v>O</v>
      </c>
      <c r="R89" s="288">
        <f t="shared" si="7"/>
        <v>27142</v>
      </c>
    </row>
    <row r="90" spans="1:18" x14ac:dyDescent="0.25">
      <c r="A90">
        <v>369040</v>
      </c>
      <c r="B90" t="s">
        <v>807</v>
      </c>
      <c r="C90" t="s">
        <v>658</v>
      </c>
      <c r="D90" t="s">
        <v>813</v>
      </c>
      <c r="F90" t="s">
        <v>814</v>
      </c>
      <c r="G90" t="s">
        <v>813</v>
      </c>
      <c r="H90" s="288">
        <v>23217</v>
      </c>
      <c r="I90" t="s">
        <v>661</v>
      </c>
      <c r="J90" s="293" t="s">
        <v>1225</v>
      </c>
      <c r="K90" s="293" t="s">
        <v>1225</v>
      </c>
      <c r="L90" s="293" t="s">
        <v>1225</v>
      </c>
      <c r="M90" s="293" t="s">
        <v>1225</v>
      </c>
      <c r="N90" s="293" t="s">
        <v>1225</v>
      </c>
      <c r="O90" s="297" t="str">
        <f t="shared" si="4"/>
        <v>Hutchinson, Alan</v>
      </c>
      <c r="P90">
        <f t="shared" si="5"/>
        <v>369040</v>
      </c>
      <c r="Q90" t="str">
        <f t="shared" si="6"/>
        <v>M</v>
      </c>
      <c r="R90" s="288">
        <f t="shared" si="7"/>
        <v>23217</v>
      </c>
    </row>
    <row r="91" spans="1:18" x14ac:dyDescent="0.25">
      <c r="A91">
        <v>404298</v>
      </c>
      <c r="B91" t="s">
        <v>669</v>
      </c>
      <c r="C91" t="s">
        <v>664</v>
      </c>
      <c r="D91" t="s">
        <v>815</v>
      </c>
      <c r="F91" t="s">
        <v>816</v>
      </c>
      <c r="G91" t="s">
        <v>815</v>
      </c>
      <c r="H91" s="288">
        <v>36281</v>
      </c>
      <c r="I91" t="s">
        <v>667</v>
      </c>
      <c r="J91" s="293" t="s">
        <v>1225</v>
      </c>
      <c r="K91" s="293" t="s">
        <v>1225</v>
      </c>
      <c r="L91" s="293" t="s">
        <v>1225</v>
      </c>
      <c r="M91" s="293" t="s">
        <v>1225</v>
      </c>
      <c r="N91" s="293" t="s">
        <v>1225</v>
      </c>
      <c r="O91" s="297" t="str">
        <f t="shared" si="4"/>
        <v>Harrison, Jasmine</v>
      </c>
      <c r="P91">
        <f t="shared" si="5"/>
        <v>404298</v>
      </c>
      <c r="Q91" t="str">
        <f t="shared" si="6"/>
        <v>F</v>
      </c>
      <c r="R91" s="288">
        <f t="shared" si="7"/>
        <v>36281</v>
      </c>
    </row>
    <row r="92" spans="1:18" x14ac:dyDescent="0.25">
      <c r="A92">
        <v>780894</v>
      </c>
      <c r="B92" t="s">
        <v>657</v>
      </c>
      <c r="C92" t="s">
        <v>664</v>
      </c>
      <c r="D92" t="s">
        <v>817</v>
      </c>
      <c r="F92" t="s">
        <v>818</v>
      </c>
      <c r="G92" t="s">
        <v>817</v>
      </c>
      <c r="H92" s="288">
        <v>37448</v>
      </c>
      <c r="I92" t="s">
        <v>667</v>
      </c>
      <c r="J92" s="293" t="s">
        <v>1225</v>
      </c>
      <c r="K92" s="293" t="s">
        <v>1225</v>
      </c>
      <c r="L92" s="293" t="s">
        <v>1225</v>
      </c>
      <c r="M92" s="293" t="s">
        <v>1225</v>
      </c>
      <c r="N92" s="293" t="s">
        <v>1225</v>
      </c>
      <c r="O92" s="297" t="str">
        <f t="shared" si="4"/>
        <v>Carney, Rachel</v>
      </c>
      <c r="P92">
        <f t="shared" si="5"/>
        <v>780894</v>
      </c>
      <c r="Q92" t="str">
        <f t="shared" si="6"/>
        <v>F</v>
      </c>
      <c r="R92" s="288">
        <f t="shared" si="7"/>
        <v>37448</v>
      </c>
    </row>
    <row r="93" spans="1:18" x14ac:dyDescent="0.25">
      <c r="A93">
        <v>840379</v>
      </c>
      <c r="B93" t="s">
        <v>669</v>
      </c>
      <c r="C93" t="s">
        <v>658</v>
      </c>
      <c r="D93" t="s">
        <v>819</v>
      </c>
      <c r="F93" t="s">
        <v>820</v>
      </c>
      <c r="G93" t="s">
        <v>819</v>
      </c>
      <c r="H93" s="288">
        <v>38722</v>
      </c>
      <c r="I93" t="s">
        <v>812</v>
      </c>
      <c r="J93" s="293" t="s">
        <v>1225</v>
      </c>
      <c r="K93" s="293" t="s">
        <v>1225</v>
      </c>
      <c r="L93" s="293" t="s">
        <v>1225</v>
      </c>
      <c r="M93" s="293" t="s">
        <v>1225</v>
      </c>
      <c r="N93" s="293" t="s">
        <v>1225</v>
      </c>
      <c r="O93" s="297" t="str">
        <f t="shared" si="4"/>
        <v>Norton, Archie</v>
      </c>
      <c r="P93">
        <f t="shared" si="5"/>
        <v>840379</v>
      </c>
      <c r="Q93" t="str">
        <f t="shared" si="6"/>
        <v>O</v>
      </c>
      <c r="R93" s="288">
        <f t="shared" si="7"/>
        <v>38722</v>
      </c>
    </row>
    <row r="94" spans="1:18" x14ac:dyDescent="0.25">
      <c r="A94">
        <v>840380</v>
      </c>
      <c r="B94" t="s">
        <v>669</v>
      </c>
      <c r="C94" t="s">
        <v>821</v>
      </c>
      <c r="D94" t="s">
        <v>822</v>
      </c>
      <c r="F94" t="s">
        <v>816</v>
      </c>
      <c r="G94" t="s">
        <v>822</v>
      </c>
      <c r="H94" s="288">
        <v>26321</v>
      </c>
      <c r="I94" t="s">
        <v>667</v>
      </c>
      <c r="J94" s="293" t="s">
        <v>1225</v>
      </c>
      <c r="K94" s="293" t="s">
        <v>1225</v>
      </c>
      <c r="L94" s="293" t="s">
        <v>1225</v>
      </c>
      <c r="M94" s="293" t="s">
        <v>1225</v>
      </c>
      <c r="N94" s="293" t="s">
        <v>1225</v>
      </c>
      <c r="O94" s="297" t="str">
        <f t="shared" si="4"/>
        <v>Harrison, Susan</v>
      </c>
      <c r="P94">
        <f t="shared" si="5"/>
        <v>840380</v>
      </c>
      <c r="Q94" t="str">
        <f t="shared" si="6"/>
        <v>F</v>
      </c>
      <c r="R94" s="288">
        <f t="shared" si="7"/>
        <v>26321</v>
      </c>
    </row>
    <row r="95" spans="1:18" x14ac:dyDescent="0.25">
      <c r="A95">
        <v>894157</v>
      </c>
      <c r="B95" t="s">
        <v>669</v>
      </c>
      <c r="C95" t="s">
        <v>658</v>
      </c>
      <c r="D95" t="s">
        <v>673</v>
      </c>
      <c r="F95" t="s">
        <v>396</v>
      </c>
      <c r="G95" t="s">
        <v>673</v>
      </c>
      <c r="H95" s="288">
        <v>38428</v>
      </c>
      <c r="I95" t="s">
        <v>812</v>
      </c>
      <c r="J95" s="293" t="s">
        <v>1225</v>
      </c>
      <c r="K95" s="293" t="s">
        <v>1225</v>
      </c>
      <c r="L95" s="293" t="s">
        <v>1225</v>
      </c>
      <c r="M95" s="293" t="s">
        <v>1225</v>
      </c>
      <c r="N95" s="293" t="s">
        <v>1225</v>
      </c>
      <c r="O95" s="297" t="str">
        <f t="shared" si="4"/>
        <v>Stannard, Ethan</v>
      </c>
      <c r="P95">
        <f t="shared" si="5"/>
        <v>894157</v>
      </c>
      <c r="Q95" t="str">
        <f t="shared" si="6"/>
        <v>O</v>
      </c>
      <c r="R95" s="288">
        <f t="shared" si="7"/>
        <v>38428</v>
      </c>
    </row>
    <row r="96" spans="1:18" x14ac:dyDescent="0.25">
      <c r="A96">
        <v>1140877</v>
      </c>
      <c r="B96" t="s">
        <v>657</v>
      </c>
      <c r="C96" t="s">
        <v>689</v>
      </c>
      <c r="D96" t="s">
        <v>690</v>
      </c>
      <c r="F96" t="s">
        <v>823</v>
      </c>
      <c r="G96" t="s">
        <v>690</v>
      </c>
      <c r="H96" s="288">
        <v>26120</v>
      </c>
      <c r="I96" t="s">
        <v>667</v>
      </c>
      <c r="J96" s="293" t="s">
        <v>1225</v>
      </c>
      <c r="K96" s="293" t="s">
        <v>1225</v>
      </c>
      <c r="L96" s="293" t="s">
        <v>1225</v>
      </c>
      <c r="M96" s="293" t="s">
        <v>1225</v>
      </c>
      <c r="N96" s="293" t="s">
        <v>1225</v>
      </c>
      <c r="O96" s="297" t="str">
        <f t="shared" si="4"/>
        <v>Dale-Wood, Karen</v>
      </c>
      <c r="P96">
        <f t="shared" si="5"/>
        <v>1140877</v>
      </c>
      <c r="Q96" t="str">
        <f t="shared" si="6"/>
        <v>F</v>
      </c>
      <c r="R96" s="288">
        <f t="shared" si="7"/>
        <v>26120</v>
      </c>
    </row>
    <row r="97" spans="1:18" x14ac:dyDescent="0.25">
      <c r="A97">
        <v>1140890</v>
      </c>
      <c r="B97" t="s">
        <v>669</v>
      </c>
      <c r="C97" t="s">
        <v>658</v>
      </c>
      <c r="D97" t="s">
        <v>824</v>
      </c>
      <c r="E97" t="s">
        <v>661</v>
      </c>
      <c r="F97" t="s">
        <v>825</v>
      </c>
      <c r="G97" t="s">
        <v>824</v>
      </c>
      <c r="H97" s="288">
        <v>39375</v>
      </c>
      <c r="I97" t="s">
        <v>812</v>
      </c>
      <c r="J97" s="293" t="s">
        <v>1225</v>
      </c>
      <c r="K97" s="293" t="s">
        <v>1225</v>
      </c>
      <c r="L97" s="293" t="s">
        <v>1225</v>
      </c>
      <c r="M97" s="293" t="s">
        <v>1225</v>
      </c>
      <c r="N97" s="293" t="s">
        <v>1225</v>
      </c>
      <c r="O97" s="297" t="str">
        <f t="shared" si="4"/>
        <v>Walker, Max</v>
      </c>
      <c r="P97">
        <f t="shared" si="5"/>
        <v>1140890</v>
      </c>
      <c r="Q97" t="str">
        <f t="shared" si="6"/>
        <v>O</v>
      </c>
      <c r="R97" s="288">
        <f t="shared" si="7"/>
        <v>39375</v>
      </c>
    </row>
    <row r="98" spans="1:18" x14ac:dyDescent="0.25">
      <c r="A98">
        <v>1204090</v>
      </c>
      <c r="B98" t="s">
        <v>669</v>
      </c>
      <c r="C98" t="s">
        <v>658</v>
      </c>
      <c r="D98" t="s">
        <v>757</v>
      </c>
      <c r="F98" t="s">
        <v>823</v>
      </c>
      <c r="G98" t="s">
        <v>757</v>
      </c>
      <c r="H98" s="288">
        <v>39466</v>
      </c>
      <c r="I98" t="s">
        <v>812</v>
      </c>
      <c r="J98" s="293" t="s">
        <v>1225</v>
      </c>
      <c r="K98" s="293" t="s">
        <v>1225</v>
      </c>
      <c r="L98" s="293" t="s">
        <v>1225</v>
      </c>
      <c r="M98" s="293" t="s">
        <v>1225</v>
      </c>
      <c r="N98" s="293" t="s">
        <v>1225</v>
      </c>
      <c r="O98" s="297" t="str">
        <f t="shared" si="4"/>
        <v>Dale-Wood, Benjamin</v>
      </c>
      <c r="P98">
        <f t="shared" si="5"/>
        <v>1204090</v>
      </c>
      <c r="Q98" t="str">
        <f t="shared" si="6"/>
        <v>O</v>
      </c>
      <c r="R98" s="288">
        <f t="shared" si="7"/>
        <v>39466</v>
      </c>
    </row>
    <row r="99" spans="1:18" x14ac:dyDescent="0.25">
      <c r="A99">
        <v>1204109</v>
      </c>
      <c r="B99" t="s">
        <v>807</v>
      </c>
      <c r="C99" t="s">
        <v>664</v>
      </c>
      <c r="D99" t="s">
        <v>826</v>
      </c>
      <c r="E99" t="s">
        <v>661</v>
      </c>
      <c r="F99" t="s">
        <v>827</v>
      </c>
      <c r="G99" t="s">
        <v>826</v>
      </c>
      <c r="H99" s="288">
        <v>38685</v>
      </c>
      <c r="I99" t="s">
        <v>667</v>
      </c>
      <c r="J99" s="293" t="s">
        <v>1225</v>
      </c>
      <c r="K99" s="293" t="s">
        <v>1225</v>
      </c>
      <c r="L99" s="293" t="s">
        <v>1225</v>
      </c>
      <c r="M99" s="293" t="s">
        <v>1225</v>
      </c>
      <c r="N99" s="293" t="s">
        <v>1225</v>
      </c>
      <c r="O99" s="297" t="str">
        <f t="shared" si="4"/>
        <v>Mayger, Millie</v>
      </c>
      <c r="P99">
        <f t="shared" si="5"/>
        <v>1204109</v>
      </c>
      <c r="Q99" t="str">
        <f t="shared" si="6"/>
        <v>F</v>
      </c>
      <c r="R99" s="288">
        <f t="shared" si="7"/>
        <v>38685</v>
      </c>
    </row>
    <row r="100" spans="1:18" x14ac:dyDescent="0.25">
      <c r="A100">
        <v>1211270</v>
      </c>
      <c r="B100" t="s">
        <v>669</v>
      </c>
      <c r="C100" t="s">
        <v>658</v>
      </c>
      <c r="D100" t="s">
        <v>707</v>
      </c>
      <c r="F100" t="s">
        <v>828</v>
      </c>
      <c r="G100" t="s">
        <v>707</v>
      </c>
      <c r="H100" s="288">
        <v>39304</v>
      </c>
      <c r="I100" t="s">
        <v>812</v>
      </c>
      <c r="J100" s="293" t="s">
        <v>1225</v>
      </c>
      <c r="K100" s="293" t="s">
        <v>1225</v>
      </c>
      <c r="L100" s="293" t="s">
        <v>1225</v>
      </c>
      <c r="M100" s="293" t="s">
        <v>1225</v>
      </c>
      <c r="N100" s="293" t="s">
        <v>1225</v>
      </c>
      <c r="O100" s="297" t="str">
        <f t="shared" si="4"/>
        <v>Wilkin, James</v>
      </c>
      <c r="P100">
        <f t="shared" si="5"/>
        <v>1211270</v>
      </c>
      <c r="Q100" t="str">
        <f t="shared" si="6"/>
        <v>O</v>
      </c>
      <c r="R100" s="288">
        <f t="shared" si="7"/>
        <v>39304</v>
      </c>
    </row>
    <row r="101" spans="1:18" x14ac:dyDescent="0.25">
      <c r="A101">
        <v>1237747</v>
      </c>
      <c r="B101" t="s">
        <v>669</v>
      </c>
      <c r="C101" t="s">
        <v>689</v>
      </c>
      <c r="D101" t="s">
        <v>829</v>
      </c>
      <c r="E101" t="s">
        <v>694</v>
      </c>
      <c r="F101" t="s">
        <v>830</v>
      </c>
      <c r="G101" t="s">
        <v>829</v>
      </c>
      <c r="H101" s="288">
        <v>28903</v>
      </c>
      <c r="I101" t="s">
        <v>667</v>
      </c>
      <c r="J101" s="293" t="s">
        <v>1225</v>
      </c>
      <c r="K101" s="293" t="s">
        <v>1225</v>
      </c>
      <c r="L101" s="293" t="s">
        <v>1225</v>
      </c>
      <c r="M101" s="293" t="s">
        <v>1225</v>
      </c>
      <c r="N101" s="293" t="s">
        <v>1225</v>
      </c>
      <c r="O101" s="297" t="str">
        <f t="shared" si="4"/>
        <v>Isaacson, Antonia</v>
      </c>
      <c r="P101">
        <f t="shared" si="5"/>
        <v>1237747</v>
      </c>
      <c r="Q101" t="str">
        <f t="shared" si="6"/>
        <v>F</v>
      </c>
      <c r="R101" s="288">
        <f t="shared" si="7"/>
        <v>28903</v>
      </c>
    </row>
    <row r="102" spans="1:18" x14ac:dyDescent="0.25">
      <c r="A102">
        <v>1274421</v>
      </c>
      <c r="B102" t="s">
        <v>669</v>
      </c>
      <c r="C102" t="s">
        <v>664</v>
      </c>
      <c r="D102" t="s">
        <v>831</v>
      </c>
      <c r="E102" t="s">
        <v>832</v>
      </c>
      <c r="F102" t="s">
        <v>833</v>
      </c>
      <c r="G102" t="s">
        <v>831</v>
      </c>
      <c r="H102" s="288">
        <v>38687</v>
      </c>
      <c r="I102" t="s">
        <v>667</v>
      </c>
      <c r="J102" s="293" t="s">
        <v>1225</v>
      </c>
      <c r="K102" s="293" t="s">
        <v>1225</v>
      </c>
      <c r="L102" s="293" t="s">
        <v>1225</v>
      </c>
      <c r="M102" s="293" t="s">
        <v>1225</v>
      </c>
      <c r="N102" s="293" t="s">
        <v>1225</v>
      </c>
      <c r="O102" s="297" t="str">
        <f t="shared" si="4"/>
        <v>Summers, Lucy</v>
      </c>
      <c r="P102">
        <f t="shared" si="5"/>
        <v>1274421</v>
      </c>
      <c r="Q102" t="str">
        <f t="shared" si="6"/>
        <v>F</v>
      </c>
      <c r="R102" s="288">
        <f t="shared" si="7"/>
        <v>38687</v>
      </c>
    </row>
    <row r="103" spans="1:18" x14ac:dyDescent="0.25">
      <c r="A103">
        <v>1305056</v>
      </c>
      <c r="B103" t="s">
        <v>669</v>
      </c>
      <c r="C103" t="s">
        <v>664</v>
      </c>
      <c r="D103" t="s">
        <v>834</v>
      </c>
      <c r="F103" t="s">
        <v>835</v>
      </c>
      <c r="G103" t="s">
        <v>834</v>
      </c>
      <c r="H103" s="288">
        <v>39037</v>
      </c>
      <c r="I103" t="s">
        <v>667</v>
      </c>
      <c r="J103" s="293" t="s">
        <v>1225</v>
      </c>
      <c r="K103" s="293" t="s">
        <v>1225</v>
      </c>
      <c r="L103" s="293" t="s">
        <v>1225</v>
      </c>
      <c r="M103" s="293" t="s">
        <v>1225</v>
      </c>
      <c r="N103" s="293" t="s">
        <v>1225</v>
      </c>
      <c r="O103" s="297" t="str">
        <f t="shared" si="4"/>
        <v>Bettinson, Hannah</v>
      </c>
      <c r="P103">
        <f t="shared" si="5"/>
        <v>1305056</v>
      </c>
      <c r="Q103" t="str">
        <f t="shared" si="6"/>
        <v>F</v>
      </c>
      <c r="R103" s="288">
        <f t="shared" si="7"/>
        <v>39037</v>
      </c>
    </row>
    <row r="104" spans="1:18" x14ac:dyDescent="0.25">
      <c r="A104">
        <v>1317905</v>
      </c>
      <c r="B104" t="s">
        <v>807</v>
      </c>
      <c r="C104" t="s">
        <v>689</v>
      </c>
      <c r="D104" t="s">
        <v>836</v>
      </c>
      <c r="F104" t="s">
        <v>828</v>
      </c>
      <c r="G104" t="s">
        <v>836</v>
      </c>
      <c r="H104" s="288">
        <v>24866</v>
      </c>
      <c r="I104" t="s">
        <v>667</v>
      </c>
      <c r="J104" s="293" t="s">
        <v>1225</v>
      </c>
      <c r="K104" s="293" t="s">
        <v>1225</v>
      </c>
      <c r="L104" s="293" t="s">
        <v>1225</v>
      </c>
      <c r="M104" s="293" t="s">
        <v>1225</v>
      </c>
      <c r="N104" s="293" t="s">
        <v>1225</v>
      </c>
      <c r="O104" s="297" t="str">
        <f t="shared" si="4"/>
        <v>Wilkin, Angela</v>
      </c>
      <c r="P104">
        <f t="shared" si="5"/>
        <v>1317905</v>
      </c>
      <c r="Q104" t="str">
        <f t="shared" si="6"/>
        <v>F</v>
      </c>
      <c r="R104" s="288">
        <f t="shared" si="7"/>
        <v>24866</v>
      </c>
    </row>
    <row r="105" spans="1:18" x14ac:dyDescent="0.25">
      <c r="A105">
        <v>1321038</v>
      </c>
      <c r="B105" t="s">
        <v>669</v>
      </c>
      <c r="C105" t="s">
        <v>664</v>
      </c>
      <c r="D105" t="s">
        <v>677</v>
      </c>
      <c r="E105" t="s">
        <v>324</v>
      </c>
      <c r="F105" t="s">
        <v>811</v>
      </c>
      <c r="G105" t="s">
        <v>677</v>
      </c>
      <c r="H105" s="288">
        <v>39436</v>
      </c>
      <c r="I105" t="s">
        <v>667</v>
      </c>
      <c r="J105" s="293" t="s">
        <v>1225</v>
      </c>
      <c r="K105" s="293" t="s">
        <v>1225</v>
      </c>
      <c r="L105" s="293" t="s">
        <v>1225</v>
      </c>
      <c r="M105" s="293" t="s">
        <v>1225</v>
      </c>
      <c r="N105" s="293" t="s">
        <v>1225</v>
      </c>
      <c r="O105" s="297" t="str">
        <f t="shared" si="4"/>
        <v>Binks, Holly</v>
      </c>
      <c r="P105">
        <f t="shared" si="5"/>
        <v>1321038</v>
      </c>
      <c r="Q105" t="str">
        <f t="shared" si="6"/>
        <v>F</v>
      </c>
      <c r="R105" s="288">
        <f t="shared" si="7"/>
        <v>39436</v>
      </c>
    </row>
    <row r="106" spans="1:18" x14ac:dyDescent="0.25">
      <c r="A106">
        <v>1321041</v>
      </c>
      <c r="B106" t="s">
        <v>669</v>
      </c>
      <c r="C106" t="s">
        <v>658</v>
      </c>
      <c r="D106" t="s">
        <v>758</v>
      </c>
      <c r="F106" t="s">
        <v>823</v>
      </c>
      <c r="G106" t="s">
        <v>758</v>
      </c>
      <c r="H106" s="288">
        <v>40104</v>
      </c>
      <c r="I106" t="s">
        <v>812</v>
      </c>
      <c r="J106" s="293" t="s">
        <v>1225</v>
      </c>
      <c r="K106" s="293" t="s">
        <v>1225</v>
      </c>
      <c r="L106" s="293" t="s">
        <v>1225</v>
      </c>
      <c r="M106" s="293" t="s">
        <v>1225</v>
      </c>
      <c r="N106" s="293" t="s">
        <v>1225</v>
      </c>
      <c r="O106" s="297" t="str">
        <f t="shared" si="4"/>
        <v>Dale-Wood, William</v>
      </c>
      <c r="P106">
        <f t="shared" si="5"/>
        <v>1321041</v>
      </c>
      <c r="Q106" t="str">
        <f t="shared" si="6"/>
        <v>O</v>
      </c>
      <c r="R106" s="288">
        <f t="shared" si="7"/>
        <v>40104</v>
      </c>
    </row>
    <row r="107" spans="1:18" x14ac:dyDescent="0.25">
      <c r="A107">
        <v>1321057</v>
      </c>
      <c r="B107" t="s">
        <v>669</v>
      </c>
      <c r="C107" t="s">
        <v>664</v>
      </c>
      <c r="D107" t="s">
        <v>837</v>
      </c>
      <c r="F107" t="s">
        <v>838</v>
      </c>
      <c r="G107" t="s">
        <v>837</v>
      </c>
      <c r="H107" s="288">
        <v>40215</v>
      </c>
      <c r="I107" t="s">
        <v>667</v>
      </c>
      <c r="J107" s="293" t="s">
        <v>1225</v>
      </c>
      <c r="K107" s="293" t="s">
        <v>1225</v>
      </c>
      <c r="L107" s="293" t="s">
        <v>1225</v>
      </c>
      <c r="M107" s="293" t="s">
        <v>1225</v>
      </c>
      <c r="N107" s="293" t="s">
        <v>1225</v>
      </c>
      <c r="O107" s="297" t="str">
        <f t="shared" si="4"/>
        <v>Walby-Christon, Athena</v>
      </c>
      <c r="P107">
        <f t="shared" si="5"/>
        <v>1321057</v>
      </c>
      <c r="Q107" t="str">
        <f t="shared" si="6"/>
        <v>F</v>
      </c>
      <c r="R107" s="288">
        <f t="shared" si="7"/>
        <v>40215</v>
      </c>
    </row>
    <row r="108" spans="1:18" x14ac:dyDescent="0.25">
      <c r="A108">
        <v>1351818</v>
      </c>
      <c r="B108" t="s">
        <v>807</v>
      </c>
      <c r="C108" t="s">
        <v>689</v>
      </c>
      <c r="D108" t="s">
        <v>839</v>
      </c>
      <c r="E108" t="s">
        <v>832</v>
      </c>
      <c r="F108" t="s">
        <v>833</v>
      </c>
      <c r="G108" t="s">
        <v>839</v>
      </c>
      <c r="H108" s="288">
        <v>25282</v>
      </c>
      <c r="I108" t="s">
        <v>667</v>
      </c>
      <c r="J108" s="293" t="s">
        <v>1225</v>
      </c>
      <c r="K108" s="293" t="s">
        <v>1225</v>
      </c>
      <c r="L108" s="293" t="s">
        <v>1225</v>
      </c>
      <c r="M108" s="293" t="s">
        <v>1225</v>
      </c>
      <c r="N108" s="293" t="s">
        <v>1225</v>
      </c>
      <c r="O108" s="297" t="str">
        <f t="shared" si="4"/>
        <v>Summers, Louise</v>
      </c>
      <c r="P108">
        <f t="shared" si="5"/>
        <v>1351818</v>
      </c>
      <c r="Q108" t="str">
        <f t="shared" si="6"/>
        <v>F</v>
      </c>
      <c r="R108" s="288">
        <f t="shared" si="7"/>
        <v>25282</v>
      </c>
    </row>
    <row r="109" spans="1:18" x14ac:dyDescent="0.25">
      <c r="A109">
        <v>1372299</v>
      </c>
      <c r="B109" t="s">
        <v>669</v>
      </c>
      <c r="C109" t="s">
        <v>658</v>
      </c>
      <c r="D109" t="s">
        <v>840</v>
      </c>
      <c r="F109" t="s">
        <v>827</v>
      </c>
      <c r="G109" t="s">
        <v>840</v>
      </c>
      <c r="H109" s="288">
        <v>39521</v>
      </c>
      <c r="I109" t="s">
        <v>812</v>
      </c>
      <c r="J109" s="293" t="s">
        <v>1225</v>
      </c>
      <c r="K109" s="293" t="s">
        <v>1225</v>
      </c>
      <c r="L109" s="293" t="s">
        <v>1225</v>
      </c>
      <c r="M109" s="293" t="s">
        <v>1225</v>
      </c>
      <c r="N109" s="293" t="s">
        <v>1225</v>
      </c>
      <c r="O109" s="297" t="str">
        <f t="shared" si="4"/>
        <v>Mayger, Oliver</v>
      </c>
      <c r="P109">
        <f t="shared" si="5"/>
        <v>1372299</v>
      </c>
      <c r="Q109" t="str">
        <f t="shared" si="6"/>
        <v>O</v>
      </c>
      <c r="R109" s="288">
        <f t="shared" si="7"/>
        <v>39521</v>
      </c>
    </row>
    <row r="110" spans="1:18" x14ac:dyDescent="0.25">
      <c r="A110">
        <v>1409688</v>
      </c>
      <c r="B110" t="s">
        <v>669</v>
      </c>
      <c r="C110" t="s">
        <v>664</v>
      </c>
      <c r="D110" t="s">
        <v>841</v>
      </c>
      <c r="F110" t="s">
        <v>794</v>
      </c>
      <c r="G110" t="s">
        <v>841</v>
      </c>
      <c r="H110" s="288">
        <v>39937</v>
      </c>
      <c r="I110" t="s">
        <v>667</v>
      </c>
      <c r="J110" s="293" t="s">
        <v>1225</v>
      </c>
      <c r="K110" s="293" t="s">
        <v>1225</v>
      </c>
      <c r="L110" s="293" t="s">
        <v>1225</v>
      </c>
      <c r="M110" s="293" t="s">
        <v>1225</v>
      </c>
      <c r="N110" s="293" t="s">
        <v>1225</v>
      </c>
      <c r="O110" s="297" t="str">
        <f t="shared" si="4"/>
        <v>Lewis, Jessica</v>
      </c>
      <c r="P110">
        <f t="shared" si="5"/>
        <v>1409688</v>
      </c>
      <c r="Q110" t="str">
        <f t="shared" si="6"/>
        <v>F</v>
      </c>
      <c r="R110" s="288">
        <f t="shared" si="7"/>
        <v>39937</v>
      </c>
    </row>
    <row r="111" spans="1:18" x14ac:dyDescent="0.25">
      <c r="A111">
        <v>1423405</v>
      </c>
      <c r="B111" t="s">
        <v>669</v>
      </c>
      <c r="C111" t="s">
        <v>658</v>
      </c>
      <c r="D111" t="s">
        <v>842</v>
      </c>
      <c r="F111" t="s">
        <v>843</v>
      </c>
      <c r="G111" t="s">
        <v>842</v>
      </c>
      <c r="H111" s="288">
        <v>40016</v>
      </c>
      <c r="I111" t="s">
        <v>812</v>
      </c>
      <c r="J111" s="293" t="s">
        <v>1225</v>
      </c>
      <c r="K111" s="293" t="s">
        <v>1225</v>
      </c>
      <c r="L111" s="293" t="s">
        <v>1225</v>
      </c>
      <c r="M111" s="293" t="s">
        <v>1225</v>
      </c>
      <c r="N111" s="293" t="s">
        <v>1225</v>
      </c>
      <c r="O111" s="297" t="str">
        <f t="shared" si="4"/>
        <v>Ryder, Toby</v>
      </c>
      <c r="P111">
        <f t="shared" si="5"/>
        <v>1423405</v>
      </c>
      <c r="Q111" t="str">
        <f t="shared" si="6"/>
        <v>O</v>
      </c>
      <c r="R111" s="288">
        <f t="shared" si="7"/>
        <v>40016</v>
      </c>
    </row>
    <row r="112" spans="1:18" x14ac:dyDescent="0.25">
      <c r="A112">
        <v>1423408</v>
      </c>
      <c r="B112" t="s">
        <v>669</v>
      </c>
      <c r="C112" t="s">
        <v>664</v>
      </c>
      <c r="D112" t="s">
        <v>844</v>
      </c>
      <c r="F112" t="s">
        <v>811</v>
      </c>
      <c r="G112" t="s">
        <v>844</v>
      </c>
      <c r="H112" s="288">
        <v>40737</v>
      </c>
      <c r="I112" t="s">
        <v>667</v>
      </c>
      <c r="J112" s="293" t="s">
        <v>1225</v>
      </c>
      <c r="K112" s="293" t="s">
        <v>1225</v>
      </c>
      <c r="L112" s="293" t="s">
        <v>1225</v>
      </c>
      <c r="M112" s="293" t="s">
        <v>1225</v>
      </c>
      <c r="N112" s="293" t="s">
        <v>1225</v>
      </c>
      <c r="O112" s="297" t="str">
        <f t="shared" si="4"/>
        <v>Binks, Harriet</v>
      </c>
      <c r="P112">
        <f t="shared" si="5"/>
        <v>1423408</v>
      </c>
      <c r="Q112" t="str">
        <f t="shared" si="6"/>
        <v>F</v>
      </c>
      <c r="R112" s="288">
        <f t="shared" si="7"/>
        <v>40737</v>
      </c>
    </row>
    <row r="113" spans="1:18" x14ac:dyDescent="0.25">
      <c r="A113">
        <v>1447394</v>
      </c>
      <c r="B113" t="s">
        <v>669</v>
      </c>
      <c r="C113" t="s">
        <v>658</v>
      </c>
      <c r="D113" t="s">
        <v>758</v>
      </c>
      <c r="F113" t="s">
        <v>795</v>
      </c>
      <c r="G113" t="s">
        <v>758</v>
      </c>
      <c r="H113" s="288">
        <v>40465</v>
      </c>
      <c r="I113" t="s">
        <v>812</v>
      </c>
      <c r="J113" s="293" t="s">
        <v>1225</v>
      </c>
      <c r="K113" s="293" t="s">
        <v>1225</v>
      </c>
      <c r="L113" s="293" t="s">
        <v>1225</v>
      </c>
      <c r="M113" s="293" t="s">
        <v>1225</v>
      </c>
      <c r="N113" s="293" t="s">
        <v>1225</v>
      </c>
      <c r="O113" s="297" t="str">
        <f t="shared" si="4"/>
        <v>Taylor, William</v>
      </c>
      <c r="P113">
        <f t="shared" si="5"/>
        <v>1447394</v>
      </c>
      <c r="Q113" t="str">
        <f t="shared" si="6"/>
        <v>O</v>
      </c>
      <c r="R113" s="288">
        <f t="shared" si="7"/>
        <v>40465</v>
      </c>
    </row>
    <row r="114" spans="1:18" x14ac:dyDescent="0.25">
      <c r="A114">
        <v>1457953</v>
      </c>
      <c r="B114" t="s">
        <v>669</v>
      </c>
      <c r="C114" t="s">
        <v>664</v>
      </c>
      <c r="D114" t="s">
        <v>845</v>
      </c>
      <c r="E114" t="s">
        <v>832</v>
      </c>
      <c r="F114" t="s">
        <v>846</v>
      </c>
      <c r="G114" t="s">
        <v>845</v>
      </c>
      <c r="H114" s="288">
        <v>41049</v>
      </c>
      <c r="I114" t="s">
        <v>667</v>
      </c>
      <c r="J114" s="293" t="s">
        <v>1225</v>
      </c>
      <c r="K114" s="293" t="s">
        <v>1225</v>
      </c>
      <c r="L114" s="293" t="s">
        <v>1225</v>
      </c>
      <c r="M114" s="293" t="s">
        <v>1225</v>
      </c>
      <c r="N114" s="293" t="s">
        <v>1225</v>
      </c>
      <c r="O114" s="297" t="str">
        <f t="shared" si="4"/>
        <v>Almack, Fern</v>
      </c>
      <c r="P114">
        <f t="shared" si="5"/>
        <v>1457953</v>
      </c>
      <c r="Q114" t="str">
        <f t="shared" si="6"/>
        <v>F</v>
      </c>
      <c r="R114" s="288">
        <f t="shared" si="7"/>
        <v>41049</v>
      </c>
    </row>
    <row r="115" spans="1:18" x14ac:dyDescent="0.25">
      <c r="A115">
        <v>1468357</v>
      </c>
      <c r="B115" t="s">
        <v>807</v>
      </c>
      <c r="C115" t="s">
        <v>689</v>
      </c>
      <c r="D115" t="s">
        <v>745</v>
      </c>
      <c r="E115" t="s">
        <v>847</v>
      </c>
      <c r="F115" t="s">
        <v>848</v>
      </c>
      <c r="G115" t="s">
        <v>745</v>
      </c>
      <c r="H115" s="288">
        <v>28880</v>
      </c>
      <c r="I115" t="s">
        <v>667</v>
      </c>
      <c r="J115" s="293" t="s">
        <v>1225</v>
      </c>
      <c r="K115" s="293" t="s">
        <v>1225</v>
      </c>
      <c r="L115" s="293" t="s">
        <v>1225</v>
      </c>
      <c r="M115" s="293" t="s">
        <v>1225</v>
      </c>
      <c r="N115" s="293" t="s">
        <v>1225</v>
      </c>
      <c r="O115" s="297" t="str">
        <f t="shared" si="4"/>
        <v>Murray-Ross, Zoe</v>
      </c>
      <c r="P115">
        <f t="shared" si="5"/>
        <v>1468357</v>
      </c>
      <c r="Q115" t="str">
        <f t="shared" si="6"/>
        <v>F</v>
      </c>
      <c r="R115" s="288">
        <f t="shared" si="7"/>
        <v>28880</v>
      </c>
    </row>
    <row r="116" spans="1:18" x14ac:dyDescent="0.25">
      <c r="A116">
        <v>1490382</v>
      </c>
      <c r="B116" t="s">
        <v>669</v>
      </c>
      <c r="C116" t="s">
        <v>664</v>
      </c>
      <c r="D116" t="s">
        <v>779</v>
      </c>
      <c r="F116" t="s">
        <v>849</v>
      </c>
      <c r="G116" t="s">
        <v>779</v>
      </c>
      <c r="H116" s="288">
        <v>40469</v>
      </c>
      <c r="I116" t="s">
        <v>667</v>
      </c>
      <c r="J116" s="293" t="s">
        <v>1225</v>
      </c>
      <c r="K116" s="293" t="s">
        <v>1225</v>
      </c>
      <c r="L116" s="293" t="s">
        <v>1225</v>
      </c>
      <c r="M116" s="293" t="s">
        <v>1225</v>
      </c>
      <c r="N116" s="293" t="s">
        <v>1225</v>
      </c>
      <c r="O116" s="297" t="str">
        <f t="shared" si="4"/>
        <v>Konfortov, Sophia</v>
      </c>
      <c r="P116">
        <f t="shared" si="5"/>
        <v>1490382</v>
      </c>
      <c r="Q116" t="str">
        <f t="shared" si="6"/>
        <v>F</v>
      </c>
      <c r="R116" s="288">
        <f t="shared" si="7"/>
        <v>40469</v>
      </c>
    </row>
    <row r="117" spans="1:18" x14ac:dyDescent="0.25">
      <c r="A117">
        <v>1510872</v>
      </c>
      <c r="B117" t="s">
        <v>669</v>
      </c>
      <c r="C117" t="s">
        <v>664</v>
      </c>
      <c r="D117" t="s">
        <v>841</v>
      </c>
      <c r="E117" t="s">
        <v>698</v>
      </c>
      <c r="F117" t="s">
        <v>850</v>
      </c>
      <c r="G117" t="s">
        <v>841</v>
      </c>
      <c r="H117" s="288">
        <v>39453</v>
      </c>
      <c r="I117" t="s">
        <v>667</v>
      </c>
      <c r="J117" s="293" t="s">
        <v>1225</v>
      </c>
      <c r="K117" s="293" t="s">
        <v>1225</v>
      </c>
      <c r="L117" s="293" t="s">
        <v>1225</v>
      </c>
      <c r="M117" s="293" t="s">
        <v>1225</v>
      </c>
      <c r="N117" s="293" t="s">
        <v>1225</v>
      </c>
      <c r="O117" s="297" t="str">
        <f t="shared" si="4"/>
        <v>Jennison, Jessica</v>
      </c>
      <c r="P117">
        <f t="shared" si="5"/>
        <v>1510872</v>
      </c>
      <c r="Q117" t="str">
        <f t="shared" si="6"/>
        <v>F</v>
      </c>
      <c r="R117" s="288">
        <f t="shared" si="7"/>
        <v>39453</v>
      </c>
    </row>
    <row r="118" spans="1:18" x14ac:dyDescent="0.25">
      <c r="A118">
        <v>1511069</v>
      </c>
      <c r="B118" t="s">
        <v>657</v>
      </c>
      <c r="C118" t="s">
        <v>658</v>
      </c>
      <c r="D118" t="s">
        <v>851</v>
      </c>
      <c r="F118" t="s">
        <v>852</v>
      </c>
      <c r="G118" t="s">
        <v>851</v>
      </c>
      <c r="H118" s="288">
        <v>36610</v>
      </c>
      <c r="I118" t="s">
        <v>812</v>
      </c>
      <c r="J118" s="293" t="s">
        <v>1225</v>
      </c>
      <c r="K118" s="293" t="s">
        <v>1225</v>
      </c>
      <c r="L118" s="293" t="s">
        <v>1225</v>
      </c>
      <c r="M118" s="293" t="s">
        <v>1225</v>
      </c>
      <c r="N118" s="293" t="s">
        <v>1225</v>
      </c>
      <c r="O118" s="297" t="str">
        <f t="shared" si="4"/>
        <v>Dale, Josh</v>
      </c>
      <c r="P118">
        <f t="shared" si="5"/>
        <v>1511069</v>
      </c>
      <c r="Q118" t="str">
        <f t="shared" si="6"/>
        <v>O</v>
      </c>
      <c r="R118" s="288">
        <f t="shared" si="7"/>
        <v>36610</v>
      </c>
    </row>
    <row r="119" spans="1:18" x14ac:dyDescent="0.25">
      <c r="A119">
        <v>1521401</v>
      </c>
      <c r="B119" t="s">
        <v>669</v>
      </c>
      <c r="C119" t="s">
        <v>664</v>
      </c>
      <c r="D119" t="s">
        <v>826</v>
      </c>
      <c r="F119" t="s">
        <v>811</v>
      </c>
      <c r="G119" t="s">
        <v>826</v>
      </c>
      <c r="H119" s="288">
        <v>41330</v>
      </c>
      <c r="I119" t="s">
        <v>667</v>
      </c>
      <c r="J119" s="293" t="s">
        <v>1225</v>
      </c>
      <c r="K119" s="293" t="s">
        <v>1225</v>
      </c>
      <c r="L119" s="293" t="s">
        <v>1225</v>
      </c>
      <c r="M119" s="293" t="s">
        <v>1225</v>
      </c>
      <c r="N119" s="293" t="s">
        <v>1225</v>
      </c>
      <c r="O119" s="297" t="str">
        <f t="shared" si="4"/>
        <v>Binks, Millie</v>
      </c>
      <c r="P119">
        <f t="shared" si="5"/>
        <v>1521401</v>
      </c>
      <c r="Q119" t="str">
        <f t="shared" si="6"/>
        <v>F</v>
      </c>
      <c r="R119" s="288">
        <f t="shared" si="7"/>
        <v>41330</v>
      </c>
    </row>
    <row r="120" spans="1:18" x14ac:dyDescent="0.25">
      <c r="A120">
        <v>1521403</v>
      </c>
      <c r="B120" t="s">
        <v>669</v>
      </c>
      <c r="C120" t="s">
        <v>664</v>
      </c>
      <c r="D120" t="s">
        <v>853</v>
      </c>
      <c r="F120" t="s">
        <v>843</v>
      </c>
      <c r="G120" t="s">
        <v>853</v>
      </c>
      <c r="H120" s="288">
        <v>41146</v>
      </c>
      <c r="I120" t="s">
        <v>667</v>
      </c>
      <c r="J120" s="293" t="s">
        <v>1225</v>
      </c>
      <c r="K120" s="293" t="s">
        <v>1225</v>
      </c>
      <c r="L120" s="293" t="s">
        <v>1225</v>
      </c>
      <c r="M120" s="293" t="s">
        <v>1225</v>
      </c>
      <c r="N120" s="293" t="s">
        <v>1225</v>
      </c>
      <c r="O120" s="297" t="str">
        <f t="shared" si="4"/>
        <v>Ryder, Abbie</v>
      </c>
      <c r="P120">
        <f t="shared" si="5"/>
        <v>1521403</v>
      </c>
      <c r="Q120" t="str">
        <f t="shared" si="6"/>
        <v>F</v>
      </c>
      <c r="R120" s="288">
        <f t="shared" si="7"/>
        <v>41146</v>
      </c>
    </row>
    <row r="121" spans="1:18" x14ac:dyDescent="0.25">
      <c r="A121">
        <v>1576397</v>
      </c>
      <c r="B121" t="s">
        <v>669</v>
      </c>
      <c r="C121" t="s">
        <v>664</v>
      </c>
      <c r="D121" t="s">
        <v>854</v>
      </c>
      <c r="E121" t="s">
        <v>698</v>
      </c>
      <c r="F121" t="s">
        <v>855</v>
      </c>
      <c r="G121" t="s">
        <v>854</v>
      </c>
      <c r="H121" s="288">
        <v>40002</v>
      </c>
      <c r="I121" t="s">
        <v>667</v>
      </c>
      <c r="J121" s="293" t="s">
        <v>1225</v>
      </c>
      <c r="K121" s="293" t="s">
        <v>1225</v>
      </c>
      <c r="L121" s="293" t="s">
        <v>1225</v>
      </c>
      <c r="M121" s="293" t="s">
        <v>1225</v>
      </c>
      <c r="N121" s="293" t="s">
        <v>1225</v>
      </c>
      <c r="O121" s="297" t="str">
        <f t="shared" si="4"/>
        <v>Fielding, Jesse</v>
      </c>
      <c r="P121">
        <f t="shared" si="5"/>
        <v>1576397</v>
      </c>
      <c r="Q121" t="str">
        <f t="shared" si="6"/>
        <v>F</v>
      </c>
      <c r="R121" s="288">
        <f t="shared" si="7"/>
        <v>40002</v>
      </c>
    </row>
    <row r="122" spans="1:18" x14ac:dyDescent="0.25">
      <c r="A122">
        <v>1582056</v>
      </c>
      <c r="B122" t="s">
        <v>669</v>
      </c>
      <c r="C122" t="s">
        <v>664</v>
      </c>
      <c r="D122" t="s">
        <v>856</v>
      </c>
      <c r="F122" t="s">
        <v>857</v>
      </c>
      <c r="G122" t="s">
        <v>856</v>
      </c>
      <c r="H122" s="288">
        <v>40770</v>
      </c>
      <c r="I122" t="s">
        <v>667</v>
      </c>
      <c r="J122" s="293" t="s">
        <v>1225</v>
      </c>
      <c r="K122" s="293" t="s">
        <v>1225</v>
      </c>
      <c r="L122" s="293" t="s">
        <v>1225</v>
      </c>
      <c r="M122" s="293" t="s">
        <v>1225</v>
      </c>
      <c r="N122" s="293" t="s">
        <v>1225</v>
      </c>
      <c r="O122" s="297" t="str">
        <f t="shared" si="4"/>
        <v>Ayling, Georgie</v>
      </c>
      <c r="P122">
        <f t="shared" si="5"/>
        <v>1582056</v>
      </c>
      <c r="Q122" t="str">
        <f t="shared" si="6"/>
        <v>F</v>
      </c>
      <c r="R122" s="288">
        <f t="shared" si="7"/>
        <v>40770</v>
      </c>
    </row>
    <row r="123" spans="1:18" x14ac:dyDescent="0.25">
      <c r="A123">
        <v>1585104</v>
      </c>
      <c r="B123" t="s">
        <v>807</v>
      </c>
      <c r="C123" t="s">
        <v>689</v>
      </c>
      <c r="D123" t="s">
        <v>858</v>
      </c>
      <c r="E123" t="s">
        <v>832</v>
      </c>
      <c r="F123" t="s">
        <v>843</v>
      </c>
      <c r="G123" t="s">
        <v>858</v>
      </c>
      <c r="H123" s="288">
        <v>28008</v>
      </c>
      <c r="I123" t="s">
        <v>667</v>
      </c>
      <c r="J123" s="293" t="s">
        <v>1225</v>
      </c>
      <c r="K123" s="293" t="s">
        <v>1225</v>
      </c>
      <c r="L123" s="293" t="s">
        <v>1225</v>
      </c>
      <c r="M123" s="293" t="s">
        <v>1225</v>
      </c>
      <c r="N123" s="293" t="s">
        <v>1225</v>
      </c>
      <c r="O123" s="297" t="str">
        <f t="shared" si="4"/>
        <v>Ryder, Claire</v>
      </c>
      <c r="P123">
        <f t="shared" si="5"/>
        <v>1585104</v>
      </c>
      <c r="Q123" t="str">
        <f t="shared" si="6"/>
        <v>F</v>
      </c>
      <c r="R123" s="288">
        <f t="shared" si="7"/>
        <v>28008</v>
      </c>
    </row>
    <row r="124" spans="1:18" x14ac:dyDescent="0.25">
      <c r="A124">
        <v>1585108</v>
      </c>
      <c r="B124" t="s">
        <v>669</v>
      </c>
      <c r="C124" t="s">
        <v>658</v>
      </c>
      <c r="D124" t="s">
        <v>859</v>
      </c>
      <c r="F124" t="s">
        <v>860</v>
      </c>
      <c r="G124" t="s">
        <v>859</v>
      </c>
      <c r="H124" s="288">
        <v>40403</v>
      </c>
      <c r="I124" t="s">
        <v>812</v>
      </c>
      <c r="J124" s="293" t="s">
        <v>1225</v>
      </c>
      <c r="K124" s="293" t="s">
        <v>1225</v>
      </c>
      <c r="L124" s="293" t="s">
        <v>1225</v>
      </c>
      <c r="M124" s="293" t="s">
        <v>1225</v>
      </c>
      <c r="N124" s="293" t="s">
        <v>1225</v>
      </c>
      <c r="O124" s="297" t="str">
        <f t="shared" si="4"/>
        <v>Ives, Alfie</v>
      </c>
      <c r="P124">
        <f t="shared" si="5"/>
        <v>1585108</v>
      </c>
      <c r="Q124" t="str">
        <f t="shared" si="6"/>
        <v>O</v>
      </c>
      <c r="R124" s="288">
        <f t="shared" si="7"/>
        <v>40403</v>
      </c>
    </row>
    <row r="125" spans="1:18" x14ac:dyDescent="0.25">
      <c r="A125">
        <v>1585109</v>
      </c>
      <c r="B125" t="s">
        <v>807</v>
      </c>
      <c r="C125" t="s">
        <v>689</v>
      </c>
      <c r="D125" t="s">
        <v>761</v>
      </c>
      <c r="E125" t="s">
        <v>861</v>
      </c>
      <c r="F125" t="s">
        <v>794</v>
      </c>
      <c r="G125" t="s">
        <v>761</v>
      </c>
      <c r="H125" s="288">
        <v>28685</v>
      </c>
      <c r="I125" t="s">
        <v>667</v>
      </c>
      <c r="J125" s="293" t="s">
        <v>1225</v>
      </c>
      <c r="K125" s="293" t="s">
        <v>1225</v>
      </c>
      <c r="L125" s="293" t="s">
        <v>1225</v>
      </c>
      <c r="M125" s="293" t="s">
        <v>1225</v>
      </c>
      <c r="N125" s="293" t="s">
        <v>1225</v>
      </c>
      <c r="O125" s="297" t="str">
        <f t="shared" si="4"/>
        <v>Lewis, Heidi</v>
      </c>
      <c r="P125">
        <f t="shared" si="5"/>
        <v>1585109</v>
      </c>
      <c r="Q125" t="str">
        <f t="shared" si="6"/>
        <v>F</v>
      </c>
      <c r="R125" s="288">
        <f t="shared" si="7"/>
        <v>28685</v>
      </c>
    </row>
    <row r="126" spans="1:18" x14ac:dyDescent="0.25">
      <c r="A126">
        <v>1588141</v>
      </c>
      <c r="B126" t="s">
        <v>807</v>
      </c>
      <c r="C126" t="s">
        <v>689</v>
      </c>
      <c r="D126" t="s">
        <v>862</v>
      </c>
      <c r="E126" t="s">
        <v>667</v>
      </c>
      <c r="F126" t="s">
        <v>860</v>
      </c>
      <c r="G126" t="s">
        <v>862</v>
      </c>
      <c r="H126" s="288">
        <v>26297</v>
      </c>
      <c r="I126" t="s">
        <v>667</v>
      </c>
      <c r="J126" s="293" t="s">
        <v>1225</v>
      </c>
      <c r="K126" s="293" t="s">
        <v>1225</v>
      </c>
      <c r="L126" s="293" t="s">
        <v>1225</v>
      </c>
      <c r="M126" s="293" t="s">
        <v>1225</v>
      </c>
      <c r="N126" s="293" t="s">
        <v>1225</v>
      </c>
      <c r="O126" s="297" t="str">
        <f t="shared" si="4"/>
        <v>Ives, Elaine</v>
      </c>
      <c r="P126">
        <f t="shared" si="5"/>
        <v>1588141</v>
      </c>
      <c r="Q126" t="str">
        <f t="shared" si="6"/>
        <v>F</v>
      </c>
      <c r="R126" s="288">
        <f t="shared" si="7"/>
        <v>26297</v>
      </c>
    </row>
    <row r="127" spans="1:18" x14ac:dyDescent="0.25">
      <c r="A127">
        <v>1588144</v>
      </c>
      <c r="B127" t="s">
        <v>669</v>
      </c>
      <c r="C127" t="s">
        <v>664</v>
      </c>
      <c r="D127" t="s">
        <v>695</v>
      </c>
      <c r="E127" t="s">
        <v>661</v>
      </c>
      <c r="F127" t="s">
        <v>863</v>
      </c>
      <c r="G127" t="s">
        <v>695</v>
      </c>
      <c r="H127" s="288">
        <v>40990</v>
      </c>
      <c r="I127" t="s">
        <v>667</v>
      </c>
      <c r="J127" s="293" t="s">
        <v>1225</v>
      </c>
      <c r="K127" s="293" t="s">
        <v>1225</v>
      </c>
      <c r="L127" s="293" t="s">
        <v>1225</v>
      </c>
      <c r="M127" s="293" t="s">
        <v>1225</v>
      </c>
      <c r="N127" s="293" t="s">
        <v>1225</v>
      </c>
      <c r="O127" s="297" t="str">
        <f t="shared" si="4"/>
        <v>Price, Matilda</v>
      </c>
      <c r="P127">
        <f t="shared" si="5"/>
        <v>1588144</v>
      </c>
      <c r="Q127" t="str">
        <f t="shared" si="6"/>
        <v>F</v>
      </c>
      <c r="R127" s="288">
        <f t="shared" si="7"/>
        <v>40990</v>
      </c>
    </row>
    <row r="128" spans="1:18" x14ac:dyDescent="0.25">
      <c r="A128">
        <v>1588145</v>
      </c>
      <c r="B128" t="s">
        <v>669</v>
      </c>
      <c r="C128" t="s">
        <v>664</v>
      </c>
      <c r="D128" t="s">
        <v>675</v>
      </c>
      <c r="F128" t="s">
        <v>864</v>
      </c>
      <c r="G128" t="s">
        <v>675</v>
      </c>
      <c r="H128" s="288">
        <v>41294</v>
      </c>
      <c r="I128" t="s">
        <v>667</v>
      </c>
      <c r="J128" s="293" t="s">
        <v>1225</v>
      </c>
      <c r="K128" s="293" t="s">
        <v>1225</v>
      </c>
      <c r="L128" s="293" t="s">
        <v>1225</v>
      </c>
      <c r="M128" s="293" t="s">
        <v>1225</v>
      </c>
      <c r="N128" s="293" t="s">
        <v>1225</v>
      </c>
      <c r="O128" s="297" t="str">
        <f t="shared" si="4"/>
        <v>Porter, Martha</v>
      </c>
      <c r="P128">
        <f t="shared" si="5"/>
        <v>1588145</v>
      </c>
      <c r="Q128" t="str">
        <f t="shared" si="6"/>
        <v>F</v>
      </c>
      <c r="R128" s="288">
        <f t="shared" si="7"/>
        <v>41294</v>
      </c>
    </row>
    <row r="129" spans="1:18" x14ac:dyDescent="0.25">
      <c r="A129">
        <v>1588147</v>
      </c>
      <c r="B129" t="s">
        <v>807</v>
      </c>
      <c r="C129" t="s">
        <v>689</v>
      </c>
      <c r="D129" t="s">
        <v>865</v>
      </c>
      <c r="E129" t="s">
        <v>705</v>
      </c>
      <c r="F129" t="s">
        <v>849</v>
      </c>
      <c r="G129" t="s">
        <v>865</v>
      </c>
      <c r="H129" s="288">
        <v>28662</v>
      </c>
      <c r="I129" t="s">
        <v>667</v>
      </c>
      <c r="J129" s="293" t="s">
        <v>1225</v>
      </c>
      <c r="K129" s="293" t="s">
        <v>1225</v>
      </c>
      <c r="L129" s="293" t="s">
        <v>1225</v>
      </c>
      <c r="M129" s="293" t="s">
        <v>1225</v>
      </c>
      <c r="N129" s="293" t="s">
        <v>1225</v>
      </c>
      <c r="O129" s="297" t="str">
        <f t="shared" si="4"/>
        <v>Konfortov, Charity</v>
      </c>
      <c r="P129">
        <f t="shared" si="5"/>
        <v>1588147</v>
      </c>
      <c r="Q129" t="str">
        <f t="shared" si="6"/>
        <v>F</v>
      </c>
      <c r="R129" s="288">
        <f t="shared" si="7"/>
        <v>28662</v>
      </c>
    </row>
    <row r="130" spans="1:18" x14ac:dyDescent="0.25">
      <c r="A130">
        <v>1619412</v>
      </c>
      <c r="B130" t="s">
        <v>657</v>
      </c>
      <c r="C130" t="s">
        <v>664</v>
      </c>
      <c r="D130" t="s">
        <v>853</v>
      </c>
      <c r="E130" t="s">
        <v>866</v>
      </c>
      <c r="F130" t="s">
        <v>867</v>
      </c>
      <c r="G130" t="s">
        <v>853</v>
      </c>
      <c r="H130" s="288">
        <v>42150</v>
      </c>
      <c r="I130" t="s">
        <v>667</v>
      </c>
      <c r="J130" s="293" t="s">
        <v>1225</v>
      </c>
      <c r="K130" s="293" t="s">
        <v>1225</v>
      </c>
      <c r="L130" s="293" t="s">
        <v>1225</v>
      </c>
      <c r="M130" s="293" t="s">
        <v>1225</v>
      </c>
      <c r="N130" s="293" t="s">
        <v>1225</v>
      </c>
      <c r="O130" s="297" t="str">
        <f t="shared" si="4"/>
        <v>Ferguson, Abbie</v>
      </c>
      <c r="P130">
        <f t="shared" si="5"/>
        <v>1619412</v>
      </c>
      <c r="Q130" t="str">
        <f t="shared" si="6"/>
        <v>F</v>
      </c>
      <c r="R130" s="288">
        <f t="shared" si="7"/>
        <v>42150</v>
      </c>
    </row>
    <row r="131" spans="1:18" x14ac:dyDescent="0.25">
      <c r="A131">
        <v>1621564</v>
      </c>
      <c r="B131" t="s">
        <v>669</v>
      </c>
      <c r="C131" t="s">
        <v>658</v>
      </c>
      <c r="D131" t="s">
        <v>868</v>
      </c>
      <c r="F131" t="s">
        <v>833</v>
      </c>
      <c r="G131" t="s">
        <v>868</v>
      </c>
      <c r="H131" s="288">
        <v>41414</v>
      </c>
      <c r="I131" t="s">
        <v>812</v>
      </c>
      <c r="J131" s="293" t="s">
        <v>1225</v>
      </c>
      <c r="K131" s="293" t="s">
        <v>1225</v>
      </c>
      <c r="L131" s="293" t="s">
        <v>1225</v>
      </c>
      <c r="M131" s="293" t="s">
        <v>1225</v>
      </c>
      <c r="N131" s="293" t="s">
        <v>1225</v>
      </c>
      <c r="O131" s="297" t="str">
        <f t="shared" si="4"/>
        <v>Summers, Brett</v>
      </c>
      <c r="P131">
        <f t="shared" si="5"/>
        <v>1621564</v>
      </c>
      <c r="Q131" t="str">
        <f t="shared" si="6"/>
        <v>O</v>
      </c>
      <c r="R131" s="288">
        <f t="shared" si="7"/>
        <v>41414</v>
      </c>
    </row>
    <row r="132" spans="1:18" x14ac:dyDescent="0.25">
      <c r="A132">
        <v>1636609</v>
      </c>
      <c r="B132" t="s">
        <v>669</v>
      </c>
      <c r="C132" t="s">
        <v>664</v>
      </c>
      <c r="D132" t="s">
        <v>869</v>
      </c>
      <c r="F132" t="s">
        <v>830</v>
      </c>
      <c r="G132" t="s">
        <v>829</v>
      </c>
      <c r="H132" s="288">
        <v>41027</v>
      </c>
      <c r="I132" t="s">
        <v>667</v>
      </c>
      <c r="J132" s="293" t="s">
        <v>1225</v>
      </c>
      <c r="K132" s="293" t="s">
        <v>1225</v>
      </c>
      <c r="L132" s="293" t="s">
        <v>1225</v>
      </c>
      <c r="M132" s="293" t="s">
        <v>1225</v>
      </c>
      <c r="N132" s="293" t="s">
        <v>1225</v>
      </c>
      <c r="O132" s="297" t="str">
        <f t="shared" si="4"/>
        <v>Isaacson, Amelia</v>
      </c>
      <c r="P132">
        <f t="shared" si="5"/>
        <v>1636609</v>
      </c>
      <c r="Q132" t="str">
        <f t="shared" si="6"/>
        <v>F</v>
      </c>
      <c r="R132" s="288">
        <f t="shared" si="7"/>
        <v>41027</v>
      </c>
    </row>
    <row r="133" spans="1:18" x14ac:dyDescent="0.25">
      <c r="A133">
        <v>1636612</v>
      </c>
      <c r="B133" t="s">
        <v>669</v>
      </c>
      <c r="C133" t="s">
        <v>664</v>
      </c>
      <c r="D133" t="s">
        <v>870</v>
      </c>
      <c r="F133" t="s">
        <v>871</v>
      </c>
      <c r="G133" t="s">
        <v>870</v>
      </c>
      <c r="H133" s="288">
        <v>40681</v>
      </c>
      <c r="I133" t="s">
        <v>667</v>
      </c>
      <c r="J133" s="293" t="s">
        <v>1225</v>
      </c>
      <c r="K133" s="293" t="s">
        <v>1225</v>
      </c>
      <c r="L133" s="293" t="s">
        <v>1225</v>
      </c>
      <c r="M133" s="293" t="s">
        <v>1225</v>
      </c>
      <c r="N133" s="293" t="s">
        <v>1225</v>
      </c>
      <c r="O133" s="297" t="str">
        <f t="shared" si="4"/>
        <v>Tarplee, Tess</v>
      </c>
      <c r="P133">
        <f t="shared" si="5"/>
        <v>1636612</v>
      </c>
      <c r="Q133" t="str">
        <f t="shared" si="6"/>
        <v>F</v>
      </c>
      <c r="R133" s="288">
        <f t="shared" si="7"/>
        <v>40681</v>
      </c>
    </row>
    <row r="134" spans="1:18" x14ac:dyDescent="0.25">
      <c r="A134">
        <v>1650391</v>
      </c>
      <c r="B134" t="s">
        <v>669</v>
      </c>
      <c r="C134" t="s">
        <v>664</v>
      </c>
      <c r="D134" t="s">
        <v>872</v>
      </c>
      <c r="F134" t="s">
        <v>727</v>
      </c>
      <c r="G134" t="s">
        <v>872</v>
      </c>
      <c r="H134" s="288">
        <v>41452</v>
      </c>
      <c r="I134" t="s">
        <v>667</v>
      </c>
      <c r="J134" s="293" t="s">
        <v>1225</v>
      </c>
      <c r="K134" s="293" t="s">
        <v>1225</v>
      </c>
      <c r="L134" s="293" t="s">
        <v>1225</v>
      </c>
      <c r="M134" s="293" t="s">
        <v>1225</v>
      </c>
      <c r="N134" s="293" t="s">
        <v>1225</v>
      </c>
      <c r="O134" s="297" t="str">
        <f t="shared" si="4"/>
        <v>Horner, Betsy</v>
      </c>
      <c r="P134">
        <f t="shared" si="5"/>
        <v>1650391</v>
      </c>
      <c r="Q134" t="str">
        <f t="shared" si="6"/>
        <v>F</v>
      </c>
      <c r="R134" s="288">
        <f t="shared" si="7"/>
        <v>41452</v>
      </c>
    </row>
    <row r="135" spans="1:18" x14ac:dyDescent="0.25">
      <c r="A135">
        <v>1650395</v>
      </c>
      <c r="B135" t="s">
        <v>669</v>
      </c>
      <c r="C135" t="s">
        <v>664</v>
      </c>
      <c r="D135" t="s">
        <v>826</v>
      </c>
      <c r="F135" t="s">
        <v>873</v>
      </c>
      <c r="G135" t="s">
        <v>826</v>
      </c>
      <c r="H135" s="288">
        <v>40483</v>
      </c>
      <c r="I135" t="s">
        <v>667</v>
      </c>
      <c r="J135" s="293" t="s">
        <v>1225</v>
      </c>
      <c r="K135" s="293" t="s">
        <v>1225</v>
      </c>
      <c r="L135" s="293" t="s">
        <v>1225</v>
      </c>
      <c r="M135" s="293" t="s">
        <v>1225</v>
      </c>
      <c r="N135" s="293" t="s">
        <v>1225</v>
      </c>
      <c r="O135" s="297" t="str">
        <f t="shared" si="4"/>
        <v>Fletcher, Millie</v>
      </c>
      <c r="P135">
        <f t="shared" si="5"/>
        <v>1650395</v>
      </c>
      <c r="Q135" t="str">
        <f t="shared" si="6"/>
        <v>F</v>
      </c>
      <c r="R135" s="288">
        <f t="shared" si="7"/>
        <v>40483</v>
      </c>
    </row>
    <row r="136" spans="1:18" x14ac:dyDescent="0.25">
      <c r="A136">
        <v>1662576</v>
      </c>
      <c r="B136" t="s">
        <v>669</v>
      </c>
      <c r="C136" t="s">
        <v>658</v>
      </c>
      <c r="D136" t="s">
        <v>874</v>
      </c>
      <c r="F136" t="s">
        <v>794</v>
      </c>
      <c r="G136" t="s">
        <v>874</v>
      </c>
      <c r="H136" s="288">
        <v>40835</v>
      </c>
      <c r="I136" t="s">
        <v>812</v>
      </c>
      <c r="J136" s="293" t="s">
        <v>1225</v>
      </c>
      <c r="K136" s="293" t="s">
        <v>1225</v>
      </c>
      <c r="L136" s="293" t="s">
        <v>1225</v>
      </c>
      <c r="M136" s="293" t="s">
        <v>1225</v>
      </c>
      <c r="N136" s="293" t="s">
        <v>1225</v>
      </c>
      <c r="O136" s="297" t="str">
        <f t="shared" si="4"/>
        <v>Lewis, Thomas</v>
      </c>
      <c r="P136">
        <f t="shared" si="5"/>
        <v>1662576</v>
      </c>
      <c r="Q136" t="str">
        <f t="shared" si="6"/>
        <v>O</v>
      </c>
      <c r="R136" s="288">
        <f t="shared" si="7"/>
        <v>40835</v>
      </c>
    </row>
    <row r="137" spans="1:18" x14ac:dyDescent="0.25">
      <c r="A137">
        <v>1662578</v>
      </c>
      <c r="B137" t="s">
        <v>669</v>
      </c>
      <c r="C137" t="s">
        <v>658</v>
      </c>
      <c r="D137" t="s">
        <v>875</v>
      </c>
      <c r="F137" t="s">
        <v>876</v>
      </c>
      <c r="G137" t="s">
        <v>875</v>
      </c>
      <c r="H137" s="288">
        <v>40907</v>
      </c>
      <c r="I137" t="s">
        <v>812</v>
      </c>
      <c r="J137" s="293" t="s">
        <v>1225</v>
      </c>
      <c r="K137" s="293" t="s">
        <v>1225</v>
      </c>
      <c r="L137" s="293" t="s">
        <v>1225</v>
      </c>
      <c r="M137" s="293" t="s">
        <v>1225</v>
      </c>
      <c r="N137" s="293" t="s">
        <v>1225</v>
      </c>
      <c r="O137" s="297" t="str">
        <f t="shared" si="4"/>
        <v>Mackay, Will</v>
      </c>
      <c r="P137">
        <f t="shared" si="5"/>
        <v>1662578</v>
      </c>
      <c r="Q137" t="str">
        <f t="shared" si="6"/>
        <v>O</v>
      </c>
      <c r="R137" s="288">
        <f t="shared" si="7"/>
        <v>40907</v>
      </c>
    </row>
    <row r="138" spans="1:18" x14ac:dyDescent="0.25">
      <c r="A138">
        <v>1662580</v>
      </c>
      <c r="B138" t="s">
        <v>669</v>
      </c>
      <c r="C138" t="s">
        <v>664</v>
      </c>
      <c r="D138" t="s">
        <v>677</v>
      </c>
      <c r="F138" t="s">
        <v>877</v>
      </c>
      <c r="G138" t="s">
        <v>677</v>
      </c>
      <c r="H138" s="288">
        <v>41528</v>
      </c>
      <c r="I138" t="s">
        <v>667</v>
      </c>
      <c r="J138" s="293" t="s">
        <v>1225</v>
      </c>
      <c r="K138" s="293" t="s">
        <v>1225</v>
      </c>
      <c r="L138" s="293" t="s">
        <v>1225</v>
      </c>
      <c r="M138" s="293" t="s">
        <v>1225</v>
      </c>
      <c r="N138" s="293" t="s">
        <v>1225</v>
      </c>
      <c r="O138" s="297" t="str">
        <f t="shared" si="4"/>
        <v>Bamber, Holly</v>
      </c>
      <c r="P138">
        <f t="shared" si="5"/>
        <v>1662580</v>
      </c>
      <c r="Q138" t="str">
        <f t="shared" si="6"/>
        <v>F</v>
      </c>
      <c r="R138" s="288">
        <f t="shared" si="7"/>
        <v>41528</v>
      </c>
    </row>
    <row r="139" spans="1:18" x14ac:dyDescent="0.25">
      <c r="A139">
        <v>1662582</v>
      </c>
      <c r="B139" t="s">
        <v>669</v>
      </c>
      <c r="C139" t="s">
        <v>658</v>
      </c>
      <c r="D139" t="s">
        <v>878</v>
      </c>
      <c r="F139" t="s">
        <v>879</v>
      </c>
      <c r="G139" t="s">
        <v>878</v>
      </c>
      <c r="H139" s="288">
        <v>41071</v>
      </c>
      <c r="I139" t="s">
        <v>812</v>
      </c>
      <c r="J139" s="293" t="s">
        <v>1225</v>
      </c>
      <c r="K139" s="293" t="s">
        <v>1225</v>
      </c>
      <c r="L139" s="293" t="s">
        <v>1225</v>
      </c>
      <c r="M139" s="293" t="s">
        <v>1225</v>
      </c>
      <c r="N139" s="293" t="s">
        <v>1225</v>
      </c>
      <c r="O139" s="297" t="str">
        <f t="shared" ref="O139:O202" si="8">IF(A139="","",(F139&amp;", "&amp;D139))</f>
        <v>Dowson, Jake</v>
      </c>
      <c r="P139">
        <f t="shared" ref="P139:P202" si="9">IF(A139="","",A139)</f>
        <v>1662582</v>
      </c>
      <c r="Q139" t="str">
        <f t="shared" ref="Q139:Q202" si="10">IF(A139="","",I139)</f>
        <v>O</v>
      </c>
      <c r="R139" s="288">
        <f t="shared" ref="R139:R202" si="11">IF(A139="","",H139)</f>
        <v>41071</v>
      </c>
    </row>
    <row r="140" spans="1:18" x14ac:dyDescent="0.25">
      <c r="A140">
        <v>1662583</v>
      </c>
      <c r="B140" t="s">
        <v>669</v>
      </c>
      <c r="C140" t="s">
        <v>658</v>
      </c>
      <c r="D140" t="s">
        <v>880</v>
      </c>
      <c r="E140" t="s">
        <v>694</v>
      </c>
      <c r="F140" t="s">
        <v>863</v>
      </c>
      <c r="G140" t="s">
        <v>880</v>
      </c>
      <c r="H140" s="288">
        <v>29434</v>
      </c>
      <c r="I140" t="s">
        <v>812</v>
      </c>
      <c r="J140" s="293" t="s">
        <v>1225</v>
      </c>
      <c r="K140" s="293" t="s">
        <v>1225</v>
      </c>
      <c r="L140" s="293" t="s">
        <v>1225</v>
      </c>
      <c r="M140" s="293" t="s">
        <v>1225</v>
      </c>
      <c r="N140" s="293" t="s">
        <v>1225</v>
      </c>
      <c r="O140" s="297" t="str">
        <f t="shared" si="8"/>
        <v>Price, Andrew</v>
      </c>
      <c r="P140">
        <f t="shared" si="9"/>
        <v>1662583</v>
      </c>
      <c r="Q140" t="str">
        <f t="shared" si="10"/>
        <v>O</v>
      </c>
      <c r="R140" s="288">
        <f t="shared" si="11"/>
        <v>29434</v>
      </c>
    </row>
    <row r="141" spans="1:18" x14ac:dyDescent="0.25">
      <c r="A141">
        <v>1667872</v>
      </c>
      <c r="B141" t="s">
        <v>669</v>
      </c>
      <c r="C141" t="s">
        <v>658</v>
      </c>
      <c r="D141" t="s">
        <v>755</v>
      </c>
      <c r="F141" t="s">
        <v>849</v>
      </c>
      <c r="G141" t="s">
        <v>755</v>
      </c>
      <c r="H141" s="288">
        <v>41439</v>
      </c>
      <c r="I141" t="s">
        <v>812</v>
      </c>
      <c r="J141" s="293" t="s">
        <v>1225</v>
      </c>
      <c r="K141" s="293" t="s">
        <v>1225</v>
      </c>
      <c r="L141" s="293" t="s">
        <v>1225</v>
      </c>
      <c r="M141" s="293" t="s">
        <v>1225</v>
      </c>
      <c r="N141" s="293" t="s">
        <v>1225</v>
      </c>
      <c r="O141" s="297" t="str">
        <f t="shared" si="8"/>
        <v>Konfortov, Sebastian</v>
      </c>
      <c r="P141">
        <f t="shared" si="9"/>
        <v>1667872</v>
      </c>
      <c r="Q141" t="str">
        <f t="shared" si="10"/>
        <v>O</v>
      </c>
      <c r="R141" s="288">
        <f t="shared" si="11"/>
        <v>41439</v>
      </c>
    </row>
    <row r="142" spans="1:18" x14ac:dyDescent="0.25">
      <c r="A142">
        <v>1669094</v>
      </c>
      <c r="B142" t="s">
        <v>669</v>
      </c>
      <c r="C142" t="s">
        <v>664</v>
      </c>
      <c r="D142" t="s">
        <v>881</v>
      </c>
      <c r="F142" t="s">
        <v>882</v>
      </c>
      <c r="G142" t="s">
        <v>881</v>
      </c>
      <c r="H142" s="288">
        <v>42433</v>
      </c>
      <c r="I142" t="s">
        <v>667</v>
      </c>
      <c r="J142" s="293" t="s">
        <v>1225</v>
      </c>
      <c r="K142" s="293" t="s">
        <v>1225</v>
      </c>
      <c r="L142" s="293" t="s">
        <v>1225</v>
      </c>
      <c r="M142" s="293" t="s">
        <v>1225</v>
      </c>
      <c r="N142" s="293" t="s">
        <v>1225</v>
      </c>
      <c r="O142" s="297" t="str">
        <f t="shared" si="8"/>
        <v>Mason, Penelope</v>
      </c>
      <c r="P142">
        <f t="shared" si="9"/>
        <v>1669094</v>
      </c>
      <c r="Q142" t="str">
        <f t="shared" si="10"/>
        <v>F</v>
      </c>
      <c r="R142" s="288">
        <f t="shared" si="11"/>
        <v>42433</v>
      </c>
    </row>
    <row r="143" spans="1:18" x14ac:dyDescent="0.25">
      <c r="A143">
        <v>1670001</v>
      </c>
      <c r="B143" t="s">
        <v>807</v>
      </c>
      <c r="C143" t="s">
        <v>689</v>
      </c>
      <c r="D143" t="s">
        <v>883</v>
      </c>
      <c r="F143" t="s">
        <v>877</v>
      </c>
      <c r="G143" t="s">
        <v>883</v>
      </c>
      <c r="H143" s="288">
        <v>31652</v>
      </c>
      <c r="I143" t="s">
        <v>667</v>
      </c>
      <c r="J143" s="293" t="s">
        <v>1225</v>
      </c>
      <c r="K143" s="293" t="s">
        <v>1225</v>
      </c>
      <c r="L143" s="293" t="s">
        <v>1225</v>
      </c>
      <c r="M143" s="293" t="s">
        <v>1225</v>
      </c>
      <c r="N143" s="293" t="s">
        <v>1225</v>
      </c>
      <c r="O143" s="297" t="str">
        <f t="shared" si="8"/>
        <v>Bamber, Charlotte</v>
      </c>
      <c r="P143">
        <f t="shared" si="9"/>
        <v>1670001</v>
      </c>
      <c r="Q143" t="str">
        <f t="shared" si="10"/>
        <v>F</v>
      </c>
      <c r="R143" s="288">
        <f t="shared" si="11"/>
        <v>31652</v>
      </c>
    </row>
    <row r="144" spans="1:18" x14ac:dyDescent="0.25">
      <c r="A144">
        <v>1670376</v>
      </c>
      <c r="B144" t="s">
        <v>669</v>
      </c>
      <c r="C144" t="s">
        <v>664</v>
      </c>
      <c r="D144" t="s">
        <v>328</v>
      </c>
      <c r="F144" t="s">
        <v>884</v>
      </c>
      <c r="G144" t="s">
        <v>328</v>
      </c>
      <c r="H144" s="288">
        <v>40924</v>
      </c>
      <c r="I144" t="s">
        <v>667</v>
      </c>
      <c r="J144" s="293" t="s">
        <v>1225</v>
      </c>
      <c r="K144" s="293" t="s">
        <v>1225</v>
      </c>
      <c r="L144" s="293" t="s">
        <v>1225</v>
      </c>
      <c r="M144" s="293" t="s">
        <v>1225</v>
      </c>
      <c r="N144" s="293" t="s">
        <v>1225</v>
      </c>
      <c r="O144" s="297" t="str">
        <f t="shared" si="8"/>
        <v>Whitwell, Scarlett</v>
      </c>
      <c r="P144">
        <f t="shared" si="9"/>
        <v>1670376</v>
      </c>
      <c r="Q144" t="str">
        <f t="shared" si="10"/>
        <v>F</v>
      </c>
      <c r="R144" s="288">
        <f t="shared" si="11"/>
        <v>40924</v>
      </c>
    </row>
    <row r="145" spans="1:18" x14ac:dyDescent="0.25">
      <c r="A145">
        <v>1692326</v>
      </c>
      <c r="B145" t="s">
        <v>669</v>
      </c>
      <c r="C145" t="s">
        <v>664</v>
      </c>
      <c r="D145" t="s">
        <v>885</v>
      </c>
      <c r="F145" t="s">
        <v>863</v>
      </c>
      <c r="G145" t="s">
        <v>885</v>
      </c>
      <c r="H145" s="288">
        <v>42562</v>
      </c>
      <c r="I145" t="s">
        <v>667</v>
      </c>
      <c r="J145" s="293" t="s">
        <v>1225</v>
      </c>
      <c r="K145" s="293" t="s">
        <v>1225</v>
      </c>
      <c r="L145" s="293" t="s">
        <v>1225</v>
      </c>
      <c r="M145" s="293" t="s">
        <v>1225</v>
      </c>
      <c r="N145" s="293" t="s">
        <v>1225</v>
      </c>
      <c r="O145" s="297" t="str">
        <f t="shared" si="8"/>
        <v>Price, Hermione</v>
      </c>
      <c r="P145">
        <f t="shared" si="9"/>
        <v>1692326</v>
      </c>
      <c r="Q145" t="str">
        <f t="shared" si="10"/>
        <v>F</v>
      </c>
      <c r="R145" s="288">
        <f t="shared" si="11"/>
        <v>42562</v>
      </c>
    </row>
    <row r="146" spans="1:18" x14ac:dyDescent="0.25">
      <c r="A146">
        <v>1692330</v>
      </c>
      <c r="B146" t="s">
        <v>669</v>
      </c>
      <c r="C146" t="s">
        <v>658</v>
      </c>
      <c r="D146" t="s">
        <v>886</v>
      </c>
      <c r="E146" t="s">
        <v>789</v>
      </c>
      <c r="F146" t="s">
        <v>887</v>
      </c>
      <c r="G146" t="s">
        <v>886</v>
      </c>
      <c r="H146" s="288">
        <v>41515</v>
      </c>
      <c r="I146" t="s">
        <v>812</v>
      </c>
      <c r="J146" s="293" t="s">
        <v>1225</v>
      </c>
      <c r="K146" s="293" t="s">
        <v>1225</v>
      </c>
      <c r="L146" s="293" t="s">
        <v>1225</v>
      </c>
      <c r="M146" s="293" t="s">
        <v>1225</v>
      </c>
      <c r="N146" s="293" t="s">
        <v>1225</v>
      </c>
      <c r="O146" s="297" t="str">
        <f t="shared" si="8"/>
        <v>Roberts, Evan</v>
      </c>
      <c r="P146">
        <f t="shared" si="9"/>
        <v>1692330</v>
      </c>
      <c r="Q146" t="str">
        <f t="shared" si="10"/>
        <v>O</v>
      </c>
      <c r="R146" s="288">
        <f t="shared" si="11"/>
        <v>41515</v>
      </c>
    </row>
    <row r="147" spans="1:18" x14ac:dyDescent="0.25">
      <c r="A147">
        <v>1700860</v>
      </c>
      <c r="B147" t="s">
        <v>669</v>
      </c>
      <c r="C147" t="s">
        <v>658</v>
      </c>
      <c r="D147" t="s">
        <v>888</v>
      </c>
      <c r="F147" t="s">
        <v>889</v>
      </c>
      <c r="G147" t="s">
        <v>888</v>
      </c>
      <c r="H147" s="288">
        <v>41938</v>
      </c>
      <c r="I147" t="s">
        <v>812</v>
      </c>
      <c r="J147" s="293" t="s">
        <v>1225</v>
      </c>
      <c r="K147" s="293" t="s">
        <v>1225</v>
      </c>
      <c r="L147" s="293" t="s">
        <v>1225</v>
      </c>
      <c r="M147" s="293" t="s">
        <v>1225</v>
      </c>
      <c r="N147" s="293" t="s">
        <v>1225</v>
      </c>
      <c r="O147" s="297" t="str">
        <f t="shared" si="8"/>
        <v>Lawson, Arthur</v>
      </c>
      <c r="P147">
        <f t="shared" si="9"/>
        <v>1700860</v>
      </c>
      <c r="Q147" t="str">
        <f t="shared" si="10"/>
        <v>O</v>
      </c>
      <c r="R147" s="288">
        <f t="shared" si="11"/>
        <v>41938</v>
      </c>
    </row>
    <row r="148" spans="1:18" x14ac:dyDescent="0.25">
      <c r="A148">
        <v>1703177</v>
      </c>
      <c r="B148" t="s">
        <v>669</v>
      </c>
      <c r="C148" t="s">
        <v>664</v>
      </c>
      <c r="D148" t="s">
        <v>890</v>
      </c>
      <c r="F148" t="s">
        <v>891</v>
      </c>
      <c r="G148" t="s">
        <v>890</v>
      </c>
      <c r="H148" s="288">
        <v>40742</v>
      </c>
      <c r="I148" t="s">
        <v>667</v>
      </c>
      <c r="J148" s="293" t="s">
        <v>1225</v>
      </c>
      <c r="K148" s="293" t="s">
        <v>1225</v>
      </c>
      <c r="L148" s="293" t="s">
        <v>1225</v>
      </c>
      <c r="M148" s="293" t="s">
        <v>1225</v>
      </c>
      <c r="N148" s="293" t="s">
        <v>1225</v>
      </c>
      <c r="O148" s="297" t="str">
        <f t="shared" si="8"/>
        <v>Payne, Maggie</v>
      </c>
      <c r="P148">
        <f t="shared" si="9"/>
        <v>1703177</v>
      </c>
      <c r="Q148" t="str">
        <f t="shared" si="10"/>
        <v>F</v>
      </c>
      <c r="R148" s="288">
        <f t="shared" si="11"/>
        <v>40742</v>
      </c>
    </row>
    <row r="149" spans="1:18" x14ac:dyDescent="0.25">
      <c r="A149">
        <v>1703371</v>
      </c>
      <c r="B149" t="s">
        <v>669</v>
      </c>
      <c r="C149" t="s">
        <v>664</v>
      </c>
      <c r="D149" t="s">
        <v>768</v>
      </c>
      <c r="F149" t="s">
        <v>892</v>
      </c>
      <c r="G149" t="s">
        <v>768</v>
      </c>
      <c r="H149" s="288">
        <v>40957</v>
      </c>
      <c r="I149" t="s">
        <v>667</v>
      </c>
      <c r="J149" s="293" t="s">
        <v>1225</v>
      </c>
      <c r="K149" s="293" t="s">
        <v>1225</v>
      </c>
      <c r="L149" s="293" t="s">
        <v>1225</v>
      </c>
      <c r="M149" s="293" t="s">
        <v>1225</v>
      </c>
      <c r="N149" s="293" t="s">
        <v>1225</v>
      </c>
      <c r="O149" s="297" t="str">
        <f t="shared" si="8"/>
        <v>Gabler, Ella</v>
      </c>
      <c r="P149">
        <f t="shared" si="9"/>
        <v>1703371</v>
      </c>
      <c r="Q149" t="str">
        <f t="shared" si="10"/>
        <v>F</v>
      </c>
      <c r="R149" s="288">
        <f t="shared" si="11"/>
        <v>40957</v>
      </c>
    </row>
    <row r="150" spans="1:18" x14ac:dyDescent="0.25">
      <c r="A150">
        <v>1707381</v>
      </c>
      <c r="B150" t="s">
        <v>669</v>
      </c>
      <c r="C150" t="s">
        <v>664</v>
      </c>
      <c r="D150" t="s">
        <v>893</v>
      </c>
      <c r="F150" t="s">
        <v>811</v>
      </c>
      <c r="G150" t="s">
        <v>893</v>
      </c>
      <c r="H150" s="288">
        <v>41284</v>
      </c>
      <c r="I150" t="s">
        <v>667</v>
      </c>
      <c r="J150" s="293" t="s">
        <v>1225</v>
      </c>
      <c r="K150" s="293" t="s">
        <v>1225</v>
      </c>
      <c r="L150" s="293" t="s">
        <v>1225</v>
      </c>
      <c r="M150" s="293" t="s">
        <v>1225</v>
      </c>
      <c r="N150" s="293" t="s">
        <v>1225</v>
      </c>
      <c r="O150" s="297" t="str">
        <f t="shared" si="8"/>
        <v>Binks, Hettie</v>
      </c>
      <c r="P150">
        <f t="shared" si="9"/>
        <v>1707381</v>
      </c>
      <c r="Q150" t="str">
        <f t="shared" si="10"/>
        <v>F</v>
      </c>
      <c r="R150" s="288">
        <f t="shared" si="11"/>
        <v>41284</v>
      </c>
    </row>
    <row r="151" spans="1:18" x14ac:dyDescent="0.25">
      <c r="A151">
        <v>1707382</v>
      </c>
      <c r="B151" t="s">
        <v>669</v>
      </c>
      <c r="C151" t="s">
        <v>658</v>
      </c>
      <c r="D151" t="s">
        <v>894</v>
      </c>
      <c r="F151" t="s">
        <v>811</v>
      </c>
      <c r="G151" t="s">
        <v>894</v>
      </c>
      <c r="H151" s="288">
        <v>40784</v>
      </c>
      <c r="I151" t="s">
        <v>812</v>
      </c>
      <c r="J151" s="293" t="s">
        <v>1225</v>
      </c>
      <c r="K151" s="293" t="s">
        <v>1225</v>
      </c>
      <c r="L151" s="293" t="s">
        <v>1225</v>
      </c>
      <c r="M151" s="293" t="s">
        <v>1225</v>
      </c>
      <c r="N151" s="293" t="s">
        <v>1225</v>
      </c>
      <c r="O151" s="297" t="str">
        <f t="shared" si="8"/>
        <v>Binks, Charlie</v>
      </c>
      <c r="P151">
        <f t="shared" si="9"/>
        <v>1707382</v>
      </c>
      <c r="Q151" t="str">
        <f t="shared" si="10"/>
        <v>O</v>
      </c>
      <c r="R151" s="288">
        <f t="shared" si="11"/>
        <v>40784</v>
      </c>
    </row>
    <row r="152" spans="1:18" x14ac:dyDescent="0.25">
      <c r="A152">
        <v>1712543</v>
      </c>
      <c r="B152" t="s">
        <v>669</v>
      </c>
      <c r="C152" t="s">
        <v>664</v>
      </c>
      <c r="D152" t="s">
        <v>895</v>
      </c>
      <c r="F152" t="s">
        <v>896</v>
      </c>
      <c r="G152" t="s">
        <v>895</v>
      </c>
      <c r="H152" s="288">
        <v>41112</v>
      </c>
      <c r="I152" t="s">
        <v>667</v>
      </c>
      <c r="J152" s="293" t="s">
        <v>1225</v>
      </c>
      <c r="K152" s="293" t="s">
        <v>1225</v>
      </c>
      <c r="L152" s="293" t="s">
        <v>1225</v>
      </c>
      <c r="M152" s="293" t="s">
        <v>1225</v>
      </c>
      <c r="N152" s="293" t="s">
        <v>1225</v>
      </c>
      <c r="O152" s="297" t="str">
        <f t="shared" si="8"/>
        <v>Davenport, Olivia</v>
      </c>
      <c r="P152">
        <f t="shared" si="9"/>
        <v>1712543</v>
      </c>
      <c r="Q152" t="str">
        <f t="shared" si="10"/>
        <v>F</v>
      </c>
      <c r="R152" s="288">
        <f t="shared" si="11"/>
        <v>41112</v>
      </c>
    </row>
    <row r="153" spans="1:18" x14ac:dyDescent="0.25">
      <c r="A153">
        <v>1717013</v>
      </c>
      <c r="B153" t="s">
        <v>657</v>
      </c>
      <c r="C153" t="s">
        <v>658</v>
      </c>
      <c r="D153" t="s">
        <v>897</v>
      </c>
      <c r="F153" t="s">
        <v>898</v>
      </c>
      <c r="G153" t="s">
        <v>897</v>
      </c>
      <c r="H153" s="288">
        <v>42334</v>
      </c>
      <c r="I153" t="s">
        <v>812</v>
      </c>
      <c r="J153" s="293" t="s">
        <v>1225</v>
      </c>
      <c r="K153" s="293" t="s">
        <v>1225</v>
      </c>
      <c r="L153" s="293" t="s">
        <v>1225</v>
      </c>
      <c r="M153" s="293" t="s">
        <v>1225</v>
      </c>
      <c r="N153" s="293" t="s">
        <v>1225</v>
      </c>
      <c r="O153" s="297" t="str">
        <f t="shared" si="8"/>
        <v>Tongue, Rafferty</v>
      </c>
      <c r="P153">
        <f t="shared" si="9"/>
        <v>1717013</v>
      </c>
      <c r="Q153" t="str">
        <f t="shared" si="10"/>
        <v>O</v>
      </c>
      <c r="R153" s="288">
        <f t="shared" si="11"/>
        <v>42334</v>
      </c>
    </row>
    <row r="154" spans="1:18" x14ac:dyDescent="0.25">
      <c r="A154">
        <v>1717983</v>
      </c>
      <c r="B154" t="s">
        <v>669</v>
      </c>
      <c r="C154" t="s">
        <v>658</v>
      </c>
      <c r="D154" t="s">
        <v>899</v>
      </c>
      <c r="E154" t="s">
        <v>900</v>
      </c>
      <c r="F154" t="s">
        <v>901</v>
      </c>
      <c r="G154" t="s">
        <v>899</v>
      </c>
      <c r="H154" s="288">
        <v>41909</v>
      </c>
      <c r="I154" t="s">
        <v>812</v>
      </c>
      <c r="J154" s="293" t="s">
        <v>1225</v>
      </c>
      <c r="K154" s="293" t="s">
        <v>1225</v>
      </c>
      <c r="L154" s="293" t="s">
        <v>1225</v>
      </c>
      <c r="M154" s="293" t="s">
        <v>1225</v>
      </c>
      <c r="N154" s="293" t="s">
        <v>1225</v>
      </c>
      <c r="O154" s="297" t="str">
        <f t="shared" si="8"/>
        <v>Moyes, Janek</v>
      </c>
      <c r="P154">
        <f t="shared" si="9"/>
        <v>1717983</v>
      </c>
      <c r="Q154" t="str">
        <f t="shared" si="10"/>
        <v>O</v>
      </c>
      <c r="R154" s="288">
        <f t="shared" si="11"/>
        <v>41909</v>
      </c>
    </row>
    <row r="155" spans="1:18" x14ac:dyDescent="0.25">
      <c r="A155">
        <v>1725720</v>
      </c>
      <c r="B155" t="s">
        <v>669</v>
      </c>
      <c r="C155" t="s">
        <v>664</v>
      </c>
      <c r="D155" t="s">
        <v>695</v>
      </c>
      <c r="F155" t="s">
        <v>811</v>
      </c>
      <c r="G155" t="s">
        <v>695</v>
      </c>
      <c r="H155" s="288">
        <v>42073</v>
      </c>
      <c r="I155" t="s">
        <v>667</v>
      </c>
      <c r="J155" s="293" t="s">
        <v>1225</v>
      </c>
      <c r="K155" s="293" t="s">
        <v>1225</v>
      </c>
      <c r="L155" s="293" t="s">
        <v>1225</v>
      </c>
      <c r="M155" s="293" t="s">
        <v>1225</v>
      </c>
      <c r="N155" s="293" t="s">
        <v>1225</v>
      </c>
      <c r="O155" s="297" t="str">
        <f t="shared" si="8"/>
        <v>Binks, Matilda</v>
      </c>
      <c r="P155">
        <f t="shared" si="9"/>
        <v>1725720</v>
      </c>
      <c r="Q155" t="str">
        <f t="shared" si="10"/>
        <v>F</v>
      </c>
      <c r="R155" s="288">
        <f t="shared" si="11"/>
        <v>42073</v>
      </c>
    </row>
    <row r="156" spans="1:18" x14ac:dyDescent="0.25">
      <c r="A156">
        <v>1727186</v>
      </c>
      <c r="B156" t="s">
        <v>669</v>
      </c>
      <c r="C156" t="s">
        <v>664</v>
      </c>
      <c r="D156" t="s">
        <v>326</v>
      </c>
      <c r="F156" t="s">
        <v>797</v>
      </c>
      <c r="G156" t="s">
        <v>326</v>
      </c>
      <c r="H156" s="288">
        <v>41541</v>
      </c>
      <c r="I156" t="s">
        <v>667</v>
      </c>
      <c r="J156" s="293" t="s">
        <v>1225</v>
      </c>
      <c r="K156" s="293" t="s">
        <v>1225</v>
      </c>
      <c r="L156" s="293" t="s">
        <v>1225</v>
      </c>
      <c r="M156" s="293" t="s">
        <v>1225</v>
      </c>
      <c r="N156" s="293" t="s">
        <v>1225</v>
      </c>
      <c r="O156" s="297" t="str">
        <f t="shared" si="8"/>
        <v>Thompson, Emily</v>
      </c>
      <c r="P156">
        <f t="shared" si="9"/>
        <v>1727186</v>
      </c>
      <c r="Q156" t="str">
        <f t="shared" si="10"/>
        <v>F</v>
      </c>
      <c r="R156" s="288">
        <f t="shared" si="11"/>
        <v>41541</v>
      </c>
    </row>
    <row r="157" spans="1:18" x14ac:dyDescent="0.25">
      <c r="A157">
        <v>1734730</v>
      </c>
      <c r="B157" t="s">
        <v>669</v>
      </c>
      <c r="C157" t="s">
        <v>664</v>
      </c>
      <c r="D157" t="s">
        <v>902</v>
      </c>
      <c r="F157" t="s">
        <v>903</v>
      </c>
      <c r="G157" t="s">
        <v>902</v>
      </c>
      <c r="H157" s="288">
        <v>41542</v>
      </c>
      <c r="I157" t="s">
        <v>667</v>
      </c>
      <c r="J157" s="293" t="s">
        <v>1225</v>
      </c>
      <c r="K157" s="293" t="s">
        <v>1225</v>
      </c>
      <c r="L157" s="293" t="s">
        <v>1225</v>
      </c>
      <c r="M157" s="293" t="s">
        <v>1225</v>
      </c>
      <c r="N157" s="293" t="s">
        <v>1225</v>
      </c>
      <c r="O157" s="297" t="str">
        <f t="shared" si="8"/>
        <v>Barker, Francesca</v>
      </c>
      <c r="P157">
        <f t="shared" si="9"/>
        <v>1734730</v>
      </c>
      <c r="Q157" t="str">
        <f t="shared" si="10"/>
        <v>F</v>
      </c>
      <c r="R157" s="288">
        <f t="shared" si="11"/>
        <v>41542</v>
      </c>
    </row>
    <row r="158" spans="1:18" x14ac:dyDescent="0.25">
      <c r="A158">
        <v>1742339</v>
      </c>
      <c r="B158" t="s">
        <v>669</v>
      </c>
      <c r="C158" t="s">
        <v>658</v>
      </c>
      <c r="D158" t="s">
        <v>673</v>
      </c>
      <c r="F158" t="s">
        <v>904</v>
      </c>
      <c r="G158" t="s">
        <v>673</v>
      </c>
      <c r="H158" s="288">
        <v>41654</v>
      </c>
      <c r="I158" t="s">
        <v>812</v>
      </c>
      <c r="J158" s="293" t="s">
        <v>1225</v>
      </c>
      <c r="K158" s="293" t="s">
        <v>1225</v>
      </c>
      <c r="L158" s="293" t="s">
        <v>1225</v>
      </c>
      <c r="M158" s="293" t="s">
        <v>1225</v>
      </c>
      <c r="N158" s="293" t="s">
        <v>1225</v>
      </c>
      <c r="O158" s="297" t="str">
        <f t="shared" si="8"/>
        <v>Granger, Ethan</v>
      </c>
      <c r="P158">
        <f t="shared" si="9"/>
        <v>1742339</v>
      </c>
      <c r="Q158" t="str">
        <f t="shared" si="10"/>
        <v>O</v>
      </c>
      <c r="R158" s="288">
        <f t="shared" si="11"/>
        <v>41654</v>
      </c>
    </row>
    <row r="159" spans="1:18" x14ac:dyDescent="0.25">
      <c r="A159">
        <v>1749367</v>
      </c>
      <c r="B159" t="s">
        <v>669</v>
      </c>
      <c r="C159" t="s">
        <v>664</v>
      </c>
      <c r="D159" t="s">
        <v>905</v>
      </c>
      <c r="F159" t="s">
        <v>797</v>
      </c>
      <c r="G159" t="s">
        <v>905</v>
      </c>
      <c r="H159" s="288">
        <v>42465</v>
      </c>
      <c r="I159" t="s">
        <v>667</v>
      </c>
      <c r="J159" s="293" t="s">
        <v>1225</v>
      </c>
      <c r="K159" s="293" t="s">
        <v>1225</v>
      </c>
      <c r="L159" s="293" t="s">
        <v>1225</v>
      </c>
      <c r="M159" s="293" t="s">
        <v>1225</v>
      </c>
      <c r="N159" s="293" t="s">
        <v>1225</v>
      </c>
      <c r="O159" s="297" t="str">
        <f t="shared" si="8"/>
        <v>Thompson, Imogen</v>
      </c>
      <c r="P159">
        <f t="shared" si="9"/>
        <v>1749367</v>
      </c>
      <c r="Q159" t="str">
        <f t="shared" si="10"/>
        <v>F</v>
      </c>
      <c r="R159" s="288">
        <f t="shared" si="11"/>
        <v>42465</v>
      </c>
    </row>
    <row r="160" spans="1:18" x14ac:dyDescent="0.25">
      <c r="A160">
        <v>1749368</v>
      </c>
      <c r="B160" t="s">
        <v>669</v>
      </c>
      <c r="C160" t="s">
        <v>664</v>
      </c>
      <c r="D160" t="s">
        <v>845</v>
      </c>
      <c r="F160" t="s">
        <v>876</v>
      </c>
      <c r="G160" t="s">
        <v>845</v>
      </c>
      <c r="H160" s="288">
        <v>42132</v>
      </c>
      <c r="I160" t="s">
        <v>667</v>
      </c>
      <c r="J160" s="293" t="s">
        <v>1225</v>
      </c>
      <c r="K160" s="293" t="s">
        <v>1225</v>
      </c>
      <c r="L160" s="293" t="s">
        <v>1225</v>
      </c>
      <c r="M160" s="293" t="s">
        <v>1225</v>
      </c>
      <c r="N160" s="293" t="s">
        <v>1225</v>
      </c>
      <c r="O160" s="297" t="str">
        <f t="shared" si="8"/>
        <v>Mackay, Fern</v>
      </c>
      <c r="P160">
        <f t="shared" si="9"/>
        <v>1749368</v>
      </c>
      <c r="Q160" t="str">
        <f t="shared" si="10"/>
        <v>F</v>
      </c>
      <c r="R160" s="288">
        <f t="shared" si="11"/>
        <v>42132</v>
      </c>
    </row>
    <row r="161" spans="1:18" x14ac:dyDescent="0.25">
      <c r="A161">
        <v>1749369</v>
      </c>
      <c r="B161" t="s">
        <v>669</v>
      </c>
      <c r="C161" t="s">
        <v>664</v>
      </c>
      <c r="D161" t="s">
        <v>659</v>
      </c>
      <c r="F161" t="s">
        <v>906</v>
      </c>
      <c r="G161" t="s">
        <v>659</v>
      </c>
      <c r="H161" s="288">
        <v>42515</v>
      </c>
      <c r="I161" t="s">
        <v>667</v>
      </c>
      <c r="J161" s="293" t="s">
        <v>1225</v>
      </c>
      <c r="K161" s="293" t="s">
        <v>1225</v>
      </c>
      <c r="L161" s="293" t="s">
        <v>1225</v>
      </c>
      <c r="M161" s="293" t="s">
        <v>1225</v>
      </c>
      <c r="N161" s="293" t="s">
        <v>1225</v>
      </c>
      <c r="O161" s="297" t="str">
        <f t="shared" si="8"/>
        <v>Allan, Jade</v>
      </c>
      <c r="P161">
        <f t="shared" si="9"/>
        <v>1749369</v>
      </c>
      <c r="Q161" t="str">
        <f t="shared" si="10"/>
        <v>F</v>
      </c>
      <c r="R161" s="288">
        <f t="shared" si="11"/>
        <v>42515</v>
      </c>
    </row>
    <row r="162" spans="1:18" x14ac:dyDescent="0.25">
      <c r="A162">
        <v>1751400</v>
      </c>
      <c r="B162" t="s">
        <v>807</v>
      </c>
      <c r="C162" t="s">
        <v>689</v>
      </c>
      <c r="D162" t="s">
        <v>907</v>
      </c>
      <c r="E162" t="s">
        <v>789</v>
      </c>
      <c r="F162" t="s">
        <v>727</v>
      </c>
      <c r="G162" t="s">
        <v>907</v>
      </c>
      <c r="H162" s="288">
        <v>28787</v>
      </c>
      <c r="I162" t="s">
        <v>667</v>
      </c>
      <c r="J162" s="293" t="s">
        <v>1225</v>
      </c>
      <c r="K162" s="293" t="s">
        <v>1225</v>
      </c>
      <c r="L162" s="293" t="s">
        <v>1225</v>
      </c>
      <c r="M162" s="293" t="s">
        <v>1225</v>
      </c>
      <c r="N162" s="293" t="s">
        <v>1225</v>
      </c>
      <c r="O162" s="297" t="str">
        <f t="shared" si="8"/>
        <v>Horner, Emma</v>
      </c>
      <c r="P162">
        <f t="shared" si="9"/>
        <v>1751400</v>
      </c>
      <c r="Q162" t="str">
        <f t="shared" si="10"/>
        <v>F</v>
      </c>
      <c r="R162" s="288">
        <f t="shared" si="11"/>
        <v>28787</v>
      </c>
    </row>
    <row r="163" spans="1:18" x14ac:dyDescent="0.25">
      <c r="A163">
        <v>1757172</v>
      </c>
      <c r="B163" t="s">
        <v>657</v>
      </c>
      <c r="C163" t="s">
        <v>664</v>
      </c>
      <c r="D163" t="s">
        <v>895</v>
      </c>
      <c r="F163" t="s">
        <v>908</v>
      </c>
      <c r="G163" t="s">
        <v>895</v>
      </c>
      <c r="H163" s="288">
        <v>41784</v>
      </c>
      <c r="I163" t="s">
        <v>667</v>
      </c>
      <c r="J163" s="293" t="s">
        <v>1225</v>
      </c>
      <c r="K163" s="293" t="s">
        <v>1225</v>
      </c>
      <c r="L163" s="293" t="s">
        <v>1225</v>
      </c>
      <c r="M163" s="293" t="s">
        <v>1225</v>
      </c>
      <c r="N163" s="293" t="s">
        <v>1225</v>
      </c>
      <c r="O163" s="297" t="str">
        <f t="shared" si="8"/>
        <v>Duke, Olivia</v>
      </c>
      <c r="P163">
        <f t="shared" si="9"/>
        <v>1757172</v>
      </c>
      <c r="Q163" t="str">
        <f t="shared" si="10"/>
        <v>F</v>
      </c>
      <c r="R163" s="288">
        <f t="shared" si="11"/>
        <v>41784</v>
      </c>
    </row>
    <row r="164" spans="1:18" x14ac:dyDescent="0.25">
      <c r="A164">
        <v>1766693</v>
      </c>
      <c r="B164" t="s">
        <v>669</v>
      </c>
      <c r="C164" t="s">
        <v>658</v>
      </c>
      <c r="D164" t="s">
        <v>909</v>
      </c>
      <c r="F164" t="s">
        <v>910</v>
      </c>
      <c r="G164" t="s">
        <v>909</v>
      </c>
      <c r="H164" s="288">
        <v>41473</v>
      </c>
      <c r="I164" t="s">
        <v>812</v>
      </c>
      <c r="J164" s="293" t="s">
        <v>1225</v>
      </c>
      <c r="K164" s="293" t="s">
        <v>1225</v>
      </c>
      <c r="L164" s="293" t="s">
        <v>1225</v>
      </c>
      <c r="M164" s="293" t="s">
        <v>1225</v>
      </c>
      <c r="N164" s="293" t="s">
        <v>1225</v>
      </c>
      <c r="O164" s="297" t="str">
        <f t="shared" si="8"/>
        <v>Jiang, Edward</v>
      </c>
      <c r="P164">
        <f t="shared" si="9"/>
        <v>1766693</v>
      </c>
      <c r="Q164" t="str">
        <f t="shared" si="10"/>
        <v>O</v>
      </c>
      <c r="R164" s="288">
        <f t="shared" si="11"/>
        <v>41473</v>
      </c>
    </row>
    <row r="165" spans="1:18" x14ac:dyDescent="0.25">
      <c r="A165">
        <v>1766696</v>
      </c>
      <c r="B165" t="s">
        <v>669</v>
      </c>
      <c r="C165" t="s">
        <v>664</v>
      </c>
      <c r="D165" t="s">
        <v>883</v>
      </c>
      <c r="F165" t="s">
        <v>911</v>
      </c>
      <c r="G165" t="s">
        <v>883</v>
      </c>
      <c r="H165" s="288">
        <v>41275</v>
      </c>
      <c r="I165" t="s">
        <v>667</v>
      </c>
      <c r="J165" s="293" t="s">
        <v>1225</v>
      </c>
      <c r="K165" s="293" t="s">
        <v>1225</v>
      </c>
      <c r="L165" s="293" t="s">
        <v>1225</v>
      </c>
      <c r="M165" s="293" t="s">
        <v>1225</v>
      </c>
      <c r="N165" s="293" t="s">
        <v>1225</v>
      </c>
      <c r="O165" s="297" t="str">
        <f t="shared" si="8"/>
        <v>Follett, Charlotte</v>
      </c>
      <c r="P165">
        <f t="shared" si="9"/>
        <v>1766696</v>
      </c>
      <c r="Q165" t="str">
        <f t="shared" si="10"/>
        <v>F</v>
      </c>
      <c r="R165" s="288">
        <f t="shared" si="11"/>
        <v>41275</v>
      </c>
    </row>
    <row r="166" spans="1:18" x14ac:dyDescent="0.25">
      <c r="A166">
        <v>1766702</v>
      </c>
      <c r="B166" t="s">
        <v>669</v>
      </c>
      <c r="C166" t="s">
        <v>664</v>
      </c>
      <c r="D166" t="s">
        <v>912</v>
      </c>
      <c r="F166" t="s">
        <v>913</v>
      </c>
      <c r="G166" t="s">
        <v>912</v>
      </c>
      <c r="H166" s="288">
        <v>42384</v>
      </c>
      <c r="I166" t="s">
        <v>667</v>
      </c>
      <c r="J166" s="293" t="s">
        <v>1225</v>
      </c>
      <c r="K166" s="293" t="s">
        <v>1225</v>
      </c>
      <c r="L166" s="293" t="s">
        <v>1225</v>
      </c>
      <c r="M166" s="293" t="s">
        <v>1225</v>
      </c>
      <c r="N166" s="293" t="s">
        <v>1225</v>
      </c>
      <c r="O166" s="297" t="str">
        <f t="shared" si="8"/>
        <v>Poole, Beatrix</v>
      </c>
      <c r="P166">
        <f t="shared" si="9"/>
        <v>1766702</v>
      </c>
      <c r="Q166" t="str">
        <f t="shared" si="10"/>
        <v>F</v>
      </c>
      <c r="R166" s="288">
        <f t="shared" si="11"/>
        <v>42384</v>
      </c>
    </row>
    <row r="167" spans="1:18" x14ac:dyDescent="0.25">
      <c r="A167">
        <v>1774940</v>
      </c>
      <c r="B167" t="s">
        <v>807</v>
      </c>
      <c r="C167" t="s">
        <v>689</v>
      </c>
      <c r="D167" t="s">
        <v>914</v>
      </c>
      <c r="E167" t="s">
        <v>691</v>
      </c>
      <c r="F167" t="s">
        <v>855</v>
      </c>
      <c r="G167" t="s">
        <v>914</v>
      </c>
      <c r="H167" s="288">
        <v>29721</v>
      </c>
      <c r="I167" t="s">
        <v>667</v>
      </c>
      <c r="J167" s="293" t="s">
        <v>1225</v>
      </c>
      <c r="K167" s="293" t="s">
        <v>1225</v>
      </c>
      <c r="L167" s="293" t="s">
        <v>1225</v>
      </c>
      <c r="M167" s="293" t="s">
        <v>1225</v>
      </c>
      <c r="N167" s="293" t="s">
        <v>1225</v>
      </c>
      <c r="O167" s="297" t="str">
        <f t="shared" si="8"/>
        <v>Fielding, Kirsty</v>
      </c>
      <c r="P167">
        <f t="shared" si="9"/>
        <v>1774940</v>
      </c>
      <c r="Q167" t="str">
        <f t="shared" si="10"/>
        <v>F</v>
      </c>
      <c r="R167" s="288">
        <f t="shared" si="11"/>
        <v>29721</v>
      </c>
    </row>
    <row r="168" spans="1:18" x14ac:dyDescent="0.25">
      <c r="A168">
        <v>1774941</v>
      </c>
      <c r="B168" t="s">
        <v>807</v>
      </c>
      <c r="C168" t="s">
        <v>689</v>
      </c>
      <c r="D168" t="s">
        <v>915</v>
      </c>
      <c r="E168" t="s">
        <v>916</v>
      </c>
      <c r="F168" t="s">
        <v>863</v>
      </c>
      <c r="G168" t="s">
        <v>915</v>
      </c>
      <c r="H168" s="288">
        <v>28842</v>
      </c>
      <c r="I168" t="s">
        <v>667</v>
      </c>
      <c r="J168" s="293" t="s">
        <v>1225</v>
      </c>
      <c r="K168" s="293" t="s">
        <v>1225</v>
      </c>
      <c r="L168" s="293" t="s">
        <v>1225</v>
      </c>
      <c r="M168" s="293" t="s">
        <v>1225</v>
      </c>
      <c r="N168" s="293" t="s">
        <v>1225</v>
      </c>
      <c r="O168" s="297" t="str">
        <f t="shared" si="8"/>
        <v>Price, Tracy</v>
      </c>
      <c r="P168">
        <f t="shared" si="9"/>
        <v>1774941</v>
      </c>
      <c r="Q168" t="str">
        <f t="shared" si="10"/>
        <v>F</v>
      </c>
      <c r="R168" s="288">
        <f t="shared" si="11"/>
        <v>28842</v>
      </c>
    </row>
    <row r="169" spans="1:18" x14ac:dyDescent="0.25">
      <c r="A169">
        <v>1774944</v>
      </c>
      <c r="B169" t="s">
        <v>657</v>
      </c>
      <c r="C169" t="s">
        <v>658</v>
      </c>
      <c r="D169" t="s">
        <v>753</v>
      </c>
      <c r="F169" t="s">
        <v>917</v>
      </c>
      <c r="G169" t="s">
        <v>753</v>
      </c>
      <c r="H169" s="288">
        <v>41913</v>
      </c>
      <c r="I169" t="s">
        <v>812</v>
      </c>
      <c r="J169" s="293" t="s">
        <v>1225</v>
      </c>
      <c r="K169" s="293" t="s">
        <v>1225</v>
      </c>
      <c r="L169" s="293" t="s">
        <v>1225</v>
      </c>
      <c r="M169" s="293" t="s">
        <v>1225</v>
      </c>
      <c r="N169" s="293" t="s">
        <v>1225</v>
      </c>
      <c r="O169" s="297" t="str">
        <f t="shared" si="8"/>
        <v>Dickie, Matthew</v>
      </c>
      <c r="P169">
        <f t="shared" si="9"/>
        <v>1774944</v>
      </c>
      <c r="Q169" t="str">
        <f t="shared" si="10"/>
        <v>O</v>
      </c>
      <c r="R169" s="288">
        <f t="shared" si="11"/>
        <v>41913</v>
      </c>
    </row>
    <row r="170" spans="1:18" x14ac:dyDescent="0.25">
      <c r="A170">
        <v>1780103</v>
      </c>
      <c r="B170" t="s">
        <v>669</v>
      </c>
      <c r="C170" t="s">
        <v>664</v>
      </c>
      <c r="D170" t="s">
        <v>918</v>
      </c>
      <c r="F170" t="s">
        <v>919</v>
      </c>
      <c r="G170" t="s">
        <v>918</v>
      </c>
      <c r="H170" s="288">
        <v>41661</v>
      </c>
      <c r="I170" t="s">
        <v>667</v>
      </c>
      <c r="J170" s="293" t="s">
        <v>1225</v>
      </c>
      <c r="K170" s="293" t="s">
        <v>1225</v>
      </c>
      <c r="L170" s="293" t="s">
        <v>1225</v>
      </c>
      <c r="M170" s="293" t="s">
        <v>1225</v>
      </c>
      <c r="N170" s="293" t="s">
        <v>1225</v>
      </c>
      <c r="O170" s="297" t="str">
        <f t="shared" si="8"/>
        <v>Jones, Faith</v>
      </c>
      <c r="P170">
        <f t="shared" si="9"/>
        <v>1780103</v>
      </c>
      <c r="Q170" t="str">
        <f t="shared" si="10"/>
        <v>F</v>
      </c>
      <c r="R170" s="288">
        <f t="shared" si="11"/>
        <v>41661</v>
      </c>
    </row>
    <row r="171" spans="1:18" x14ac:dyDescent="0.25">
      <c r="A171">
        <v>1787219</v>
      </c>
      <c r="B171" t="s">
        <v>657</v>
      </c>
      <c r="C171" t="s">
        <v>658</v>
      </c>
      <c r="D171" t="s">
        <v>920</v>
      </c>
      <c r="F171" t="s">
        <v>857</v>
      </c>
      <c r="G171" t="s">
        <v>920</v>
      </c>
      <c r="H171" s="288">
        <v>42783</v>
      </c>
      <c r="I171" t="s">
        <v>812</v>
      </c>
      <c r="J171" s="293" t="s">
        <v>1225</v>
      </c>
      <c r="K171" s="293" t="s">
        <v>1225</v>
      </c>
      <c r="L171" s="293" t="s">
        <v>1225</v>
      </c>
      <c r="M171" s="293" t="s">
        <v>1225</v>
      </c>
      <c r="N171" s="293" t="s">
        <v>1225</v>
      </c>
      <c r="O171" s="297" t="str">
        <f t="shared" si="8"/>
        <v>Ayling, Finley</v>
      </c>
      <c r="P171">
        <f t="shared" si="9"/>
        <v>1787219</v>
      </c>
      <c r="Q171" t="str">
        <f t="shared" si="10"/>
        <v>O</v>
      </c>
      <c r="R171" s="288">
        <f t="shared" si="11"/>
        <v>42783</v>
      </c>
    </row>
    <row r="172" spans="1:18" x14ac:dyDescent="0.25">
      <c r="A172">
        <v>1787224</v>
      </c>
      <c r="B172" t="s">
        <v>657</v>
      </c>
      <c r="C172" t="s">
        <v>658</v>
      </c>
      <c r="D172" t="s">
        <v>875</v>
      </c>
      <c r="F172" t="s">
        <v>921</v>
      </c>
      <c r="G172" t="s">
        <v>875</v>
      </c>
      <c r="H172" s="288">
        <v>27399</v>
      </c>
      <c r="I172" t="s">
        <v>812</v>
      </c>
      <c r="J172" s="293" t="s">
        <v>1225</v>
      </c>
      <c r="K172" s="293" t="s">
        <v>1225</v>
      </c>
      <c r="L172" s="293" t="s">
        <v>1225</v>
      </c>
      <c r="M172" s="293" t="s">
        <v>1225</v>
      </c>
      <c r="N172" s="293" t="s">
        <v>1225</v>
      </c>
      <c r="O172" s="297" t="str">
        <f t="shared" si="8"/>
        <v>Jagger, Will</v>
      </c>
      <c r="P172">
        <f t="shared" si="9"/>
        <v>1787224</v>
      </c>
      <c r="Q172" t="str">
        <f t="shared" si="10"/>
        <v>O</v>
      </c>
      <c r="R172" s="288">
        <f t="shared" si="11"/>
        <v>27399</v>
      </c>
    </row>
    <row r="173" spans="1:18" x14ac:dyDescent="0.25">
      <c r="A173">
        <v>1790027</v>
      </c>
      <c r="B173" t="s">
        <v>669</v>
      </c>
      <c r="C173" t="s">
        <v>664</v>
      </c>
      <c r="D173" t="s">
        <v>922</v>
      </c>
      <c r="F173" t="s">
        <v>923</v>
      </c>
      <c r="G173" t="s">
        <v>922</v>
      </c>
      <c r="H173" s="288">
        <v>42251</v>
      </c>
      <c r="I173" t="s">
        <v>667</v>
      </c>
      <c r="J173" s="293" t="s">
        <v>1225</v>
      </c>
      <c r="K173" s="293" t="s">
        <v>1225</v>
      </c>
      <c r="L173" s="293" t="s">
        <v>1225</v>
      </c>
      <c r="M173" s="293" t="s">
        <v>1225</v>
      </c>
      <c r="N173" s="293" t="s">
        <v>1225</v>
      </c>
      <c r="O173" s="297" t="str">
        <f t="shared" si="8"/>
        <v>Clay, Marcy</v>
      </c>
      <c r="P173">
        <f t="shared" si="9"/>
        <v>1790027</v>
      </c>
      <c r="Q173" t="str">
        <f t="shared" si="10"/>
        <v>F</v>
      </c>
      <c r="R173" s="288">
        <f t="shared" si="11"/>
        <v>42251</v>
      </c>
    </row>
    <row r="174" spans="1:18" x14ac:dyDescent="0.25">
      <c r="A174">
        <v>1792220</v>
      </c>
      <c r="B174" t="s">
        <v>669</v>
      </c>
      <c r="C174" t="s">
        <v>664</v>
      </c>
      <c r="D174" t="s">
        <v>775</v>
      </c>
      <c r="F174" t="s">
        <v>924</v>
      </c>
      <c r="G174" t="s">
        <v>775</v>
      </c>
      <c r="H174" s="288">
        <v>42350</v>
      </c>
      <c r="I174" t="s">
        <v>667</v>
      </c>
      <c r="J174" s="293" t="s">
        <v>1225</v>
      </c>
      <c r="K174" s="293" t="s">
        <v>1225</v>
      </c>
      <c r="L174" s="293" t="s">
        <v>1225</v>
      </c>
      <c r="M174" s="293" t="s">
        <v>1225</v>
      </c>
      <c r="N174" s="293" t="s">
        <v>1225</v>
      </c>
      <c r="O174" s="297" t="str">
        <f t="shared" si="8"/>
        <v>Haines, Lily</v>
      </c>
      <c r="P174">
        <f t="shared" si="9"/>
        <v>1792220</v>
      </c>
      <c r="Q174" t="str">
        <f t="shared" si="10"/>
        <v>F</v>
      </c>
      <c r="R174" s="288">
        <f t="shared" si="11"/>
        <v>42350</v>
      </c>
    </row>
    <row r="175" spans="1:18" x14ac:dyDescent="0.25">
      <c r="A175">
        <v>1795181</v>
      </c>
      <c r="B175" t="s">
        <v>807</v>
      </c>
      <c r="C175" t="s">
        <v>658</v>
      </c>
      <c r="D175" t="s">
        <v>925</v>
      </c>
      <c r="E175" t="s">
        <v>726</v>
      </c>
      <c r="F175" t="s">
        <v>795</v>
      </c>
      <c r="G175" t="s">
        <v>925</v>
      </c>
      <c r="H175" s="288">
        <v>25031</v>
      </c>
      <c r="I175" t="s">
        <v>661</v>
      </c>
      <c r="J175" s="293" t="s">
        <v>1225</v>
      </c>
      <c r="K175" s="293" t="s">
        <v>1225</v>
      </c>
      <c r="L175" s="293" t="s">
        <v>1225</v>
      </c>
      <c r="M175" s="293" t="s">
        <v>1225</v>
      </c>
      <c r="N175" s="293" t="s">
        <v>1225</v>
      </c>
      <c r="O175" s="297" t="str">
        <f t="shared" si="8"/>
        <v>Taylor, Paul</v>
      </c>
      <c r="P175">
        <f t="shared" si="9"/>
        <v>1795181</v>
      </c>
      <c r="Q175" t="str">
        <f t="shared" si="10"/>
        <v>M</v>
      </c>
      <c r="R175" s="288">
        <f t="shared" si="11"/>
        <v>25031</v>
      </c>
    </row>
    <row r="176" spans="1:18" x14ac:dyDescent="0.25">
      <c r="A176">
        <v>1795183</v>
      </c>
      <c r="B176" t="s">
        <v>807</v>
      </c>
      <c r="C176" t="s">
        <v>658</v>
      </c>
      <c r="D176" t="s">
        <v>753</v>
      </c>
      <c r="E176" t="s">
        <v>661</v>
      </c>
      <c r="F176" t="s">
        <v>873</v>
      </c>
      <c r="G176" t="s">
        <v>926</v>
      </c>
      <c r="H176" s="288">
        <v>29275</v>
      </c>
      <c r="I176" t="s">
        <v>661</v>
      </c>
      <c r="J176" s="293" t="s">
        <v>1225</v>
      </c>
      <c r="K176" s="293" t="s">
        <v>1225</v>
      </c>
      <c r="L176" s="293" t="s">
        <v>1225</v>
      </c>
      <c r="M176" s="293" t="s">
        <v>1225</v>
      </c>
      <c r="N176" s="293" t="s">
        <v>1225</v>
      </c>
      <c r="O176" s="297" t="str">
        <f t="shared" si="8"/>
        <v>Fletcher, Matthew</v>
      </c>
      <c r="P176">
        <f t="shared" si="9"/>
        <v>1795183</v>
      </c>
      <c r="Q176" t="str">
        <f t="shared" si="10"/>
        <v>M</v>
      </c>
      <c r="R176" s="288">
        <f t="shared" si="11"/>
        <v>29275</v>
      </c>
    </row>
    <row r="177" spans="1:18" x14ac:dyDescent="0.25">
      <c r="A177">
        <v>1797764</v>
      </c>
      <c r="B177" t="s">
        <v>807</v>
      </c>
      <c r="C177" t="s">
        <v>658</v>
      </c>
      <c r="D177" t="s">
        <v>927</v>
      </c>
      <c r="E177" t="s">
        <v>928</v>
      </c>
      <c r="F177" t="s">
        <v>904</v>
      </c>
      <c r="G177" t="s">
        <v>927</v>
      </c>
      <c r="H177" s="288">
        <v>29813</v>
      </c>
      <c r="I177" t="s">
        <v>661</v>
      </c>
      <c r="J177" s="293" t="s">
        <v>1225</v>
      </c>
      <c r="K177" s="293" t="s">
        <v>1225</v>
      </c>
      <c r="L177" s="293" t="s">
        <v>1225</v>
      </c>
      <c r="M177" s="293" t="s">
        <v>1225</v>
      </c>
      <c r="N177" s="293" t="s">
        <v>1225</v>
      </c>
      <c r="O177" s="297" t="str">
        <f t="shared" si="8"/>
        <v>Granger, Simon</v>
      </c>
      <c r="P177">
        <f t="shared" si="9"/>
        <v>1797764</v>
      </c>
      <c r="Q177" t="str">
        <f t="shared" si="10"/>
        <v>M</v>
      </c>
      <c r="R177" s="288">
        <f t="shared" si="11"/>
        <v>29813</v>
      </c>
    </row>
    <row r="178" spans="1:18" x14ac:dyDescent="0.25">
      <c r="A178">
        <v>1801686</v>
      </c>
      <c r="B178" t="s">
        <v>807</v>
      </c>
      <c r="C178" t="s">
        <v>689</v>
      </c>
      <c r="D178" t="s">
        <v>929</v>
      </c>
      <c r="E178" t="s">
        <v>928</v>
      </c>
      <c r="F178" t="s">
        <v>797</v>
      </c>
      <c r="G178" t="s">
        <v>929</v>
      </c>
      <c r="H178" s="288">
        <v>32823</v>
      </c>
      <c r="I178" t="s">
        <v>667</v>
      </c>
      <c r="J178" s="293" t="s">
        <v>1225</v>
      </c>
      <c r="K178" s="293" t="s">
        <v>1225</v>
      </c>
      <c r="L178" s="293" t="s">
        <v>1225</v>
      </c>
      <c r="M178" s="293" t="s">
        <v>1225</v>
      </c>
      <c r="N178" s="293" t="s">
        <v>1225</v>
      </c>
      <c r="O178" s="297" t="str">
        <f t="shared" si="8"/>
        <v>Thompson, Sara</v>
      </c>
      <c r="P178">
        <f t="shared" si="9"/>
        <v>1801686</v>
      </c>
      <c r="Q178" t="str">
        <f t="shared" si="10"/>
        <v>F</v>
      </c>
      <c r="R178" s="288">
        <f t="shared" si="11"/>
        <v>32823</v>
      </c>
    </row>
    <row r="179" spans="1:18" x14ac:dyDescent="0.25">
      <c r="A179">
        <v>1801694</v>
      </c>
      <c r="B179" t="s">
        <v>807</v>
      </c>
      <c r="C179" t="s">
        <v>689</v>
      </c>
      <c r="D179" t="s">
        <v>930</v>
      </c>
      <c r="E179" t="s">
        <v>661</v>
      </c>
      <c r="F179" t="s">
        <v>882</v>
      </c>
      <c r="G179" t="s">
        <v>930</v>
      </c>
      <c r="H179" s="288">
        <v>28925</v>
      </c>
      <c r="I179" t="s">
        <v>667</v>
      </c>
      <c r="J179" s="293" t="s">
        <v>1225</v>
      </c>
      <c r="K179" s="293" t="s">
        <v>1225</v>
      </c>
      <c r="L179" s="293" t="s">
        <v>1225</v>
      </c>
      <c r="M179" s="293" t="s">
        <v>1225</v>
      </c>
      <c r="N179" s="293" t="s">
        <v>1225</v>
      </c>
      <c r="O179" s="297" t="str">
        <f t="shared" si="8"/>
        <v>Mason, Michelle</v>
      </c>
      <c r="P179">
        <f t="shared" si="9"/>
        <v>1801694</v>
      </c>
      <c r="Q179" t="str">
        <f t="shared" si="10"/>
        <v>F</v>
      </c>
      <c r="R179" s="288">
        <f t="shared" si="11"/>
        <v>28925</v>
      </c>
    </row>
    <row r="180" spans="1:18" x14ac:dyDescent="0.25">
      <c r="A180">
        <v>1801695</v>
      </c>
      <c r="B180" t="s">
        <v>669</v>
      </c>
      <c r="C180" t="s">
        <v>664</v>
      </c>
      <c r="D180" t="s">
        <v>931</v>
      </c>
      <c r="F180" t="s">
        <v>932</v>
      </c>
      <c r="G180" t="s">
        <v>931</v>
      </c>
      <c r="H180" s="288">
        <v>42332</v>
      </c>
      <c r="I180" t="s">
        <v>667</v>
      </c>
      <c r="J180" s="293" t="s">
        <v>1225</v>
      </c>
      <c r="K180" s="293" t="s">
        <v>1225</v>
      </c>
      <c r="L180" s="293" t="s">
        <v>1225</v>
      </c>
      <c r="M180" s="293" t="s">
        <v>1225</v>
      </c>
      <c r="N180" s="293" t="s">
        <v>1225</v>
      </c>
      <c r="O180" s="297" t="str">
        <f t="shared" si="8"/>
        <v>Bowers, Minny</v>
      </c>
      <c r="P180">
        <f t="shared" si="9"/>
        <v>1801695</v>
      </c>
      <c r="Q180" t="str">
        <f t="shared" si="10"/>
        <v>F</v>
      </c>
      <c r="R180" s="288">
        <f t="shared" si="11"/>
        <v>42332</v>
      </c>
    </row>
    <row r="181" spans="1:18" x14ac:dyDescent="0.25">
      <c r="A181">
        <v>1801796</v>
      </c>
      <c r="B181" t="s">
        <v>669</v>
      </c>
      <c r="C181" t="s">
        <v>664</v>
      </c>
      <c r="D181" t="s">
        <v>933</v>
      </c>
      <c r="F181" t="s">
        <v>934</v>
      </c>
      <c r="G181" t="s">
        <v>933</v>
      </c>
      <c r="H181" s="288">
        <v>41571</v>
      </c>
      <c r="I181" t="s">
        <v>667</v>
      </c>
      <c r="J181" s="293" t="s">
        <v>1225</v>
      </c>
      <c r="K181" s="293" t="s">
        <v>1225</v>
      </c>
      <c r="L181" s="293" t="s">
        <v>1225</v>
      </c>
      <c r="M181" s="293" t="s">
        <v>1225</v>
      </c>
      <c r="N181" s="293" t="s">
        <v>1225</v>
      </c>
      <c r="O181" s="297" t="str">
        <f t="shared" si="8"/>
        <v>Williams, Kaleessi</v>
      </c>
      <c r="P181">
        <f t="shared" si="9"/>
        <v>1801796</v>
      </c>
      <c r="Q181" t="str">
        <f t="shared" si="10"/>
        <v>F</v>
      </c>
      <c r="R181" s="288">
        <f t="shared" si="11"/>
        <v>41571</v>
      </c>
    </row>
    <row r="182" spans="1:18" x14ac:dyDescent="0.25">
      <c r="A182">
        <v>1802959</v>
      </c>
      <c r="B182" t="s">
        <v>807</v>
      </c>
      <c r="C182" t="s">
        <v>689</v>
      </c>
      <c r="D182" t="s">
        <v>935</v>
      </c>
      <c r="F182" t="s">
        <v>906</v>
      </c>
      <c r="G182" t="s">
        <v>935</v>
      </c>
      <c r="H182" s="288">
        <v>31703</v>
      </c>
      <c r="I182" t="s">
        <v>667</v>
      </c>
      <c r="J182" s="293" t="s">
        <v>1225</v>
      </c>
      <c r="K182" s="293" t="s">
        <v>1225</v>
      </c>
      <c r="L182" s="293" t="s">
        <v>1225</v>
      </c>
      <c r="M182" s="293" t="s">
        <v>1225</v>
      </c>
      <c r="N182" s="293" t="s">
        <v>1225</v>
      </c>
      <c r="O182" s="297" t="str">
        <f t="shared" si="8"/>
        <v>Allan, Stacey</v>
      </c>
      <c r="P182">
        <f t="shared" si="9"/>
        <v>1802959</v>
      </c>
      <c r="Q182" t="str">
        <f t="shared" si="10"/>
        <v>F</v>
      </c>
      <c r="R182" s="288">
        <f t="shared" si="11"/>
        <v>31703</v>
      </c>
    </row>
    <row r="183" spans="1:18" x14ac:dyDescent="0.25">
      <c r="A183">
        <v>1805171</v>
      </c>
      <c r="B183" t="s">
        <v>657</v>
      </c>
      <c r="C183" t="s">
        <v>821</v>
      </c>
      <c r="D183" t="s">
        <v>936</v>
      </c>
      <c r="F183" t="s">
        <v>937</v>
      </c>
      <c r="G183" t="s">
        <v>936</v>
      </c>
      <c r="H183" s="288">
        <v>25330</v>
      </c>
      <c r="I183" t="s">
        <v>667</v>
      </c>
      <c r="J183" s="293" t="s">
        <v>1225</v>
      </c>
      <c r="K183" s="293" t="s">
        <v>1225</v>
      </c>
      <c r="L183" s="293" t="s">
        <v>1225</v>
      </c>
      <c r="M183" s="293" t="s">
        <v>1225</v>
      </c>
      <c r="N183" s="293" t="s">
        <v>1225</v>
      </c>
      <c r="O183" s="297" t="str">
        <f t="shared" si="8"/>
        <v>Harris, Philippa</v>
      </c>
      <c r="P183">
        <f t="shared" si="9"/>
        <v>1805171</v>
      </c>
      <c r="Q183" t="str">
        <f t="shared" si="10"/>
        <v>F</v>
      </c>
      <c r="R183" s="288">
        <f t="shared" si="11"/>
        <v>25330</v>
      </c>
    </row>
    <row r="184" spans="1:18" x14ac:dyDescent="0.25">
      <c r="A184">
        <v>1813959</v>
      </c>
      <c r="B184" t="s">
        <v>657</v>
      </c>
      <c r="C184" t="s">
        <v>664</v>
      </c>
      <c r="D184" t="s">
        <v>670</v>
      </c>
      <c r="F184" t="s">
        <v>938</v>
      </c>
      <c r="G184" t="s">
        <v>939</v>
      </c>
      <c r="H184" s="288">
        <v>42320</v>
      </c>
      <c r="I184" t="s">
        <v>667</v>
      </c>
      <c r="J184" s="293" t="s">
        <v>1225</v>
      </c>
      <c r="K184" s="293" t="s">
        <v>1225</v>
      </c>
      <c r="L184" s="293" t="s">
        <v>1225</v>
      </c>
      <c r="M184" s="293" t="s">
        <v>1225</v>
      </c>
      <c r="N184" s="293" t="s">
        <v>1225</v>
      </c>
      <c r="O184" s="297" t="str">
        <f t="shared" si="8"/>
        <v>Lyon, Isabelle</v>
      </c>
      <c r="P184">
        <f t="shared" si="9"/>
        <v>1813959</v>
      </c>
      <c r="Q184" t="str">
        <f t="shared" si="10"/>
        <v>F</v>
      </c>
      <c r="R184" s="288">
        <f t="shared" si="11"/>
        <v>42320</v>
      </c>
    </row>
    <row r="185" spans="1:18" x14ac:dyDescent="0.25">
      <c r="A185">
        <v>1813960</v>
      </c>
      <c r="B185" t="s">
        <v>657</v>
      </c>
      <c r="C185" t="s">
        <v>658</v>
      </c>
      <c r="D185" t="s">
        <v>940</v>
      </c>
      <c r="F185" t="s">
        <v>941</v>
      </c>
      <c r="G185" t="s">
        <v>940</v>
      </c>
      <c r="H185" s="288">
        <v>42325</v>
      </c>
      <c r="I185" t="s">
        <v>812</v>
      </c>
      <c r="J185" s="293" t="s">
        <v>1225</v>
      </c>
      <c r="K185" s="293" t="s">
        <v>1225</v>
      </c>
      <c r="L185" s="293" t="s">
        <v>1225</v>
      </c>
      <c r="M185" s="293" t="s">
        <v>1225</v>
      </c>
      <c r="N185" s="293" t="s">
        <v>1225</v>
      </c>
      <c r="O185" s="297" t="str">
        <f t="shared" si="8"/>
        <v>Wise, Leo</v>
      </c>
      <c r="P185">
        <f t="shared" si="9"/>
        <v>1813960</v>
      </c>
      <c r="Q185" t="str">
        <f t="shared" si="10"/>
        <v>O</v>
      </c>
      <c r="R185" s="288">
        <f t="shared" si="11"/>
        <v>42325</v>
      </c>
    </row>
    <row r="186" spans="1:18" x14ac:dyDescent="0.25">
      <c r="A186">
        <v>1813961</v>
      </c>
      <c r="B186" t="s">
        <v>657</v>
      </c>
      <c r="C186" t="s">
        <v>658</v>
      </c>
      <c r="D186" t="s">
        <v>751</v>
      </c>
      <c r="F186" t="s">
        <v>942</v>
      </c>
      <c r="G186" t="s">
        <v>751</v>
      </c>
      <c r="H186" s="288">
        <v>42091</v>
      </c>
      <c r="I186" t="s">
        <v>812</v>
      </c>
      <c r="J186" s="293" t="s">
        <v>1225</v>
      </c>
      <c r="K186" s="293" t="s">
        <v>1225</v>
      </c>
      <c r="L186" s="293" t="s">
        <v>1225</v>
      </c>
      <c r="M186" s="293" t="s">
        <v>1225</v>
      </c>
      <c r="N186" s="293" t="s">
        <v>1225</v>
      </c>
      <c r="O186" s="297" t="str">
        <f t="shared" si="8"/>
        <v>Midgley, Jack</v>
      </c>
      <c r="P186">
        <f t="shared" si="9"/>
        <v>1813961</v>
      </c>
      <c r="Q186" t="str">
        <f t="shared" si="10"/>
        <v>O</v>
      </c>
      <c r="R186" s="288">
        <f t="shared" si="11"/>
        <v>42091</v>
      </c>
    </row>
    <row r="187" spans="1:18" x14ac:dyDescent="0.25">
      <c r="A187">
        <v>1813962</v>
      </c>
      <c r="B187" t="s">
        <v>669</v>
      </c>
      <c r="C187" t="s">
        <v>664</v>
      </c>
      <c r="D187" t="s">
        <v>943</v>
      </c>
      <c r="F187" t="s">
        <v>944</v>
      </c>
      <c r="G187" t="s">
        <v>943</v>
      </c>
      <c r="H187" s="288">
        <v>42374</v>
      </c>
      <c r="I187" t="s">
        <v>667</v>
      </c>
      <c r="J187" s="293" t="s">
        <v>1225</v>
      </c>
      <c r="K187" s="293" t="s">
        <v>1225</v>
      </c>
      <c r="L187" s="293" t="s">
        <v>1225</v>
      </c>
      <c r="M187" s="293" t="s">
        <v>1225</v>
      </c>
      <c r="N187" s="293" t="s">
        <v>1225</v>
      </c>
      <c r="O187" s="297" t="str">
        <f t="shared" si="8"/>
        <v>Ross, Arwen</v>
      </c>
      <c r="P187">
        <f t="shared" si="9"/>
        <v>1813962</v>
      </c>
      <c r="Q187" t="str">
        <f t="shared" si="10"/>
        <v>F</v>
      </c>
      <c r="R187" s="288">
        <f t="shared" si="11"/>
        <v>42374</v>
      </c>
    </row>
    <row r="188" spans="1:18" x14ac:dyDescent="0.25">
      <c r="A188">
        <v>1815876</v>
      </c>
      <c r="B188" t="s">
        <v>669</v>
      </c>
      <c r="C188" t="s">
        <v>658</v>
      </c>
      <c r="D188" t="s">
        <v>945</v>
      </c>
      <c r="E188" t="s">
        <v>928</v>
      </c>
      <c r="F188" t="s">
        <v>797</v>
      </c>
      <c r="G188" t="s">
        <v>945</v>
      </c>
      <c r="H188" s="288">
        <v>29742</v>
      </c>
      <c r="I188" t="s">
        <v>812</v>
      </c>
      <c r="J188" s="293" t="s">
        <v>1225</v>
      </c>
      <c r="K188" s="293" t="s">
        <v>1225</v>
      </c>
      <c r="L188" s="293" t="s">
        <v>1225</v>
      </c>
      <c r="M188" s="293" t="s">
        <v>1225</v>
      </c>
      <c r="N188" s="293" t="s">
        <v>1225</v>
      </c>
      <c r="O188" s="297" t="str">
        <f t="shared" si="8"/>
        <v>Thompson, Stuart</v>
      </c>
      <c r="P188">
        <f t="shared" si="9"/>
        <v>1815876</v>
      </c>
      <c r="Q188" t="str">
        <f t="shared" si="10"/>
        <v>O</v>
      </c>
      <c r="R188" s="288">
        <f t="shared" si="11"/>
        <v>29742</v>
      </c>
    </row>
    <row r="189" spans="1:18" x14ac:dyDescent="0.25">
      <c r="A189">
        <v>1816824</v>
      </c>
      <c r="B189" t="s">
        <v>807</v>
      </c>
      <c r="C189" t="s">
        <v>658</v>
      </c>
      <c r="D189" t="s">
        <v>946</v>
      </c>
      <c r="F189" t="s">
        <v>889</v>
      </c>
      <c r="G189" t="s">
        <v>946</v>
      </c>
      <c r="H189" s="288">
        <v>28665</v>
      </c>
      <c r="I189" t="s">
        <v>661</v>
      </c>
      <c r="J189" s="293" t="s">
        <v>1225</v>
      </c>
      <c r="K189" s="293" t="s">
        <v>1225</v>
      </c>
      <c r="L189" s="293" t="s">
        <v>1225</v>
      </c>
      <c r="M189" s="293" t="s">
        <v>1225</v>
      </c>
      <c r="N189" s="293" t="s">
        <v>1225</v>
      </c>
      <c r="O189" s="297" t="str">
        <f t="shared" si="8"/>
        <v>Lawson, Mark</v>
      </c>
      <c r="P189">
        <f t="shared" si="9"/>
        <v>1816824</v>
      </c>
      <c r="Q189" t="str">
        <f t="shared" si="10"/>
        <v>M</v>
      </c>
      <c r="R189" s="288">
        <f t="shared" si="11"/>
        <v>28665</v>
      </c>
    </row>
    <row r="190" spans="1:18" x14ac:dyDescent="0.25">
      <c r="A190">
        <v>1817807</v>
      </c>
      <c r="B190" t="s">
        <v>657</v>
      </c>
      <c r="C190" t="s">
        <v>658</v>
      </c>
      <c r="D190" t="s">
        <v>707</v>
      </c>
      <c r="F190" t="s">
        <v>947</v>
      </c>
      <c r="G190" t="s">
        <v>707</v>
      </c>
      <c r="H190" s="288">
        <v>43024</v>
      </c>
      <c r="I190" t="s">
        <v>812</v>
      </c>
      <c r="J190" s="293" t="s">
        <v>1225</v>
      </c>
      <c r="K190" s="293" t="s">
        <v>1225</v>
      </c>
      <c r="L190" s="293" t="s">
        <v>1225</v>
      </c>
      <c r="M190" s="293" t="s">
        <v>1225</v>
      </c>
      <c r="N190" s="293" t="s">
        <v>1225</v>
      </c>
      <c r="O190" s="297" t="str">
        <f t="shared" si="8"/>
        <v>Teasdale, James</v>
      </c>
      <c r="P190">
        <f t="shared" si="9"/>
        <v>1817807</v>
      </c>
      <c r="Q190" t="str">
        <f t="shared" si="10"/>
        <v>O</v>
      </c>
      <c r="R190" s="288">
        <f t="shared" si="11"/>
        <v>43024</v>
      </c>
    </row>
    <row r="191" spans="1:18" x14ac:dyDescent="0.25">
      <c r="A191">
        <v>1819880</v>
      </c>
      <c r="B191" t="s">
        <v>669</v>
      </c>
      <c r="C191" t="s">
        <v>658</v>
      </c>
      <c r="D191" t="s">
        <v>662</v>
      </c>
      <c r="F191" t="s">
        <v>948</v>
      </c>
      <c r="G191" t="s">
        <v>662</v>
      </c>
      <c r="H191" s="288">
        <v>41914</v>
      </c>
      <c r="I191" t="s">
        <v>812</v>
      </c>
      <c r="J191" s="293" t="s">
        <v>1225</v>
      </c>
      <c r="K191" s="293" t="s">
        <v>1225</v>
      </c>
      <c r="L191" s="293" t="s">
        <v>1225</v>
      </c>
      <c r="M191" s="293" t="s">
        <v>1225</v>
      </c>
      <c r="N191" s="293" t="s">
        <v>1225</v>
      </c>
      <c r="O191" s="297" t="str">
        <f t="shared" si="8"/>
        <v>Bell, Henry</v>
      </c>
      <c r="P191">
        <f t="shared" si="9"/>
        <v>1819880</v>
      </c>
      <c r="Q191" t="str">
        <f t="shared" si="10"/>
        <v>O</v>
      </c>
      <c r="R191" s="288">
        <f t="shared" si="11"/>
        <v>41914</v>
      </c>
    </row>
    <row r="192" spans="1:18" x14ac:dyDescent="0.25">
      <c r="A192">
        <v>1819881</v>
      </c>
      <c r="B192" t="s">
        <v>669</v>
      </c>
      <c r="C192" t="s">
        <v>664</v>
      </c>
      <c r="D192" t="s">
        <v>949</v>
      </c>
      <c r="F192" t="s">
        <v>911</v>
      </c>
      <c r="G192" t="s">
        <v>949</v>
      </c>
      <c r="H192" s="288">
        <v>42136</v>
      </c>
      <c r="I192" t="s">
        <v>667</v>
      </c>
      <c r="J192" s="293" t="s">
        <v>1225</v>
      </c>
      <c r="K192" s="293" t="s">
        <v>1225</v>
      </c>
      <c r="L192" s="293" t="s">
        <v>1225</v>
      </c>
      <c r="M192" s="293" t="s">
        <v>1225</v>
      </c>
      <c r="N192" s="293" t="s">
        <v>1225</v>
      </c>
      <c r="O192" s="297" t="str">
        <f t="shared" si="8"/>
        <v>Follett, Bryony</v>
      </c>
      <c r="P192">
        <f t="shared" si="9"/>
        <v>1819881</v>
      </c>
      <c r="Q192" t="str">
        <f t="shared" si="10"/>
        <v>F</v>
      </c>
      <c r="R192" s="288">
        <f t="shared" si="11"/>
        <v>42136</v>
      </c>
    </row>
    <row r="193" spans="1:18" x14ac:dyDescent="0.25">
      <c r="A193">
        <v>1829250</v>
      </c>
      <c r="B193" t="s">
        <v>657</v>
      </c>
      <c r="C193" t="s">
        <v>658</v>
      </c>
      <c r="D193" t="s">
        <v>950</v>
      </c>
      <c r="F193" t="s">
        <v>889</v>
      </c>
      <c r="G193" t="s">
        <v>950</v>
      </c>
      <c r="H193" s="288">
        <v>42991</v>
      </c>
      <c r="I193" t="s">
        <v>812</v>
      </c>
      <c r="J193" s="293" t="s">
        <v>1225</v>
      </c>
      <c r="K193" s="293" t="s">
        <v>1225</v>
      </c>
      <c r="L193" s="293" t="s">
        <v>1225</v>
      </c>
      <c r="M193" s="293" t="s">
        <v>1225</v>
      </c>
      <c r="N193" s="293" t="s">
        <v>1225</v>
      </c>
      <c r="O193" s="297" t="str">
        <f t="shared" si="8"/>
        <v>Lawson, Bertie</v>
      </c>
      <c r="P193">
        <f t="shared" si="9"/>
        <v>1829250</v>
      </c>
      <c r="Q193" t="str">
        <f t="shared" si="10"/>
        <v>O</v>
      </c>
      <c r="R193" s="288">
        <f t="shared" si="11"/>
        <v>42991</v>
      </c>
    </row>
    <row r="194" spans="1:18" x14ac:dyDescent="0.25">
      <c r="A194">
        <v>1833050</v>
      </c>
      <c r="B194" t="s">
        <v>657</v>
      </c>
      <c r="C194" t="s">
        <v>664</v>
      </c>
      <c r="D194" t="s">
        <v>951</v>
      </c>
      <c r="F194" t="s">
        <v>913</v>
      </c>
      <c r="G194" t="s">
        <v>951</v>
      </c>
      <c r="H194" s="288">
        <v>43125</v>
      </c>
      <c r="I194" t="s">
        <v>667</v>
      </c>
      <c r="J194" s="293" t="s">
        <v>1225</v>
      </c>
      <c r="K194" s="293" t="s">
        <v>1225</v>
      </c>
      <c r="L194" s="293" t="s">
        <v>1225</v>
      </c>
      <c r="M194" s="293" t="s">
        <v>1225</v>
      </c>
      <c r="N194" s="293" t="s">
        <v>1225</v>
      </c>
      <c r="O194" s="297" t="str">
        <f t="shared" si="8"/>
        <v>Poole, Dottie</v>
      </c>
      <c r="P194">
        <f t="shared" si="9"/>
        <v>1833050</v>
      </c>
      <c r="Q194" t="str">
        <f t="shared" si="10"/>
        <v>F</v>
      </c>
      <c r="R194" s="288">
        <f t="shared" si="11"/>
        <v>43125</v>
      </c>
    </row>
    <row r="195" spans="1:18" x14ac:dyDescent="0.25">
      <c r="A195">
        <v>1833051</v>
      </c>
      <c r="B195" t="s">
        <v>657</v>
      </c>
      <c r="C195" t="s">
        <v>664</v>
      </c>
      <c r="D195" t="s">
        <v>952</v>
      </c>
      <c r="E195" t="s">
        <v>789</v>
      </c>
      <c r="F195" t="s">
        <v>709</v>
      </c>
      <c r="G195" t="s">
        <v>952</v>
      </c>
      <c r="H195" s="288">
        <v>41237</v>
      </c>
      <c r="I195" t="s">
        <v>667</v>
      </c>
      <c r="J195" s="293" t="s">
        <v>1225</v>
      </c>
      <c r="K195" s="293" t="s">
        <v>1225</v>
      </c>
      <c r="L195" s="293" t="s">
        <v>1225</v>
      </c>
      <c r="M195" s="293" t="s">
        <v>1225</v>
      </c>
      <c r="N195" s="293" t="s">
        <v>1225</v>
      </c>
      <c r="O195" s="297" t="str">
        <f t="shared" si="8"/>
        <v>Jackson, Elodie</v>
      </c>
      <c r="P195">
        <f t="shared" si="9"/>
        <v>1833051</v>
      </c>
      <c r="Q195" t="str">
        <f t="shared" si="10"/>
        <v>F</v>
      </c>
      <c r="R195" s="288">
        <f t="shared" si="11"/>
        <v>41237</v>
      </c>
    </row>
    <row r="196" spans="1:18" x14ac:dyDescent="0.25">
      <c r="A196">
        <v>1833052</v>
      </c>
      <c r="B196" t="s">
        <v>669</v>
      </c>
      <c r="C196" t="s">
        <v>664</v>
      </c>
      <c r="D196" t="s">
        <v>953</v>
      </c>
      <c r="F196" t="s">
        <v>954</v>
      </c>
      <c r="G196" t="s">
        <v>953</v>
      </c>
      <c r="H196" s="288">
        <v>42572</v>
      </c>
      <c r="I196" t="s">
        <v>667</v>
      </c>
      <c r="J196" s="293" t="s">
        <v>1225</v>
      </c>
      <c r="K196" s="293" t="s">
        <v>1225</v>
      </c>
      <c r="L196" s="293" t="s">
        <v>1225</v>
      </c>
      <c r="M196" s="293" t="s">
        <v>1225</v>
      </c>
      <c r="N196" s="293" t="s">
        <v>1225</v>
      </c>
      <c r="O196" s="297" t="str">
        <f t="shared" si="8"/>
        <v>Wright, Rosie</v>
      </c>
      <c r="P196">
        <f t="shared" si="9"/>
        <v>1833052</v>
      </c>
      <c r="Q196" t="str">
        <f t="shared" si="10"/>
        <v>F</v>
      </c>
      <c r="R196" s="288">
        <f t="shared" si="11"/>
        <v>42572</v>
      </c>
    </row>
    <row r="197" spans="1:18" x14ac:dyDescent="0.25">
      <c r="A197">
        <v>1833063</v>
      </c>
      <c r="B197" t="s">
        <v>657</v>
      </c>
      <c r="C197" t="s">
        <v>664</v>
      </c>
      <c r="D197" t="s">
        <v>955</v>
      </c>
      <c r="F197" t="s">
        <v>956</v>
      </c>
      <c r="G197" t="s">
        <v>955</v>
      </c>
      <c r="H197" s="288">
        <v>42318</v>
      </c>
      <c r="I197" t="s">
        <v>667</v>
      </c>
      <c r="J197" s="293" t="s">
        <v>1225</v>
      </c>
      <c r="K197" s="293" t="s">
        <v>1225</v>
      </c>
      <c r="L197" s="293" t="s">
        <v>1225</v>
      </c>
      <c r="M197" s="293" t="s">
        <v>1225</v>
      </c>
      <c r="N197" s="293" t="s">
        <v>1225</v>
      </c>
      <c r="O197" s="297" t="str">
        <f t="shared" si="8"/>
        <v>Wager, Darcey</v>
      </c>
      <c r="P197">
        <f t="shared" si="9"/>
        <v>1833063</v>
      </c>
      <c r="Q197" t="str">
        <f t="shared" si="10"/>
        <v>F</v>
      </c>
      <c r="R197" s="288">
        <f t="shared" si="11"/>
        <v>42318</v>
      </c>
    </row>
    <row r="198" spans="1:18" x14ac:dyDescent="0.25">
      <c r="A198">
        <v>1843238</v>
      </c>
      <c r="B198" t="s">
        <v>807</v>
      </c>
      <c r="C198" t="s">
        <v>689</v>
      </c>
      <c r="D198" t="s">
        <v>957</v>
      </c>
      <c r="F198" t="s">
        <v>884</v>
      </c>
      <c r="G198" t="s">
        <v>957</v>
      </c>
      <c r="H198" s="288">
        <v>26776</v>
      </c>
      <c r="I198" t="s">
        <v>667</v>
      </c>
      <c r="J198" s="293" t="s">
        <v>1225</v>
      </c>
      <c r="K198" s="293" t="s">
        <v>1225</v>
      </c>
      <c r="L198" s="293" t="s">
        <v>1225</v>
      </c>
      <c r="M198" s="293" t="s">
        <v>1225</v>
      </c>
      <c r="N198" s="293" t="s">
        <v>1225</v>
      </c>
      <c r="O198" s="297" t="str">
        <f t="shared" si="8"/>
        <v>Whitwell, Kate</v>
      </c>
      <c r="P198">
        <f t="shared" si="9"/>
        <v>1843238</v>
      </c>
      <c r="Q198" t="str">
        <f t="shared" si="10"/>
        <v>F</v>
      </c>
      <c r="R198" s="288">
        <f t="shared" si="11"/>
        <v>26776</v>
      </c>
    </row>
    <row r="199" spans="1:18" x14ac:dyDescent="0.25">
      <c r="A199">
        <v>1846477</v>
      </c>
      <c r="B199" t="s">
        <v>657</v>
      </c>
      <c r="C199" t="s">
        <v>664</v>
      </c>
      <c r="D199" t="s">
        <v>958</v>
      </c>
      <c r="F199" t="s">
        <v>959</v>
      </c>
      <c r="G199" t="s">
        <v>958</v>
      </c>
      <c r="H199" s="288">
        <v>42236</v>
      </c>
      <c r="I199" t="s">
        <v>667</v>
      </c>
      <c r="J199" s="293" t="s">
        <v>1225</v>
      </c>
      <c r="K199" s="293" t="s">
        <v>1225</v>
      </c>
      <c r="L199" s="293" t="s">
        <v>1225</v>
      </c>
      <c r="M199" s="293" t="s">
        <v>1225</v>
      </c>
      <c r="N199" s="293" t="s">
        <v>1225</v>
      </c>
      <c r="O199" s="297" t="str">
        <f t="shared" si="8"/>
        <v>Smilianets, Sofiia</v>
      </c>
      <c r="P199">
        <f t="shared" si="9"/>
        <v>1846477</v>
      </c>
      <c r="Q199" t="str">
        <f t="shared" si="10"/>
        <v>F</v>
      </c>
      <c r="R199" s="288">
        <f t="shared" si="11"/>
        <v>42236</v>
      </c>
    </row>
    <row r="200" spans="1:18" x14ac:dyDescent="0.25">
      <c r="A200">
        <v>1846478</v>
      </c>
      <c r="B200" t="s">
        <v>807</v>
      </c>
      <c r="C200" t="s">
        <v>689</v>
      </c>
      <c r="D200" t="s">
        <v>780</v>
      </c>
      <c r="F200" t="s">
        <v>889</v>
      </c>
      <c r="G200" t="s">
        <v>780</v>
      </c>
      <c r="H200" s="288">
        <v>30691</v>
      </c>
      <c r="I200" t="s">
        <v>667</v>
      </c>
      <c r="J200" s="293" t="s">
        <v>1225</v>
      </c>
      <c r="K200" s="293" t="s">
        <v>1225</v>
      </c>
      <c r="L200" s="293" t="s">
        <v>1225</v>
      </c>
      <c r="M200" s="293" t="s">
        <v>1225</v>
      </c>
      <c r="N200" s="293" t="s">
        <v>1225</v>
      </c>
      <c r="O200" s="297" t="str">
        <f t="shared" si="8"/>
        <v>Lawson, Katie</v>
      </c>
      <c r="P200">
        <f t="shared" si="9"/>
        <v>1846478</v>
      </c>
      <c r="Q200" t="str">
        <f t="shared" si="10"/>
        <v>F</v>
      </c>
      <c r="R200" s="288">
        <f t="shared" si="11"/>
        <v>30691</v>
      </c>
    </row>
    <row r="201" spans="1:18" x14ac:dyDescent="0.25">
      <c r="A201">
        <v>1846479</v>
      </c>
      <c r="B201" t="s">
        <v>657</v>
      </c>
      <c r="C201" t="s">
        <v>664</v>
      </c>
      <c r="D201" t="s">
        <v>960</v>
      </c>
      <c r="F201" t="s">
        <v>961</v>
      </c>
      <c r="G201" t="s">
        <v>960</v>
      </c>
      <c r="H201" s="288">
        <v>42602</v>
      </c>
      <c r="I201" t="s">
        <v>667</v>
      </c>
      <c r="J201" s="293" t="s">
        <v>1225</v>
      </c>
      <c r="K201" s="293" t="s">
        <v>1225</v>
      </c>
      <c r="L201" s="293" t="s">
        <v>1225</v>
      </c>
      <c r="M201" s="293" t="s">
        <v>1225</v>
      </c>
      <c r="N201" s="293" t="s">
        <v>1225</v>
      </c>
      <c r="O201" s="297" t="str">
        <f t="shared" si="8"/>
        <v>Kowalska, Aria</v>
      </c>
      <c r="P201">
        <f t="shared" si="9"/>
        <v>1846479</v>
      </c>
      <c r="Q201" t="str">
        <f t="shared" si="10"/>
        <v>F</v>
      </c>
      <c r="R201" s="288">
        <f t="shared" si="11"/>
        <v>42602</v>
      </c>
    </row>
    <row r="202" spans="1:18" x14ac:dyDescent="0.25">
      <c r="A202">
        <v>1846484</v>
      </c>
      <c r="B202" t="s">
        <v>657</v>
      </c>
      <c r="C202" t="s">
        <v>664</v>
      </c>
      <c r="D202" t="s">
        <v>765</v>
      </c>
      <c r="F202" t="s">
        <v>797</v>
      </c>
      <c r="G202" t="s">
        <v>765</v>
      </c>
      <c r="H202" s="288">
        <v>42835</v>
      </c>
      <c r="I202" t="s">
        <v>667</v>
      </c>
      <c r="J202" s="293" t="s">
        <v>1225</v>
      </c>
      <c r="K202" s="293" t="s">
        <v>1225</v>
      </c>
      <c r="L202" s="293" t="s">
        <v>1225</v>
      </c>
      <c r="M202" s="293" t="s">
        <v>1225</v>
      </c>
      <c r="N202" s="293" t="s">
        <v>1225</v>
      </c>
      <c r="O202" s="297" t="str">
        <f t="shared" si="8"/>
        <v>Thompson, Isla</v>
      </c>
      <c r="P202">
        <f t="shared" si="9"/>
        <v>1846484</v>
      </c>
      <c r="Q202" t="str">
        <f t="shared" si="10"/>
        <v>F</v>
      </c>
      <c r="R202" s="288">
        <f t="shared" si="11"/>
        <v>42835</v>
      </c>
    </row>
    <row r="203" spans="1:18" x14ac:dyDescent="0.25">
      <c r="A203">
        <v>1846486</v>
      </c>
      <c r="B203" t="s">
        <v>807</v>
      </c>
      <c r="C203" t="s">
        <v>821</v>
      </c>
      <c r="D203" t="s">
        <v>962</v>
      </c>
      <c r="F203" t="s">
        <v>887</v>
      </c>
      <c r="G203" t="s">
        <v>962</v>
      </c>
      <c r="H203" s="288">
        <v>29543</v>
      </c>
      <c r="I203" t="s">
        <v>667</v>
      </c>
      <c r="J203" s="293" t="s">
        <v>1225</v>
      </c>
      <c r="K203" s="293" t="s">
        <v>1225</v>
      </c>
      <c r="L203" s="293" t="s">
        <v>1225</v>
      </c>
      <c r="M203" s="293" t="s">
        <v>1225</v>
      </c>
      <c r="N203" s="293" t="s">
        <v>1225</v>
      </c>
      <c r="O203" s="297" t="str">
        <f t="shared" ref="O203:O266" si="12">IF(A203="","",(F203&amp;", "&amp;D203))</f>
        <v>Roberts, Sarah</v>
      </c>
      <c r="P203">
        <f t="shared" ref="P203:P266" si="13">IF(A203="","",A203)</f>
        <v>1846486</v>
      </c>
      <c r="Q203" t="str">
        <f t="shared" ref="Q203:Q266" si="14">IF(A203="","",I203)</f>
        <v>F</v>
      </c>
      <c r="R203" s="288">
        <f t="shared" ref="R203:R266" si="15">IF(A203="","",H203)</f>
        <v>29543</v>
      </c>
    </row>
    <row r="204" spans="1:18" x14ac:dyDescent="0.25">
      <c r="A204">
        <v>1846487</v>
      </c>
      <c r="B204" t="s">
        <v>657</v>
      </c>
      <c r="C204" t="s">
        <v>664</v>
      </c>
      <c r="D204" t="s">
        <v>782</v>
      </c>
      <c r="F204" t="s">
        <v>963</v>
      </c>
      <c r="G204" t="s">
        <v>782</v>
      </c>
      <c r="H204" s="288">
        <v>43174</v>
      </c>
      <c r="I204" t="s">
        <v>667</v>
      </c>
      <c r="J204" s="293" t="s">
        <v>1225</v>
      </c>
      <c r="K204" s="293" t="s">
        <v>1225</v>
      </c>
      <c r="L204" s="293" t="s">
        <v>1225</v>
      </c>
      <c r="M204" s="293" t="s">
        <v>1225</v>
      </c>
      <c r="N204" s="293" t="s">
        <v>1225</v>
      </c>
      <c r="O204" s="297" t="str">
        <f t="shared" si="12"/>
        <v>Robson, Edie</v>
      </c>
      <c r="P204">
        <f t="shared" si="13"/>
        <v>1846487</v>
      </c>
      <c r="Q204" t="str">
        <f t="shared" si="14"/>
        <v>F</v>
      </c>
      <c r="R204" s="288">
        <f t="shared" si="15"/>
        <v>43174</v>
      </c>
    </row>
    <row r="205" spans="1:18" x14ac:dyDescent="0.25">
      <c r="A205">
        <v>1846488</v>
      </c>
      <c r="B205" t="s">
        <v>657</v>
      </c>
      <c r="C205" t="s">
        <v>664</v>
      </c>
      <c r="D205" t="s">
        <v>777</v>
      </c>
      <c r="F205" t="s">
        <v>964</v>
      </c>
      <c r="G205" t="s">
        <v>777</v>
      </c>
      <c r="H205" s="288">
        <v>42139</v>
      </c>
      <c r="I205" t="s">
        <v>667</v>
      </c>
      <c r="J205" s="293" t="s">
        <v>1225</v>
      </c>
      <c r="K205" s="293" t="s">
        <v>1225</v>
      </c>
      <c r="L205" s="293" t="s">
        <v>1225</v>
      </c>
      <c r="M205" s="293" t="s">
        <v>1225</v>
      </c>
      <c r="N205" s="293" t="s">
        <v>1225</v>
      </c>
      <c r="O205" s="297" t="str">
        <f t="shared" si="12"/>
        <v>Raper, Gracie</v>
      </c>
      <c r="P205">
        <f t="shared" si="13"/>
        <v>1846488</v>
      </c>
      <c r="Q205" t="str">
        <f t="shared" si="14"/>
        <v>F</v>
      </c>
      <c r="R205" s="288">
        <f t="shared" si="15"/>
        <v>42139</v>
      </c>
    </row>
    <row r="206" spans="1:18" x14ac:dyDescent="0.25">
      <c r="A206">
        <v>1846491</v>
      </c>
      <c r="B206" t="s">
        <v>807</v>
      </c>
      <c r="C206" t="s">
        <v>689</v>
      </c>
      <c r="D206" t="s">
        <v>965</v>
      </c>
      <c r="F206" t="s">
        <v>919</v>
      </c>
      <c r="G206" t="s">
        <v>965</v>
      </c>
      <c r="H206" s="288">
        <v>30565</v>
      </c>
      <c r="I206" t="s">
        <v>667</v>
      </c>
      <c r="J206" s="293" t="s">
        <v>1225</v>
      </c>
      <c r="K206" s="293" t="s">
        <v>1225</v>
      </c>
      <c r="L206" s="293" t="s">
        <v>1225</v>
      </c>
      <c r="M206" s="293" t="s">
        <v>1225</v>
      </c>
      <c r="N206" s="293" t="s">
        <v>1225</v>
      </c>
      <c r="O206" s="297" t="str">
        <f t="shared" si="12"/>
        <v>Jones, Andrea</v>
      </c>
      <c r="P206">
        <f t="shared" si="13"/>
        <v>1846491</v>
      </c>
      <c r="Q206" t="str">
        <f t="shared" si="14"/>
        <v>F</v>
      </c>
      <c r="R206" s="288">
        <f t="shared" si="15"/>
        <v>30565</v>
      </c>
    </row>
    <row r="207" spans="1:18" x14ac:dyDescent="0.25">
      <c r="A207">
        <v>1846499</v>
      </c>
      <c r="B207" t="s">
        <v>807</v>
      </c>
      <c r="C207" t="s">
        <v>689</v>
      </c>
      <c r="D207" t="s">
        <v>817</v>
      </c>
      <c r="F207" t="s">
        <v>876</v>
      </c>
      <c r="G207" t="s">
        <v>817</v>
      </c>
      <c r="H207" s="288">
        <v>28903</v>
      </c>
      <c r="I207" t="s">
        <v>667</v>
      </c>
      <c r="J207" s="293" t="s">
        <v>1225</v>
      </c>
      <c r="K207" s="293" t="s">
        <v>1225</v>
      </c>
      <c r="L207" s="293" t="s">
        <v>1225</v>
      </c>
      <c r="M207" s="293" t="s">
        <v>1225</v>
      </c>
      <c r="N207" s="293" t="s">
        <v>1225</v>
      </c>
      <c r="O207" s="297" t="str">
        <f t="shared" si="12"/>
        <v>Mackay, Rachel</v>
      </c>
      <c r="P207">
        <f t="shared" si="13"/>
        <v>1846499</v>
      </c>
      <c r="Q207" t="str">
        <f t="shared" si="14"/>
        <v>F</v>
      </c>
      <c r="R207" s="288">
        <f t="shared" si="15"/>
        <v>28903</v>
      </c>
    </row>
    <row r="208" spans="1:18" x14ac:dyDescent="0.25">
      <c r="A208">
        <v>1846625</v>
      </c>
      <c r="B208" t="s">
        <v>669</v>
      </c>
      <c r="C208" t="s">
        <v>658</v>
      </c>
      <c r="D208" t="s">
        <v>966</v>
      </c>
      <c r="F208" t="s">
        <v>967</v>
      </c>
      <c r="G208" t="s">
        <v>966</v>
      </c>
      <c r="H208" s="288">
        <v>24112</v>
      </c>
      <c r="I208" t="s">
        <v>812</v>
      </c>
      <c r="J208" s="293" t="s">
        <v>1225</v>
      </c>
      <c r="K208" s="293" t="s">
        <v>1225</v>
      </c>
      <c r="L208" s="293" t="s">
        <v>1225</v>
      </c>
      <c r="M208" s="293" t="s">
        <v>1225</v>
      </c>
      <c r="N208" s="293" t="s">
        <v>1225</v>
      </c>
      <c r="O208" s="297" t="str">
        <f t="shared" si="12"/>
        <v>Ward, Robin</v>
      </c>
      <c r="P208">
        <f t="shared" si="13"/>
        <v>1846625</v>
      </c>
      <c r="Q208" t="str">
        <f t="shared" si="14"/>
        <v>O</v>
      </c>
      <c r="R208" s="288">
        <f t="shared" si="15"/>
        <v>24112</v>
      </c>
    </row>
    <row r="209" spans="1:18" x14ac:dyDescent="0.25">
      <c r="A209">
        <v>1849717</v>
      </c>
      <c r="B209" t="s">
        <v>657</v>
      </c>
      <c r="C209" t="s">
        <v>658</v>
      </c>
      <c r="D209" t="s">
        <v>968</v>
      </c>
      <c r="F209" t="s">
        <v>969</v>
      </c>
      <c r="G209" t="s">
        <v>968</v>
      </c>
      <c r="H209" s="288">
        <v>30870</v>
      </c>
      <c r="I209" t="s">
        <v>812</v>
      </c>
      <c r="J209" s="293" t="s">
        <v>1225</v>
      </c>
      <c r="K209" s="293" t="s">
        <v>1225</v>
      </c>
      <c r="L209" s="293" t="s">
        <v>1225</v>
      </c>
      <c r="M209" s="293" t="s">
        <v>1225</v>
      </c>
      <c r="N209" s="293" t="s">
        <v>1225</v>
      </c>
      <c r="O209" s="297" t="str">
        <f t="shared" si="12"/>
        <v>Burdett, Ed</v>
      </c>
      <c r="P209">
        <f t="shared" si="13"/>
        <v>1849717</v>
      </c>
      <c r="Q209" t="str">
        <f t="shared" si="14"/>
        <v>O</v>
      </c>
      <c r="R209" s="288">
        <f t="shared" si="15"/>
        <v>30870</v>
      </c>
    </row>
    <row r="210" spans="1:18" x14ac:dyDescent="0.25">
      <c r="A210">
        <v>1851037</v>
      </c>
      <c r="B210" t="s">
        <v>657</v>
      </c>
      <c r="C210" t="s">
        <v>689</v>
      </c>
      <c r="D210" t="s">
        <v>970</v>
      </c>
      <c r="F210" t="s">
        <v>969</v>
      </c>
      <c r="G210" t="s">
        <v>970</v>
      </c>
      <c r="H210" s="288">
        <v>33366</v>
      </c>
      <c r="I210" t="s">
        <v>667</v>
      </c>
      <c r="J210" s="293" t="s">
        <v>1225</v>
      </c>
      <c r="K210" s="293" t="s">
        <v>1225</v>
      </c>
      <c r="L210" s="293" t="s">
        <v>1225</v>
      </c>
      <c r="M210" s="293" t="s">
        <v>1225</v>
      </c>
      <c r="N210" s="293" t="s">
        <v>1225</v>
      </c>
      <c r="O210" s="297" t="str">
        <f t="shared" si="12"/>
        <v>Burdett, Lauren</v>
      </c>
      <c r="P210">
        <f t="shared" si="13"/>
        <v>1851037</v>
      </c>
      <c r="Q210" t="str">
        <f t="shared" si="14"/>
        <v>F</v>
      </c>
      <c r="R210" s="288">
        <f t="shared" si="15"/>
        <v>33366</v>
      </c>
    </row>
    <row r="211" spans="1:18" x14ac:dyDescent="0.25">
      <c r="A211">
        <v>50628</v>
      </c>
      <c r="B211" t="s">
        <v>669</v>
      </c>
      <c r="C211" t="s">
        <v>658</v>
      </c>
      <c r="D211" t="s">
        <v>971</v>
      </c>
      <c r="E211" t="s">
        <v>832</v>
      </c>
      <c r="F211" t="s">
        <v>972</v>
      </c>
      <c r="G211" t="s">
        <v>971</v>
      </c>
      <c r="H211" s="288">
        <v>34067</v>
      </c>
      <c r="I211" t="s">
        <v>812</v>
      </c>
      <c r="J211" s="293" t="s">
        <v>1225</v>
      </c>
      <c r="K211" s="293" t="s">
        <v>1225</v>
      </c>
      <c r="L211" s="293" t="s">
        <v>1225</v>
      </c>
      <c r="M211" s="293" t="s">
        <v>1225</v>
      </c>
      <c r="N211" s="293" t="s">
        <v>1225</v>
      </c>
      <c r="O211" s="297" t="str">
        <f t="shared" si="12"/>
        <v>Richardson, Luke</v>
      </c>
      <c r="P211">
        <f t="shared" si="13"/>
        <v>50628</v>
      </c>
      <c r="Q211" t="str">
        <f t="shared" si="14"/>
        <v>O</v>
      </c>
      <c r="R211" s="288">
        <f t="shared" si="15"/>
        <v>34067</v>
      </c>
    </row>
    <row r="212" spans="1:18" x14ac:dyDescent="0.25">
      <c r="A212">
        <v>55699</v>
      </c>
      <c r="B212" t="s">
        <v>669</v>
      </c>
      <c r="C212" t="s">
        <v>664</v>
      </c>
      <c r="D212" t="s">
        <v>834</v>
      </c>
      <c r="F212" t="s">
        <v>973</v>
      </c>
      <c r="G212" t="s">
        <v>834</v>
      </c>
      <c r="H212" s="288">
        <v>33951</v>
      </c>
      <c r="I212" t="s">
        <v>667</v>
      </c>
      <c r="J212" s="293" t="s">
        <v>1225</v>
      </c>
      <c r="K212" s="293" t="s">
        <v>1225</v>
      </c>
      <c r="L212" s="293" t="s">
        <v>1225</v>
      </c>
      <c r="M212" s="293" t="s">
        <v>1225</v>
      </c>
      <c r="N212" s="293" t="s">
        <v>1225</v>
      </c>
      <c r="O212" s="297" t="str">
        <f t="shared" si="12"/>
        <v>Clancy, Hannah</v>
      </c>
      <c r="P212">
        <f t="shared" si="13"/>
        <v>55699</v>
      </c>
      <c r="Q212" t="str">
        <f t="shared" si="14"/>
        <v>F</v>
      </c>
      <c r="R212" s="288">
        <f t="shared" si="15"/>
        <v>33951</v>
      </c>
    </row>
    <row r="213" spans="1:18" x14ac:dyDescent="0.25">
      <c r="A213">
        <v>306936</v>
      </c>
      <c r="B213" t="s">
        <v>669</v>
      </c>
      <c r="C213" t="s">
        <v>658</v>
      </c>
      <c r="D213" t="s">
        <v>753</v>
      </c>
      <c r="F213" t="s">
        <v>974</v>
      </c>
      <c r="G213" t="s">
        <v>926</v>
      </c>
      <c r="H213" s="288">
        <v>31376</v>
      </c>
      <c r="I213" t="s">
        <v>812</v>
      </c>
      <c r="J213" s="293" t="s">
        <v>1225</v>
      </c>
      <c r="K213" s="293" t="s">
        <v>1225</v>
      </c>
      <c r="L213" s="293" t="s">
        <v>1225</v>
      </c>
      <c r="M213" s="293" t="s">
        <v>1225</v>
      </c>
      <c r="N213" s="293" t="s">
        <v>1225</v>
      </c>
      <c r="O213" s="297" t="str">
        <f t="shared" si="12"/>
        <v>Haycroft, Matthew</v>
      </c>
      <c r="P213">
        <f t="shared" si="13"/>
        <v>306936</v>
      </c>
      <c r="Q213" t="str">
        <f t="shared" si="14"/>
        <v>O</v>
      </c>
      <c r="R213" s="288">
        <f t="shared" si="15"/>
        <v>31376</v>
      </c>
    </row>
    <row r="214" spans="1:18" x14ac:dyDescent="0.25">
      <c r="A214">
        <v>351896</v>
      </c>
      <c r="B214" t="s">
        <v>669</v>
      </c>
      <c r="C214" t="s">
        <v>975</v>
      </c>
      <c r="D214" t="s">
        <v>976</v>
      </c>
      <c r="F214" t="s">
        <v>977</v>
      </c>
      <c r="G214" t="s">
        <v>978</v>
      </c>
      <c r="H214" s="288">
        <v>25928</v>
      </c>
      <c r="I214" t="s">
        <v>812</v>
      </c>
      <c r="J214" s="293" t="s">
        <v>1225</v>
      </c>
      <c r="K214" s="293" t="s">
        <v>1225</v>
      </c>
      <c r="L214" s="293" t="s">
        <v>1225</v>
      </c>
      <c r="M214" s="293" t="s">
        <v>1225</v>
      </c>
      <c r="N214" s="293" t="s">
        <v>1225</v>
      </c>
      <c r="O214" s="297" t="str">
        <f t="shared" si="12"/>
        <v>Lowes, Timothy</v>
      </c>
      <c r="P214">
        <f t="shared" si="13"/>
        <v>351896</v>
      </c>
      <c r="Q214" t="str">
        <f t="shared" si="14"/>
        <v>O</v>
      </c>
      <c r="R214" s="288">
        <f t="shared" si="15"/>
        <v>25928</v>
      </c>
    </row>
    <row r="215" spans="1:18" x14ac:dyDescent="0.25">
      <c r="A215">
        <v>364694</v>
      </c>
      <c r="B215" t="s">
        <v>669</v>
      </c>
      <c r="C215" t="s">
        <v>664</v>
      </c>
      <c r="D215" t="s">
        <v>747</v>
      </c>
      <c r="F215" t="s">
        <v>979</v>
      </c>
      <c r="G215" t="s">
        <v>747</v>
      </c>
      <c r="H215" s="288">
        <v>33819</v>
      </c>
      <c r="I215" t="s">
        <v>667</v>
      </c>
      <c r="J215" s="293" t="s">
        <v>1225</v>
      </c>
      <c r="K215" s="293" t="s">
        <v>1225</v>
      </c>
      <c r="L215" s="293" t="s">
        <v>1225</v>
      </c>
      <c r="M215" s="293" t="s">
        <v>1225</v>
      </c>
      <c r="N215" s="293" t="s">
        <v>1225</v>
      </c>
      <c r="O215" s="297" t="str">
        <f t="shared" si="12"/>
        <v>Bainbridge, Abigail</v>
      </c>
      <c r="P215">
        <f t="shared" si="13"/>
        <v>364694</v>
      </c>
      <c r="Q215" t="str">
        <f t="shared" si="14"/>
        <v>F</v>
      </c>
      <c r="R215" s="288">
        <f t="shared" si="15"/>
        <v>33819</v>
      </c>
    </row>
    <row r="216" spans="1:18" x14ac:dyDescent="0.25">
      <c r="A216">
        <v>570173</v>
      </c>
      <c r="B216" t="s">
        <v>807</v>
      </c>
      <c r="C216" t="s">
        <v>658</v>
      </c>
      <c r="D216" t="s">
        <v>700</v>
      </c>
      <c r="F216" t="s">
        <v>396</v>
      </c>
      <c r="G216" t="s">
        <v>700</v>
      </c>
      <c r="H216" s="288">
        <v>26933</v>
      </c>
      <c r="I216" t="s">
        <v>661</v>
      </c>
      <c r="J216" s="293" t="s">
        <v>1225</v>
      </c>
      <c r="K216" s="293" t="s">
        <v>1225</v>
      </c>
      <c r="L216" s="293" t="s">
        <v>1225</v>
      </c>
      <c r="M216" s="293" t="s">
        <v>1225</v>
      </c>
      <c r="N216" s="293" t="s">
        <v>1225</v>
      </c>
      <c r="O216" s="297" t="str">
        <f t="shared" si="12"/>
        <v>Stannard, Adam</v>
      </c>
      <c r="P216">
        <f t="shared" si="13"/>
        <v>570173</v>
      </c>
      <c r="Q216" t="str">
        <f t="shared" si="14"/>
        <v>M</v>
      </c>
      <c r="R216" s="288">
        <f t="shared" si="15"/>
        <v>26933</v>
      </c>
    </row>
    <row r="217" spans="1:18" x14ac:dyDescent="0.25">
      <c r="A217">
        <v>760905</v>
      </c>
      <c r="B217" t="s">
        <v>657</v>
      </c>
      <c r="C217" t="s">
        <v>658</v>
      </c>
      <c r="D217" t="s">
        <v>403</v>
      </c>
      <c r="E217" t="s">
        <v>789</v>
      </c>
      <c r="F217" t="s">
        <v>396</v>
      </c>
      <c r="G217" t="s">
        <v>403</v>
      </c>
      <c r="H217" s="288">
        <v>37548</v>
      </c>
      <c r="I217" t="s">
        <v>812</v>
      </c>
      <c r="J217" s="293" t="s">
        <v>1225</v>
      </c>
      <c r="K217" s="293" t="s">
        <v>1225</v>
      </c>
      <c r="L217" s="293" t="s">
        <v>1225</v>
      </c>
      <c r="M217" s="293" t="s">
        <v>1225</v>
      </c>
      <c r="N217" s="293" t="s">
        <v>1225</v>
      </c>
      <c r="O217" s="297" t="str">
        <f t="shared" si="12"/>
        <v>Stannard, Elijah</v>
      </c>
      <c r="P217">
        <f t="shared" si="13"/>
        <v>760905</v>
      </c>
      <c r="Q217" t="str">
        <f t="shared" si="14"/>
        <v>O</v>
      </c>
      <c r="R217" s="288">
        <f t="shared" si="15"/>
        <v>37548</v>
      </c>
    </row>
    <row r="218" spans="1:18" x14ac:dyDescent="0.25">
      <c r="A218">
        <v>788856</v>
      </c>
      <c r="B218" t="s">
        <v>807</v>
      </c>
      <c r="C218" t="s">
        <v>689</v>
      </c>
      <c r="D218" t="s">
        <v>980</v>
      </c>
      <c r="E218" t="s">
        <v>698</v>
      </c>
      <c r="F218" t="s">
        <v>981</v>
      </c>
      <c r="G218" t="s">
        <v>982</v>
      </c>
      <c r="H218" s="288">
        <v>24707</v>
      </c>
      <c r="I218" t="s">
        <v>667</v>
      </c>
      <c r="J218" s="293" t="s">
        <v>1225</v>
      </c>
      <c r="K218" s="293" t="s">
        <v>1225</v>
      </c>
      <c r="L218" s="293" t="s">
        <v>1225</v>
      </c>
      <c r="M218" s="293" t="s">
        <v>1225</v>
      </c>
      <c r="N218" s="293" t="s">
        <v>1225</v>
      </c>
      <c r="O218" s="297" t="str">
        <f t="shared" si="12"/>
        <v>Rogers, Jacqueline</v>
      </c>
      <c r="P218">
        <f t="shared" si="13"/>
        <v>788856</v>
      </c>
      <c r="Q218" t="str">
        <f t="shared" si="14"/>
        <v>F</v>
      </c>
      <c r="R218" s="288">
        <f t="shared" si="15"/>
        <v>24707</v>
      </c>
    </row>
    <row r="219" spans="1:18" x14ac:dyDescent="0.25">
      <c r="A219">
        <v>876720</v>
      </c>
      <c r="B219" t="s">
        <v>669</v>
      </c>
      <c r="C219" t="s">
        <v>821</v>
      </c>
      <c r="D219" t="s">
        <v>907</v>
      </c>
      <c r="F219" t="s">
        <v>398</v>
      </c>
      <c r="G219" t="s">
        <v>907</v>
      </c>
      <c r="H219" s="288">
        <v>37044</v>
      </c>
      <c r="I219" t="s">
        <v>667</v>
      </c>
      <c r="J219" s="293" t="s">
        <v>1225</v>
      </c>
      <c r="K219" s="293" t="s">
        <v>1225</v>
      </c>
      <c r="L219" s="293" t="s">
        <v>1225</v>
      </c>
      <c r="M219" s="293" t="s">
        <v>1225</v>
      </c>
      <c r="N219" s="293" t="s">
        <v>1225</v>
      </c>
      <c r="O219" s="297" t="str">
        <f t="shared" si="12"/>
        <v>Gettings, Emma</v>
      </c>
      <c r="P219">
        <f t="shared" si="13"/>
        <v>876720</v>
      </c>
      <c r="Q219" t="str">
        <f t="shared" si="14"/>
        <v>F</v>
      </c>
      <c r="R219" s="288">
        <f t="shared" si="15"/>
        <v>37044</v>
      </c>
    </row>
    <row r="220" spans="1:18" x14ac:dyDescent="0.25">
      <c r="A220">
        <v>894157</v>
      </c>
      <c r="B220" t="s">
        <v>669</v>
      </c>
      <c r="C220" t="s">
        <v>658</v>
      </c>
      <c r="D220" t="s">
        <v>673</v>
      </c>
      <c r="F220" t="s">
        <v>396</v>
      </c>
      <c r="G220" t="s">
        <v>673</v>
      </c>
      <c r="H220" s="288">
        <v>38428</v>
      </c>
      <c r="I220" t="s">
        <v>812</v>
      </c>
      <c r="J220" s="293" t="s">
        <v>1225</v>
      </c>
      <c r="K220" s="293" t="s">
        <v>1225</v>
      </c>
      <c r="L220" s="293" t="s">
        <v>1225</v>
      </c>
      <c r="M220" s="293" t="s">
        <v>1225</v>
      </c>
      <c r="N220" s="293" t="s">
        <v>1225</v>
      </c>
      <c r="O220" s="297" t="str">
        <f t="shared" si="12"/>
        <v>Stannard, Ethan</v>
      </c>
      <c r="P220">
        <f t="shared" si="13"/>
        <v>894157</v>
      </c>
      <c r="Q220" t="str">
        <f t="shared" si="14"/>
        <v>O</v>
      </c>
      <c r="R220" s="288">
        <f t="shared" si="15"/>
        <v>38428</v>
      </c>
    </row>
    <row r="221" spans="1:18" x14ac:dyDescent="0.25">
      <c r="A221">
        <v>969502</v>
      </c>
      <c r="B221" t="s">
        <v>807</v>
      </c>
      <c r="C221" t="s">
        <v>664</v>
      </c>
      <c r="D221" t="s">
        <v>983</v>
      </c>
      <c r="F221" t="s">
        <v>984</v>
      </c>
      <c r="G221" t="s">
        <v>780</v>
      </c>
      <c r="H221" s="288">
        <v>38017</v>
      </c>
      <c r="I221" t="s">
        <v>667</v>
      </c>
      <c r="J221" s="293" t="s">
        <v>1225</v>
      </c>
      <c r="K221" s="293" t="s">
        <v>1225</v>
      </c>
      <c r="L221" s="293" t="s">
        <v>1225</v>
      </c>
      <c r="M221" s="293" t="s">
        <v>1225</v>
      </c>
      <c r="N221" s="293" t="s">
        <v>1225</v>
      </c>
      <c r="O221" s="297" t="str">
        <f t="shared" si="12"/>
        <v>Hill, Kathryn</v>
      </c>
      <c r="P221">
        <f t="shared" si="13"/>
        <v>969502</v>
      </c>
      <c r="Q221" t="str">
        <f t="shared" si="14"/>
        <v>F</v>
      </c>
      <c r="R221" s="288">
        <f t="shared" si="15"/>
        <v>38017</v>
      </c>
    </row>
    <row r="222" spans="1:18" x14ac:dyDescent="0.25">
      <c r="A222">
        <v>969505</v>
      </c>
      <c r="B222" t="s">
        <v>669</v>
      </c>
      <c r="C222" t="s">
        <v>664</v>
      </c>
      <c r="D222" t="s">
        <v>768</v>
      </c>
      <c r="F222" t="s">
        <v>985</v>
      </c>
      <c r="G222" t="s">
        <v>768</v>
      </c>
      <c r="H222" s="288">
        <v>37780</v>
      </c>
      <c r="I222" t="s">
        <v>667</v>
      </c>
      <c r="J222" s="293" t="s">
        <v>1225</v>
      </c>
      <c r="K222" s="293" t="s">
        <v>1225</v>
      </c>
      <c r="L222" s="293" t="s">
        <v>1225</v>
      </c>
      <c r="M222" s="293" t="s">
        <v>1225</v>
      </c>
      <c r="N222" s="293" t="s">
        <v>1225</v>
      </c>
      <c r="O222" s="297" t="str">
        <f t="shared" si="12"/>
        <v>Mcneill, Ella</v>
      </c>
      <c r="P222">
        <f t="shared" si="13"/>
        <v>969505</v>
      </c>
      <c r="Q222" t="str">
        <f t="shared" si="14"/>
        <v>F</v>
      </c>
      <c r="R222" s="288">
        <f t="shared" si="15"/>
        <v>37780</v>
      </c>
    </row>
    <row r="223" spans="1:18" x14ac:dyDescent="0.25">
      <c r="A223">
        <v>1260915</v>
      </c>
      <c r="B223" t="s">
        <v>669</v>
      </c>
      <c r="C223" t="s">
        <v>664</v>
      </c>
      <c r="D223" t="s">
        <v>326</v>
      </c>
      <c r="F223" t="s">
        <v>327</v>
      </c>
      <c r="G223" t="s">
        <v>326</v>
      </c>
      <c r="H223" s="288">
        <v>39829</v>
      </c>
      <c r="I223" t="s">
        <v>667</v>
      </c>
      <c r="J223" s="293" t="s">
        <v>1225</v>
      </c>
      <c r="K223" s="293" t="s">
        <v>1225</v>
      </c>
      <c r="L223" s="293" t="s">
        <v>1225</v>
      </c>
      <c r="M223" s="293" t="s">
        <v>1225</v>
      </c>
      <c r="N223" s="293" t="s">
        <v>1225</v>
      </c>
      <c r="O223" s="297" t="str">
        <f t="shared" si="12"/>
        <v>Schofield, Emily</v>
      </c>
      <c r="P223">
        <f t="shared" si="13"/>
        <v>1260915</v>
      </c>
      <c r="Q223" t="str">
        <f t="shared" si="14"/>
        <v>F</v>
      </c>
      <c r="R223" s="288">
        <f t="shared" si="15"/>
        <v>39829</v>
      </c>
    </row>
    <row r="224" spans="1:18" x14ac:dyDescent="0.25">
      <c r="A224">
        <v>1281057</v>
      </c>
      <c r="B224" t="s">
        <v>657</v>
      </c>
      <c r="C224" t="s">
        <v>664</v>
      </c>
      <c r="D224" t="s">
        <v>869</v>
      </c>
      <c r="E224" t="s">
        <v>694</v>
      </c>
      <c r="F224" t="s">
        <v>986</v>
      </c>
      <c r="G224" t="s">
        <v>869</v>
      </c>
      <c r="H224" s="288">
        <v>39462</v>
      </c>
      <c r="I224" t="s">
        <v>667</v>
      </c>
      <c r="J224" s="293" t="s">
        <v>1225</v>
      </c>
      <c r="K224" s="293" t="s">
        <v>1225</v>
      </c>
      <c r="L224" s="293" t="s">
        <v>1225</v>
      </c>
      <c r="M224" s="293" t="s">
        <v>1225</v>
      </c>
      <c r="N224" s="293" t="s">
        <v>1225</v>
      </c>
      <c r="O224" s="297" t="str">
        <f t="shared" si="12"/>
        <v>Potter, Amelia</v>
      </c>
      <c r="P224">
        <f t="shared" si="13"/>
        <v>1281057</v>
      </c>
      <c r="Q224" t="str">
        <f t="shared" si="14"/>
        <v>F</v>
      </c>
      <c r="R224" s="288">
        <f t="shared" si="15"/>
        <v>39462</v>
      </c>
    </row>
    <row r="225" spans="1:18" x14ac:dyDescent="0.25">
      <c r="A225">
        <v>1305056</v>
      </c>
      <c r="B225" t="s">
        <v>669</v>
      </c>
      <c r="C225" t="s">
        <v>664</v>
      </c>
      <c r="D225" t="s">
        <v>834</v>
      </c>
      <c r="F225" t="s">
        <v>835</v>
      </c>
      <c r="G225" t="s">
        <v>834</v>
      </c>
      <c r="H225" s="288">
        <v>39037</v>
      </c>
      <c r="I225" t="s">
        <v>667</v>
      </c>
      <c r="J225" s="293" t="s">
        <v>1225</v>
      </c>
      <c r="K225" s="293" t="s">
        <v>1225</v>
      </c>
      <c r="L225" s="293" t="s">
        <v>1225</v>
      </c>
      <c r="M225" s="293" t="s">
        <v>1225</v>
      </c>
      <c r="N225" s="293" t="s">
        <v>1225</v>
      </c>
      <c r="O225" s="297" t="str">
        <f t="shared" si="12"/>
        <v>Bettinson, Hannah</v>
      </c>
      <c r="P225">
        <f t="shared" si="13"/>
        <v>1305056</v>
      </c>
      <c r="Q225" t="str">
        <f t="shared" si="14"/>
        <v>F</v>
      </c>
      <c r="R225" s="288">
        <f t="shared" si="15"/>
        <v>39037</v>
      </c>
    </row>
    <row r="226" spans="1:18" x14ac:dyDescent="0.25">
      <c r="A226">
        <v>1305062</v>
      </c>
      <c r="B226" t="s">
        <v>657</v>
      </c>
      <c r="C226" t="s">
        <v>658</v>
      </c>
      <c r="D226" t="s">
        <v>987</v>
      </c>
      <c r="E226" t="s">
        <v>705</v>
      </c>
      <c r="F226" t="s">
        <v>988</v>
      </c>
      <c r="G226" t="s">
        <v>987</v>
      </c>
      <c r="H226" s="288">
        <v>39624</v>
      </c>
      <c r="I226" t="s">
        <v>812</v>
      </c>
      <c r="J226" s="293" t="s">
        <v>1225</v>
      </c>
      <c r="K226" s="293" t="s">
        <v>1225</v>
      </c>
      <c r="L226" s="293" t="s">
        <v>1225</v>
      </c>
      <c r="M226" s="293" t="s">
        <v>1225</v>
      </c>
      <c r="N226" s="293" t="s">
        <v>1225</v>
      </c>
      <c r="O226" s="297" t="str">
        <f t="shared" si="12"/>
        <v>Horn, Cole</v>
      </c>
      <c r="P226">
        <f t="shared" si="13"/>
        <v>1305062</v>
      </c>
      <c r="Q226" t="str">
        <f t="shared" si="14"/>
        <v>O</v>
      </c>
      <c r="R226" s="288">
        <f t="shared" si="15"/>
        <v>39624</v>
      </c>
    </row>
    <row r="227" spans="1:18" x14ac:dyDescent="0.25">
      <c r="A227">
        <v>1326167</v>
      </c>
      <c r="B227" t="s">
        <v>669</v>
      </c>
      <c r="C227" t="s">
        <v>689</v>
      </c>
      <c r="D227" t="s">
        <v>962</v>
      </c>
      <c r="F227" t="s">
        <v>327</v>
      </c>
      <c r="G227" t="s">
        <v>962</v>
      </c>
      <c r="H227" s="288">
        <v>28991</v>
      </c>
      <c r="I227" t="s">
        <v>667</v>
      </c>
      <c r="J227" s="293" t="s">
        <v>1225</v>
      </c>
      <c r="K227" s="293" t="s">
        <v>1225</v>
      </c>
      <c r="L227" s="293" t="s">
        <v>1225</v>
      </c>
      <c r="M227" s="293" t="s">
        <v>1225</v>
      </c>
      <c r="N227" s="293" t="s">
        <v>1225</v>
      </c>
      <c r="O227" s="297" t="str">
        <f t="shared" si="12"/>
        <v>Schofield, Sarah</v>
      </c>
      <c r="P227">
        <f t="shared" si="13"/>
        <v>1326167</v>
      </c>
      <c r="Q227" t="str">
        <f t="shared" si="14"/>
        <v>F</v>
      </c>
      <c r="R227" s="288">
        <f t="shared" si="15"/>
        <v>28991</v>
      </c>
    </row>
    <row r="228" spans="1:18" x14ac:dyDescent="0.25">
      <c r="A228">
        <v>1366544</v>
      </c>
      <c r="B228" t="s">
        <v>669</v>
      </c>
      <c r="C228" t="s">
        <v>664</v>
      </c>
      <c r="D228" t="s">
        <v>328</v>
      </c>
      <c r="F228" t="s">
        <v>329</v>
      </c>
      <c r="G228" t="s">
        <v>328</v>
      </c>
      <c r="H228" s="288">
        <v>40227</v>
      </c>
      <c r="I228" t="s">
        <v>667</v>
      </c>
      <c r="J228" s="293" t="s">
        <v>1225</v>
      </c>
      <c r="K228" s="293" t="s">
        <v>1225</v>
      </c>
      <c r="L228" s="293" t="s">
        <v>1225</v>
      </c>
      <c r="M228" s="293" t="s">
        <v>1225</v>
      </c>
      <c r="N228" s="293" t="s">
        <v>1225</v>
      </c>
      <c r="O228" s="297" t="str">
        <f t="shared" si="12"/>
        <v>Capaldi, Scarlett</v>
      </c>
      <c r="P228">
        <f t="shared" si="13"/>
        <v>1366544</v>
      </c>
      <c r="Q228" t="str">
        <f t="shared" si="14"/>
        <v>F</v>
      </c>
      <c r="R228" s="288">
        <f t="shared" si="15"/>
        <v>40227</v>
      </c>
    </row>
    <row r="229" spans="1:18" x14ac:dyDescent="0.25">
      <c r="A229">
        <v>1366550</v>
      </c>
      <c r="B229" t="s">
        <v>807</v>
      </c>
      <c r="C229" t="s">
        <v>689</v>
      </c>
      <c r="D229" t="s">
        <v>989</v>
      </c>
      <c r="F229" t="s">
        <v>984</v>
      </c>
      <c r="G229" t="s">
        <v>989</v>
      </c>
      <c r="H229" s="288">
        <v>26114</v>
      </c>
      <c r="I229" t="s">
        <v>667</v>
      </c>
      <c r="J229" s="293" t="s">
        <v>1225</v>
      </c>
      <c r="K229" s="293" t="s">
        <v>1225</v>
      </c>
      <c r="L229" s="293" t="s">
        <v>1225</v>
      </c>
      <c r="M229" s="293" t="s">
        <v>1225</v>
      </c>
      <c r="N229" s="293" t="s">
        <v>1225</v>
      </c>
      <c r="O229" s="297" t="str">
        <f t="shared" si="12"/>
        <v>Hill, Eleanor</v>
      </c>
      <c r="P229">
        <f t="shared" si="13"/>
        <v>1366550</v>
      </c>
      <c r="Q229" t="str">
        <f t="shared" si="14"/>
        <v>F</v>
      </c>
      <c r="R229" s="288">
        <f t="shared" si="15"/>
        <v>26114</v>
      </c>
    </row>
    <row r="230" spans="1:18" x14ac:dyDescent="0.25">
      <c r="A230">
        <v>1371014</v>
      </c>
      <c r="B230" t="s">
        <v>669</v>
      </c>
      <c r="C230" t="s">
        <v>664</v>
      </c>
      <c r="D230" t="s">
        <v>990</v>
      </c>
      <c r="E230" t="s">
        <v>861</v>
      </c>
      <c r="F230" t="s">
        <v>991</v>
      </c>
      <c r="G230" t="s">
        <v>990</v>
      </c>
      <c r="H230" s="288">
        <v>39897</v>
      </c>
      <c r="I230" t="s">
        <v>667</v>
      </c>
      <c r="J230" s="293" t="s">
        <v>1225</v>
      </c>
      <c r="K230" s="293" t="s">
        <v>1225</v>
      </c>
      <c r="L230" s="293" t="s">
        <v>1225</v>
      </c>
      <c r="M230" s="293" t="s">
        <v>1225</v>
      </c>
      <c r="N230" s="293" t="s">
        <v>1225</v>
      </c>
      <c r="O230" s="297" t="str">
        <f t="shared" si="12"/>
        <v>Dearlove, Sydney</v>
      </c>
      <c r="P230">
        <f t="shared" si="13"/>
        <v>1371014</v>
      </c>
      <c r="Q230" t="str">
        <f t="shared" si="14"/>
        <v>F</v>
      </c>
      <c r="R230" s="288">
        <f t="shared" si="15"/>
        <v>39897</v>
      </c>
    </row>
    <row r="231" spans="1:18" x14ac:dyDescent="0.25">
      <c r="A231">
        <v>1371991</v>
      </c>
      <c r="B231" t="s">
        <v>657</v>
      </c>
      <c r="C231" t="s">
        <v>664</v>
      </c>
      <c r="D231" t="s">
        <v>992</v>
      </c>
      <c r="E231" t="s">
        <v>789</v>
      </c>
      <c r="F231" t="s">
        <v>993</v>
      </c>
      <c r="G231" t="s">
        <v>992</v>
      </c>
      <c r="H231" s="288">
        <v>37747</v>
      </c>
      <c r="I231" t="s">
        <v>667</v>
      </c>
      <c r="J231" s="293" t="s">
        <v>1225</v>
      </c>
      <c r="K231" s="293" t="s">
        <v>1225</v>
      </c>
      <c r="L231" s="293" t="s">
        <v>1225</v>
      </c>
      <c r="M231" s="293" t="s">
        <v>1225</v>
      </c>
      <c r="N231" s="293" t="s">
        <v>1225</v>
      </c>
      <c r="O231" s="297" t="str">
        <f t="shared" si="12"/>
        <v>Hull, Sally</v>
      </c>
      <c r="P231">
        <f t="shared" si="13"/>
        <v>1371991</v>
      </c>
      <c r="Q231" t="str">
        <f t="shared" si="14"/>
        <v>F</v>
      </c>
      <c r="R231" s="288">
        <f t="shared" si="15"/>
        <v>37747</v>
      </c>
    </row>
    <row r="232" spans="1:18" x14ac:dyDescent="0.25">
      <c r="A232">
        <v>1388222</v>
      </c>
      <c r="B232" t="s">
        <v>669</v>
      </c>
      <c r="C232" t="s">
        <v>664</v>
      </c>
      <c r="D232" t="s">
        <v>765</v>
      </c>
      <c r="F232" t="s">
        <v>994</v>
      </c>
      <c r="G232" t="s">
        <v>765</v>
      </c>
      <c r="H232" s="288">
        <v>40689</v>
      </c>
      <c r="I232" t="s">
        <v>667</v>
      </c>
      <c r="J232" s="293" t="s">
        <v>1225</v>
      </c>
      <c r="K232" s="293" t="s">
        <v>1225</v>
      </c>
      <c r="L232" s="293" t="s">
        <v>1225</v>
      </c>
      <c r="M232" s="293" t="s">
        <v>1225</v>
      </c>
      <c r="N232" s="293" t="s">
        <v>1225</v>
      </c>
      <c r="O232" s="297" t="str">
        <f t="shared" si="12"/>
        <v>Mcgurk, Isla</v>
      </c>
      <c r="P232">
        <f t="shared" si="13"/>
        <v>1388222</v>
      </c>
      <c r="Q232" t="str">
        <f t="shared" si="14"/>
        <v>F</v>
      </c>
      <c r="R232" s="288">
        <f t="shared" si="15"/>
        <v>40689</v>
      </c>
    </row>
    <row r="233" spans="1:18" x14ac:dyDescent="0.25">
      <c r="A233">
        <v>1388224</v>
      </c>
      <c r="B233" t="s">
        <v>669</v>
      </c>
      <c r="C233" t="s">
        <v>664</v>
      </c>
      <c r="D233" t="s">
        <v>869</v>
      </c>
      <c r="F233" t="s">
        <v>995</v>
      </c>
      <c r="G233" t="s">
        <v>826</v>
      </c>
      <c r="H233" s="288">
        <v>38983</v>
      </c>
      <c r="I233" t="s">
        <v>667</v>
      </c>
      <c r="J233" s="293" t="s">
        <v>1225</v>
      </c>
      <c r="K233" s="293" t="s">
        <v>1225</v>
      </c>
      <c r="L233" s="293" t="s">
        <v>1225</v>
      </c>
      <c r="M233" s="293" t="s">
        <v>1225</v>
      </c>
      <c r="N233" s="293" t="s">
        <v>1225</v>
      </c>
      <c r="O233" s="297" t="str">
        <f t="shared" si="12"/>
        <v>Cree, Amelia</v>
      </c>
      <c r="P233">
        <f t="shared" si="13"/>
        <v>1388224</v>
      </c>
      <c r="Q233" t="str">
        <f t="shared" si="14"/>
        <v>F</v>
      </c>
      <c r="R233" s="288">
        <f t="shared" si="15"/>
        <v>38983</v>
      </c>
    </row>
    <row r="234" spans="1:18" x14ac:dyDescent="0.25">
      <c r="A234">
        <v>1388225</v>
      </c>
      <c r="B234" t="s">
        <v>669</v>
      </c>
      <c r="C234" t="s">
        <v>658</v>
      </c>
      <c r="D234" t="s">
        <v>330</v>
      </c>
      <c r="F234" t="s">
        <v>331</v>
      </c>
      <c r="G234" t="s">
        <v>330</v>
      </c>
      <c r="H234" s="288">
        <v>39527</v>
      </c>
      <c r="I234" t="s">
        <v>812</v>
      </c>
      <c r="J234" s="293" t="s">
        <v>1225</v>
      </c>
      <c r="K234" s="293" t="s">
        <v>1225</v>
      </c>
      <c r="L234" s="293" t="s">
        <v>1225</v>
      </c>
      <c r="M234" s="293" t="s">
        <v>1225</v>
      </c>
      <c r="N234" s="293" t="s">
        <v>1225</v>
      </c>
      <c r="O234" s="297" t="str">
        <f t="shared" si="12"/>
        <v>Wilkinson, Guy</v>
      </c>
      <c r="P234">
        <f t="shared" si="13"/>
        <v>1388225</v>
      </c>
      <c r="Q234" t="str">
        <f t="shared" si="14"/>
        <v>O</v>
      </c>
      <c r="R234" s="288">
        <f t="shared" si="15"/>
        <v>39527</v>
      </c>
    </row>
    <row r="235" spans="1:18" x14ac:dyDescent="0.25">
      <c r="A235">
        <v>1398877</v>
      </c>
      <c r="B235" t="s">
        <v>669</v>
      </c>
      <c r="C235" t="s">
        <v>658</v>
      </c>
      <c r="D235" t="s">
        <v>894</v>
      </c>
      <c r="F235" t="s">
        <v>327</v>
      </c>
      <c r="G235" t="s">
        <v>894</v>
      </c>
      <c r="H235" s="288">
        <v>40869</v>
      </c>
      <c r="I235" t="s">
        <v>812</v>
      </c>
      <c r="J235" s="293" t="s">
        <v>1225</v>
      </c>
      <c r="K235" s="293" t="s">
        <v>1225</v>
      </c>
      <c r="L235" s="293" t="s">
        <v>1225</v>
      </c>
      <c r="M235" s="293" t="s">
        <v>1225</v>
      </c>
      <c r="N235" s="293" t="s">
        <v>1225</v>
      </c>
      <c r="O235" s="297" t="str">
        <f t="shared" si="12"/>
        <v>Schofield, Charlie</v>
      </c>
      <c r="P235">
        <f t="shared" si="13"/>
        <v>1398877</v>
      </c>
      <c r="Q235" t="str">
        <f t="shared" si="14"/>
        <v>O</v>
      </c>
      <c r="R235" s="288">
        <f t="shared" si="15"/>
        <v>40869</v>
      </c>
    </row>
    <row r="236" spans="1:18" x14ac:dyDescent="0.25">
      <c r="A236">
        <v>1408864</v>
      </c>
      <c r="B236" t="s">
        <v>669</v>
      </c>
      <c r="C236" t="s">
        <v>664</v>
      </c>
      <c r="D236" t="s">
        <v>675</v>
      </c>
      <c r="F236" t="s">
        <v>996</v>
      </c>
      <c r="G236" t="s">
        <v>675</v>
      </c>
      <c r="H236" s="288">
        <v>40117</v>
      </c>
      <c r="I236" t="s">
        <v>667</v>
      </c>
      <c r="J236" s="293" t="s">
        <v>1225</v>
      </c>
      <c r="K236" s="293" t="s">
        <v>1225</v>
      </c>
      <c r="L236" s="293" t="s">
        <v>1225</v>
      </c>
      <c r="M236" s="293" t="s">
        <v>1225</v>
      </c>
      <c r="N236" s="293" t="s">
        <v>1225</v>
      </c>
      <c r="O236" s="297" t="str">
        <f t="shared" si="12"/>
        <v>Shakesheff, Martha</v>
      </c>
      <c r="P236">
        <f t="shared" si="13"/>
        <v>1408864</v>
      </c>
      <c r="Q236" t="str">
        <f t="shared" si="14"/>
        <v>F</v>
      </c>
      <c r="R236" s="288">
        <f t="shared" si="15"/>
        <v>40117</v>
      </c>
    </row>
    <row r="237" spans="1:18" x14ac:dyDescent="0.25">
      <c r="A237">
        <v>1408866</v>
      </c>
      <c r="B237" t="s">
        <v>669</v>
      </c>
      <c r="C237" t="s">
        <v>664</v>
      </c>
      <c r="D237" t="s">
        <v>668</v>
      </c>
      <c r="F237" t="s">
        <v>995</v>
      </c>
      <c r="G237" t="s">
        <v>668</v>
      </c>
      <c r="H237" s="288">
        <v>40214</v>
      </c>
      <c r="I237" t="s">
        <v>667</v>
      </c>
      <c r="J237" s="293" t="s">
        <v>1225</v>
      </c>
      <c r="K237" s="293" t="s">
        <v>1225</v>
      </c>
      <c r="L237" s="293" t="s">
        <v>1225</v>
      </c>
      <c r="M237" s="293" t="s">
        <v>1225</v>
      </c>
      <c r="N237" s="293" t="s">
        <v>1225</v>
      </c>
      <c r="O237" s="297" t="str">
        <f t="shared" si="12"/>
        <v>Cree, Sophie</v>
      </c>
      <c r="P237">
        <f t="shared" si="13"/>
        <v>1408866</v>
      </c>
      <c r="Q237" t="str">
        <f t="shared" si="14"/>
        <v>F</v>
      </c>
      <c r="R237" s="288">
        <f t="shared" si="15"/>
        <v>40214</v>
      </c>
    </row>
    <row r="238" spans="1:18" x14ac:dyDescent="0.25">
      <c r="A238">
        <v>1415753</v>
      </c>
      <c r="B238" t="s">
        <v>669</v>
      </c>
      <c r="C238" t="s">
        <v>664</v>
      </c>
      <c r="D238" t="s">
        <v>997</v>
      </c>
      <c r="E238" t="s">
        <v>661</v>
      </c>
      <c r="F238" t="s">
        <v>993</v>
      </c>
      <c r="G238" t="s">
        <v>997</v>
      </c>
      <c r="H238" s="288">
        <v>39527</v>
      </c>
      <c r="I238" t="s">
        <v>667</v>
      </c>
      <c r="J238" s="293" t="s">
        <v>1225</v>
      </c>
      <c r="K238" s="293" t="s">
        <v>1225</v>
      </c>
      <c r="L238" s="293" t="s">
        <v>1225</v>
      </c>
      <c r="M238" s="293" t="s">
        <v>1225</v>
      </c>
      <c r="N238" s="293" t="s">
        <v>1225</v>
      </c>
      <c r="O238" s="297" t="str">
        <f t="shared" si="12"/>
        <v>Hull, Megan</v>
      </c>
      <c r="P238">
        <f t="shared" si="13"/>
        <v>1415753</v>
      </c>
      <c r="Q238" t="str">
        <f t="shared" si="14"/>
        <v>F</v>
      </c>
      <c r="R238" s="288">
        <f t="shared" si="15"/>
        <v>39527</v>
      </c>
    </row>
    <row r="239" spans="1:18" x14ac:dyDescent="0.25">
      <c r="A239">
        <v>1416009</v>
      </c>
      <c r="B239" t="s">
        <v>807</v>
      </c>
      <c r="C239" t="s">
        <v>689</v>
      </c>
      <c r="D239" t="s">
        <v>998</v>
      </c>
      <c r="E239" t="s">
        <v>694</v>
      </c>
      <c r="F239" t="s">
        <v>999</v>
      </c>
      <c r="G239" t="s">
        <v>998</v>
      </c>
      <c r="H239" s="288">
        <v>30815</v>
      </c>
      <c r="I239" t="s">
        <v>667</v>
      </c>
      <c r="J239" s="293" t="s">
        <v>1225</v>
      </c>
      <c r="K239" s="293" t="s">
        <v>1225</v>
      </c>
      <c r="L239" s="293" t="s">
        <v>1225</v>
      </c>
      <c r="M239" s="293" t="s">
        <v>1225</v>
      </c>
      <c r="N239" s="293" t="s">
        <v>1225</v>
      </c>
      <c r="O239" s="297" t="str">
        <f t="shared" si="12"/>
        <v>Hall, Amanda</v>
      </c>
      <c r="P239">
        <f t="shared" si="13"/>
        <v>1416009</v>
      </c>
      <c r="Q239" t="str">
        <f t="shared" si="14"/>
        <v>F</v>
      </c>
      <c r="R239" s="288">
        <f t="shared" si="15"/>
        <v>30815</v>
      </c>
    </row>
    <row r="240" spans="1:18" x14ac:dyDescent="0.25">
      <c r="A240">
        <v>1435617</v>
      </c>
      <c r="B240" t="s">
        <v>657</v>
      </c>
      <c r="C240" t="s">
        <v>664</v>
      </c>
      <c r="D240" t="s">
        <v>883</v>
      </c>
      <c r="F240" t="s">
        <v>1000</v>
      </c>
      <c r="G240" t="s">
        <v>883</v>
      </c>
      <c r="H240" s="288">
        <v>39434</v>
      </c>
      <c r="I240" t="s">
        <v>667</v>
      </c>
      <c r="J240" s="293" t="s">
        <v>1225</v>
      </c>
      <c r="K240" s="293" t="s">
        <v>1225</v>
      </c>
      <c r="L240" s="293" t="s">
        <v>1225</v>
      </c>
      <c r="M240" s="293" t="s">
        <v>1225</v>
      </c>
      <c r="N240" s="293" t="s">
        <v>1225</v>
      </c>
      <c r="O240" s="297" t="str">
        <f t="shared" si="12"/>
        <v>Leigh, Charlotte</v>
      </c>
      <c r="P240">
        <f t="shared" si="13"/>
        <v>1435617</v>
      </c>
      <c r="Q240" t="str">
        <f t="shared" si="14"/>
        <v>F</v>
      </c>
      <c r="R240" s="288">
        <f t="shared" si="15"/>
        <v>39434</v>
      </c>
    </row>
    <row r="241" spans="1:18" x14ac:dyDescent="0.25">
      <c r="A241">
        <v>1442066</v>
      </c>
      <c r="B241" t="s">
        <v>669</v>
      </c>
      <c r="C241" t="s">
        <v>658</v>
      </c>
      <c r="D241" t="s">
        <v>728</v>
      </c>
      <c r="F241" t="s">
        <v>727</v>
      </c>
      <c r="G241" t="s">
        <v>728</v>
      </c>
      <c r="H241" s="288">
        <v>41418</v>
      </c>
      <c r="I241" t="s">
        <v>812</v>
      </c>
      <c r="J241" s="293" t="s">
        <v>1225</v>
      </c>
      <c r="K241" s="293" t="s">
        <v>1225</v>
      </c>
      <c r="L241" s="293" t="s">
        <v>1225</v>
      </c>
      <c r="M241" s="293" t="s">
        <v>1225</v>
      </c>
      <c r="N241" s="293" t="s">
        <v>1225</v>
      </c>
      <c r="O241" s="297" t="str">
        <f t="shared" si="12"/>
        <v>Horner, Joe</v>
      </c>
      <c r="P241">
        <f t="shared" si="13"/>
        <v>1442066</v>
      </c>
      <c r="Q241" t="str">
        <f t="shared" si="14"/>
        <v>O</v>
      </c>
      <c r="R241" s="288">
        <f t="shared" si="15"/>
        <v>41418</v>
      </c>
    </row>
    <row r="242" spans="1:18" x14ac:dyDescent="0.25">
      <c r="A242">
        <v>1444230</v>
      </c>
      <c r="B242" t="s">
        <v>669</v>
      </c>
      <c r="C242" t="s">
        <v>664</v>
      </c>
      <c r="D242" t="s">
        <v>741</v>
      </c>
      <c r="F242" t="s">
        <v>994</v>
      </c>
      <c r="G242" t="s">
        <v>741</v>
      </c>
      <c r="H242" s="288">
        <v>41331</v>
      </c>
      <c r="I242" t="s">
        <v>667</v>
      </c>
      <c r="J242" s="293" t="s">
        <v>1225</v>
      </c>
      <c r="K242" s="293" t="s">
        <v>1225</v>
      </c>
      <c r="L242" s="293" t="s">
        <v>1225</v>
      </c>
      <c r="M242" s="293" t="s">
        <v>1225</v>
      </c>
      <c r="N242" s="293" t="s">
        <v>1225</v>
      </c>
      <c r="O242" s="297" t="str">
        <f t="shared" si="12"/>
        <v>Mcgurk, Ava</v>
      </c>
      <c r="P242">
        <f t="shared" si="13"/>
        <v>1444230</v>
      </c>
      <c r="Q242" t="str">
        <f t="shared" si="14"/>
        <v>F</v>
      </c>
      <c r="R242" s="288">
        <f t="shared" si="15"/>
        <v>41331</v>
      </c>
    </row>
    <row r="243" spans="1:18" x14ac:dyDescent="0.25">
      <c r="A243">
        <v>1456835</v>
      </c>
      <c r="B243" t="s">
        <v>657</v>
      </c>
      <c r="C243" t="s">
        <v>658</v>
      </c>
      <c r="D243" t="s">
        <v>1001</v>
      </c>
      <c r="E243" t="s">
        <v>1002</v>
      </c>
      <c r="F243" t="s">
        <v>835</v>
      </c>
      <c r="G243" t="s">
        <v>1003</v>
      </c>
      <c r="H243" s="288">
        <v>22850</v>
      </c>
      <c r="I243" t="s">
        <v>812</v>
      </c>
      <c r="J243" s="293" t="s">
        <v>1225</v>
      </c>
      <c r="K243" s="293" t="s">
        <v>1225</v>
      </c>
      <c r="L243" s="293" t="s">
        <v>1225</v>
      </c>
      <c r="M243" s="293" t="s">
        <v>1225</v>
      </c>
      <c r="N243" s="293" t="s">
        <v>1225</v>
      </c>
      <c r="O243" s="297" t="str">
        <f t="shared" si="12"/>
        <v>Bettinson, William Gary</v>
      </c>
      <c r="P243">
        <f t="shared" si="13"/>
        <v>1456835</v>
      </c>
      <c r="Q243" t="str">
        <f t="shared" si="14"/>
        <v>O</v>
      </c>
      <c r="R243" s="288">
        <f t="shared" si="15"/>
        <v>22850</v>
      </c>
    </row>
    <row r="244" spans="1:18" x14ac:dyDescent="0.25">
      <c r="A244">
        <v>1456836</v>
      </c>
      <c r="B244" t="s">
        <v>657</v>
      </c>
      <c r="C244" t="s">
        <v>689</v>
      </c>
      <c r="D244" t="s">
        <v>1004</v>
      </c>
      <c r="E244" t="s">
        <v>789</v>
      </c>
      <c r="F244" t="s">
        <v>835</v>
      </c>
      <c r="G244" t="s">
        <v>1004</v>
      </c>
      <c r="H244" s="288">
        <v>24506</v>
      </c>
      <c r="I244" t="s">
        <v>667</v>
      </c>
      <c r="J244" s="293" t="s">
        <v>1225</v>
      </c>
      <c r="K244" s="293" t="s">
        <v>1225</v>
      </c>
      <c r="L244" s="293" t="s">
        <v>1225</v>
      </c>
      <c r="M244" s="293" t="s">
        <v>1225</v>
      </c>
      <c r="N244" s="293" t="s">
        <v>1225</v>
      </c>
      <c r="O244" s="297" t="str">
        <f t="shared" si="12"/>
        <v>Bettinson, Ester</v>
      </c>
      <c r="P244">
        <f t="shared" si="13"/>
        <v>1456836</v>
      </c>
      <c r="Q244" t="str">
        <f t="shared" si="14"/>
        <v>F</v>
      </c>
      <c r="R244" s="288">
        <f t="shared" si="15"/>
        <v>24506</v>
      </c>
    </row>
    <row r="245" spans="1:18" x14ac:dyDescent="0.25">
      <c r="A245">
        <v>1456867</v>
      </c>
      <c r="B245" t="s">
        <v>669</v>
      </c>
      <c r="C245" t="s">
        <v>658</v>
      </c>
      <c r="D245" t="s">
        <v>1005</v>
      </c>
      <c r="E245" t="s">
        <v>1006</v>
      </c>
      <c r="F245" t="s">
        <v>1007</v>
      </c>
      <c r="G245" t="s">
        <v>1005</v>
      </c>
      <c r="H245" s="288">
        <v>40403</v>
      </c>
      <c r="I245" t="s">
        <v>812</v>
      </c>
      <c r="J245" s="293" t="s">
        <v>1225</v>
      </c>
      <c r="K245" s="293" t="s">
        <v>1225</v>
      </c>
      <c r="L245" s="293" t="s">
        <v>1225</v>
      </c>
      <c r="M245" s="293" t="s">
        <v>1225</v>
      </c>
      <c r="N245" s="293" t="s">
        <v>1225</v>
      </c>
      <c r="O245" s="297" t="str">
        <f t="shared" si="12"/>
        <v>Cornell, Christian</v>
      </c>
      <c r="P245">
        <f t="shared" si="13"/>
        <v>1456867</v>
      </c>
      <c r="Q245" t="str">
        <f t="shared" si="14"/>
        <v>O</v>
      </c>
      <c r="R245" s="288">
        <f t="shared" si="15"/>
        <v>40403</v>
      </c>
    </row>
    <row r="246" spans="1:18" x14ac:dyDescent="0.25">
      <c r="A246">
        <v>1462029</v>
      </c>
      <c r="B246" t="s">
        <v>807</v>
      </c>
      <c r="C246" t="s">
        <v>689</v>
      </c>
      <c r="D246" t="s">
        <v>1008</v>
      </c>
      <c r="F246" t="s">
        <v>988</v>
      </c>
      <c r="G246" t="s">
        <v>1008</v>
      </c>
      <c r="H246" s="288">
        <v>28138</v>
      </c>
      <c r="I246" t="s">
        <v>667</v>
      </c>
      <c r="J246" s="293" t="s">
        <v>1225</v>
      </c>
      <c r="K246" s="293" t="s">
        <v>1225</v>
      </c>
      <c r="L246" s="293" t="s">
        <v>1225</v>
      </c>
      <c r="M246" s="293" t="s">
        <v>1225</v>
      </c>
      <c r="N246" s="293" t="s">
        <v>1225</v>
      </c>
      <c r="O246" s="297" t="str">
        <f t="shared" si="12"/>
        <v>Horn, Rachael</v>
      </c>
      <c r="P246">
        <f t="shared" si="13"/>
        <v>1462029</v>
      </c>
      <c r="Q246" t="str">
        <f t="shared" si="14"/>
        <v>F</v>
      </c>
      <c r="R246" s="288">
        <f t="shared" si="15"/>
        <v>28138</v>
      </c>
    </row>
    <row r="247" spans="1:18" x14ac:dyDescent="0.25">
      <c r="A247">
        <v>1462030</v>
      </c>
      <c r="B247" t="s">
        <v>657</v>
      </c>
      <c r="C247" t="s">
        <v>689</v>
      </c>
      <c r="D247" t="s">
        <v>1009</v>
      </c>
      <c r="F247" t="s">
        <v>995</v>
      </c>
      <c r="G247" t="s">
        <v>1009</v>
      </c>
      <c r="H247" s="288">
        <v>26923</v>
      </c>
      <c r="I247" t="s">
        <v>667</v>
      </c>
      <c r="J247" s="293" t="s">
        <v>1225</v>
      </c>
      <c r="K247" s="293" t="s">
        <v>1225</v>
      </c>
      <c r="L247" s="293" t="s">
        <v>1225</v>
      </c>
      <c r="M247" s="293" t="s">
        <v>1225</v>
      </c>
      <c r="N247" s="293" t="s">
        <v>1225</v>
      </c>
      <c r="O247" s="297" t="str">
        <f t="shared" si="12"/>
        <v>Cree, Nicola</v>
      </c>
      <c r="P247">
        <f t="shared" si="13"/>
        <v>1462030</v>
      </c>
      <c r="Q247" t="str">
        <f t="shared" si="14"/>
        <v>F</v>
      </c>
      <c r="R247" s="288">
        <f t="shared" si="15"/>
        <v>26923</v>
      </c>
    </row>
    <row r="248" spans="1:18" x14ac:dyDescent="0.25">
      <c r="A248">
        <v>1462033</v>
      </c>
      <c r="B248" t="s">
        <v>807</v>
      </c>
      <c r="C248" t="s">
        <v>689</v>
      </c>
      <c r="D248" t="s">
        <v>1010</v>
      </c>
      <c r="E248" t="s">
        <v>694</v>
      </c>
      <c r="F248" t="s">
        <v>331</v>
      </c>
      <c r="G248" t="s">
        <v>1010</v>
      </c>
      <c r="H248" s="288">
        <v>27893</v>
      </c>
      <c r="I248" t="s">
        <v>667</v>
      </c>
      <c r="J248" s="293" t="s">
        <v>1225</v>
      </c>
      <c r="K248" s="293" t="s">
        <v>1225</v>
      </c>
      <c r="L248" s="293" t="s">
        <v>1225</v>
      </c>
      <c r="M248" s="293" t="s">
        <v>1225</v>
      </c>
      <c r="N248" s="293" t="s">
        <v>1225</v>
      </c>
      <c r="O248" s="297" t="str">
        <f t="shared" si="12"/>
        <v>Wilkinson, Alison</v>
      </c>
      <c r="P248">
        <f t="shared" si="13"/>
        <v>1462033</v>
      </c>
      <c r="Q248" t="str">
        <f t="shared" si="14"/>
        <v>F</v>
      </c>
      <c r="R248" s="288">
        <f t="shared" si="15"/>
        <v>27893</v>
      </c>
    </row>
    <row r="249" spans="1:18" x14ac:dyDescent="0.25">
      <c r="A249">
        <v>1480052</v>
      </c>
      <c r="B249" t="s">
        <v>669</v>
      </c>
      <c r="C249" t="s">
        <v>658</v>
      </c>
      <c r="D249" t="s">
        <v>791</v>
      </c>
      <c r="F249" t="s">
        <v>790</v>
      </c>
      <c r="G249" t="s">
        <v>791</v>
      </c>
      <c r="H249" s="288">
        <v>39739</v>
      </c>
      <c r="I249" t="s">
        <v>812</v>
      </c>
      <c r="J249" s="293" t="s">
        <v>1225</v>
      </c>
      <c r="K249" s="293" t="s">
        <v>1225</v>
      </c>
      <c r="L249" s="293" t="s">
        <v>1225</v>
      </c>
      <c r="M249" s="293" t="s">
        <v>1225</v>
      </c>
      <c r="N249" s="293" t="s">
        <v>1225</v>
      </c>
      <c r="O249" s="297" t="str">
        <f t="shared" si="12"/>
        <v>Stephenson-Mangan, Peter</v>
      </c>
      <c r="P249">
        <f t="shared" si="13"/>
        <v>1480052</v>
      </c>
      <c r="Q249" t="str">
        <f t="shared" si="14"/>
        <v>O</v>
      </c>
      <c r="R249" s="288">
        <f t="shared" si="15"/>
        <v>39739</v>
      </c>
    </row>
    <row r="250" spans="1:18" x14ac:dyDescent="0.25">
      <c r="A250">
        <v>1488958</v>
      </c>
      <c r="B250" t="s">
        <v>669</v>
      </c>
      <c r="C250" t="s">
        <v>664</v>
      </c>
      <c r="D250" t="s">
        <v>912</v>
      </c>
      <c r="F250" t="s">
        <v>1011</v>
      </c>
      <c r="G250" t="s">
        <v>912</v>
      </c>
      <c r="H250" s="288">
        <v>40863</v>
      </c>
      <c r="I250" t="s">
        <v>667</v>
      </c>
      <c r="J250" s="293" t="s">
        <v>1225</v>
      </c>
      <c r="K250" s="293" t="s">
        <v>1225</v>
      </c>
      <c r="L250" s="293" t="s">
        <v>1225</v>
      </c>
      <c r="M250" s="293" t="s">
        <v>1225</v>
      </c>
      <c r="N250" s="293" t="s">
        <v>1225</v>
      </c>
      <c r="O250" s="297" t="str">
        <f t="shared" si="12"/>
        <v>Allcock, Beatrix</v>
      </c>
      <c r="P250">
        <f t="shared" si="13"/>
        <v>1488958</v>
      </c>
      <c r="Q250" t="str">
        <f t="shared" si="14"/>
        <v>F</v>
      </c>
      <c r="R250" s="288">
        <f t="shared" si="15"/>
        <v>40863</v>
      </c>
    </row>
    <row r="251" spans="1:18" x14ac:dyDescent="0.25">
      <c r="A251">
        <v>1488959</v>
      </c>
      <c r="B251" t="s">
        <v>669</v>
      </c>
      <c r="C251" t="s">
        <v>664</v>
      </c>
      <c r="D251" t="s">
        <v>955</v>
      </c>
      <c r="F251" t="s">
        <v>1011</v>
      </c>
      <c r="G251" t="s">
        <v>912</v>
      </c>
      <c r="H251" s="288">
        <v>39801</v>
      </c>
      <c r="I251" t="s">
        <v>667</v>
      </c>
      <c r="J251" s="293" t="s">
        <v>1225</v>
      </c>
      <c r="K251" s="293" t="s">
        <v>1225</v>
      </c>
      <c r="L251" s="293" t="s">
        <v>1225</v>
      </c>
      <c r="M251" s="293" t="s">
        <v>1225</v>
      </c>
      <c r="N251" s="293" t="s">
        <v>1225</v>
      </c>
      <c r="O251" s="297" t="str">
        <f t="shared" si="12"/>
        <v>Allcock, Darcey</v>
      </c>
      <c r="P251">
        <f t="shared" si="13"/>
        <v>1488959</v>
      </c>
      <c r="Q251" t="str">
        <f t="shared" si="14"/>
        <v>F</v>
      </c>
      <c r="R251" s="288">
        <f t="shared" si="15"/>
        <v>39801</v>
      </c>
    </row>
    <row r="252" spans="1:18" x14ac:dyDescent="0.25">
      <c r="A252">
        <v>1493936</v>
      </c>
      <c r="B252" t="s">
        <v>657</v>
      </c>
      <c r="C252" t="s">
        <v>658</v>
      </c>
      <c r="D252" t="s">
        <v>1012</v>
      </c>
      <c r="F252" t="s">
        <v>1013</v>
      </c>
      <c r="G252" t="s">
        <v>1012</v>
      </c>
      <c r="H252" s="288">
        <v>23612</v>
      </c>
      <c r="I252" t="s">
        <v>812</v>
      </c>
      <c r="J252" s="293" t="s">
        <v>1225</v>
      </c>
      <c r="K252" s="293" t="s">
        <v>1225</v>
      </c>
      <c r="L252" s="293" t="s">
        <v>1225</v>
      </c>
      <c r="M252" s="293" t="s">
        <v>1225</v>
      </c>
      <c r="N252" s="293" t="s">
        <v>1225</v>
      </c>
      <c r="O252" s="297" t="str">
        <f t="shared" si="12"/>
        <v>Williamson, Sean</v>
      </c>
      <c r="P252">
        <f t="shared" si="13"/>
        <v>1493936</v>
      </c>
      <c r="Q252" t="str">
        <f t="shared" si="14"/>
        <v>O</v>
      </c>
      <c r="R252" s="288">
        <f t="shared" si="15"/>
        <v>23612</v>
      </c>
    </row>
    <row r="253" spans="1:18" x14ac:dyDescent="0.25">
      <c r="A253">
        <v>1497252</v>
      </c>
      <c r="B253" t="s">
        <v>669</v>
      </c>
      <c r="C253" t="s">
        <v>658</v>
      </c>
      <c r="D253" t="s">
        <v>684</v>
      </c>
      <c r="F253" t="s">
        <v>685</v>
      </c>
      <c r="G253" t="s">
        <v>684</v>
      </c>
      <c r="H253" s="288">
        <v>40066</v>
      </c>
      <c r="I253" t="s">
        <v>812</v>
      </c>
      <c r="J253" s="293" t="s">
        <v>1225</v>
      </c>
      <c r="K253" s="293" t="s">
        <v>1225</v>
      </c>
      <c r="L253" s="293" t="s">
        <v>1225</v>
      </c>
      <c r="M253" s="293" t="s">
        <v>1225</v>
      </c>
      <c r="N253" s="293" t="s">
        <v>1225</v>
      </c>
      <c r="O253" s="297" t="str">
        <f t="shared" si="12"/>
        <v>Codd, Cameron</v>
      </c>
      <c r="P253">
        <f t="shared" si="13"/>
        <v>1497252</v>
      </c>
      <c r="Q253" t="str">
        <f t="shared" si="14"/>
        <v>O</v>
      </c>
      <c r="R253" s="288">
        <f t="shared" si="15"/>
        <v>40066</v>
      </c>
    </row>
    <row r="254" spans="1:18" x14ac:dyDescent="0.25">
      <c r="A254">
        <v>1505719</v>
      </c>
      <c r="B254" t="s">
        <v>657</v>
      </c>
      <c r="C254" t="s">
        <v>689</v>
      </c>
      <c r="D254" t="s">
        <v>858</v>
      </c>
      <c r="F254" t="s">
        <v>397</v>
      </c>
      <c r="G254" t="s">
        <v>858</v>
      </c>
      <c r="H254" s="288">
        <v>28674</v>
      </c>
      <c r="I254" t="s">
        <v>667</v>
      </c>
      <c r="J254" s="293" t="s">
        <v>1225</v>
      </c>
      <c r="K254" s="293" t="s">
        <v>1225</v>
      </c>
      <c r="L254" s="293" t="s">
        <v>1225</v>
      </c>
      <c r="M254" s="293" t="s">
        <v>1225</v>
      </c>
      <c r="N254" s="293" t="s">
        <v>1225</v>
      </c>
      <c r="O254" s="297" t="str">
        <f t="shared" si="12"/>
        <v>Green, Claire</v>
      </c>
      <c r="P254">
        <f t="shared" si="13"/>
        <v>1505719</v>
      </c>
      <c r="Q254" t="str">
        <f t="shared" si="14"/>
        <v>F</v>
      </c>
      <c r="R254" s="288">
        <f t="shared" si="15"/>
        <v>28674</v>
      </c>
    </row>
    <row r="255" spans="1:18" x14ac:dyDescent="0.25">
      <c r="A255">
        <v>1505720</v>
      </c>
      <c r="B255" t="s">
        <v>669</v>
      </c>
      <c r="C255" t="s">
        <v>664</v>
      </c>
      <c r="D255" t="s">
        <v>895</v>
      </c>
      <c r="E255" t="s">
        <v>812</v>
      </c>
      <c r="F255" t="s">
        <v>1014</v>
      </c>
      <c r="G255" t="s">
        <v>895</v>
      </c>
      <c r="H255" s="288">
        <v>40220</v>
      </c>
      <c r="I255" t="s">
        <v>667</v>
      </c>
      <c r="J255" s="293" t="s">
        <v>1225</v>
      </c>
      <c r="K255" s="293" t="s">
        <v>1225</v>
      </c>
      <c r="L255" s="293" t="s">
        <v>1225</v>
      </c>
      <c r="M255" s="293" t="s">
        <v>1225</v>
      </c>
      <c r="N255" s="293" t="s">
        <v>1225</v>
      </c>
      <c r="O255" s="297" t="str">
        <f t="shared" si="12"/>
        <v>Felgate, Olivia</v>
      </c>
      <c r="P255">
        <f t="shared" si="13"/>
        <v>1505720</v>
      </c>
      <c r="Q255" t="str">
        <f t="shared" si="14"/>
        <v>F</v>
      </c>
      <c r="R255" s="288">
        <f t="shared" si="15"/>
        <v>40220</v>
      </c>
    </row>
    <row r="256" spans="1:18" x14ac:dyDescent="0.25">
      <c r="A256">
        <v>1505722</v>
      </c>
      <c r="B256" t="s">
        <v>669</v>
      </c>
      <c r="C256" t="s">
        <v>664</v>
      </c>
      <c r="D256" t="s">
        <v>1015</v>
      </c>
      <c r="F256" t="s">
        <v>397</v>
      </c>
      <c r="G256" t="s">
        <v>1015</v>
      </c>
      <c r="H256" s="288">
        <v>40901</v>
      </c>
      <c r="I256" t="s">
        <v>667</v>
      </c>
      <c r="J256" s="293" t="s">
        <v>1225</v>
      </c>
      <c r="K256" s="293" t="s">
        <v>1225</v>
      </c>
      <c r="L256" s="293" t="s">
        <v>1225</v>
      </c>
      <c r="M256" s="293" t="s">
        <v>1225</v>
      </c>
      <c r="N256" s="293" t="s">
        <v>1225</v>
      </c>
      <c r="O256" s="297" t="str">
        <f t="shared" si="12"/>
        <v>Green, Charis</v>
      </c>
      <c r="P256">
        <f t="shared" si="13"/>
        <v>1505722</v>
      </c>
      <c r="Q256" t="str">
        <f t="shared" si="14"/>
        <v>F</v>
      </c>
      <c r="R256" s="288">
        <f t="shared" si="15"/>
        <v>40901</v>
      </c>
    </row>
    <row r="257" spans="1:18" x14ac:dyDescent="0.25">
      <c r="A257">
        <v>1505723</v>
      </c>
      <c r="B257" t="s">
        <v>657</v>
      </c>
      <c r="C257" t="s">
        <v>658</v>
      </c>
      <c r="D257" t="s">
        <v>1016</v>
      </c>
      <c r="E257" t="s">
        <v>866</v>
      </c>
      <c r="F257" t="s">
        <v>1017</v>
      </c>
      <c r="G257" t="s">
        <v>1016</v>
      </c>
      <c r="H257" s="288">
        <v>21316</v>
      </c>
      <c r="I257" t="s">
        <v>812</v>
      </c>
      <c r="J257" s="293" t="s">
        <v>1225</v>
      </c>
      <c r="K257" s="293" t="s">
        <v>1225</v>
      </c>
      <c r="L257" s="293" t="s">
        <v>1225</v>
      </c>
      <c r="M257" s="293" t="s">
        <v>1225</v>
      </c>
      <c r="N257" s="293" t="s">
        <v>1225</v>
      </c>
      <c r="O257" s="297" t="str">
        <f t="shared" si="12"/>
        <v>Bryant, Douglas</v>
      </c>
      <c r="P257">
        <f t="shared" si="13"/>
        <v>1505723</v>
      </c>
      <c r="Q257" t="str">
        <f t="shared" si="14"/>
        <v>O</v>
      </c>
      <c r="R257" s="288">
        <f t="shared" si="15"/>
        <v>21316</v>
      </c>
    </row>
    <row r="258" spans="1:18" x14ac:dyDescent="0.25">
      <c r="A258">
        <v>1517565</v>
      </c>
      <c r="B258" t="s">
        <v>657</v>
      </c>
      <c r="C258" t="s">
        <v>658</v>
      </c>
      <c r="D258" t="s">
        <v>1018</v>
      </c>
      <c r="E258" t="s">
        <v>1019</v>
      </c>
      <c r="F258" t="s">
        <v>1020</v>
      </c>
      <c r="G258" t="s">
        <v>1018</v>
      </c>
      <c r="H258" s="288">
        <v>22678</v>
      </c>
      <c r="I258" t="s">
        <v>812</v>
      </c>
      <c r="J258" s="293" t="s">
        <v>1225</v>
      </c>
      <c r="K258" s="293" t="s">
        <v>1225</v>
      </c>
      <c r="L258" s="293" t="s">
        <v>1225</v>
      </c>
      <c r="M258" s="293" t="s">
        <v>1225</v>
      </c>
      <c r="N258" s="293" t="s">
        <v>1225</v>
      </c>
      <c r="O258" s="297" t="str">
        <f t="shared" si="12"/>
        <v>Hartley, Richard</v>
      </c>
      <c r="P258">
        <f t="shared" si="13"/>
        <v>1517565</v>
      </c>
      <c r="Q258" t="str">
        <f t="shared" si="14"/>
        <v>O</v>
      </c>
      <c r="R258" s="288">
        <f t="shared" si="15"/>
        <v>22678</v>
      </c>
    </row>
    <row r="259" spans="1:18" x14ac:dyDescent="0.25">
      <c r="A259">
        <v>1518552</v>
      </c>
      <c r="B259" t="s">
        <v>657</v>
      </c>
      <c r="C259" t="s">
        <v>664</v>
      </c>
      <c r="D259" t="s">
        <v>747</v>
      </c>
      <c r="E259" t="s">
        <v>324</v>
      </c>
      <c r="F259" t="s">
        <v>867</v>
      </c>
      <c r="G259" t="s">
        <v>1021</v>
      </c>
      <c r="H259" s="288">
        <v>41339</v>
      </c>
      <c r="I259" t="s">
        <v>667</v>
      </c>
      <c r="J259" s="293" t="s">
        <v>1225</v>
      </c>
      <c r="K259" s="293" t="s">
        <v>1225</v>
      </c>
      <c r="L259" s="293" t="s">
        <v>1225</v>
      </c>
      <c r="M259" s="293" t="s">
        <v>1225</v>
      </c>
      <c r="N259" s="293" t="s">
        <v>1225</v>
      </c>
      <c r="O259" s="297" t="str">
        <f t="shared" si="12"/>
        <v>Ferguson, Abigail</v>
      </c>
      <c r="P259">
        <f t="shared" si="13"/>
        <v>1518552</v>
      </c>
      <c r="Q259" t="str">
        <f t="shared" si="14"/>
        <v>F</v>
      </c>
      <c r="R259" s="288">
        <f t="shared" si="15"/>
        <v>41339</v>
      </c>
    </row>
    <row r="260" spans="1:18" x14ac:dyDescent="0.25">
      <c r="A260">
        <v>1518675</v>
      </c>
      <c r="B260" t="s">
        <v>669</v>
      </c>
      <c r="C260" t="s">
        <v>689</v>
      </c>
      <c r="D260" t="s">
        <v>962</v>
      </c>
      <c r="F260" t="s">
        <v>1022</v>
      </c>
      <c r="G260" t="s">
        <v>962</v>
      </c>
      <c r="H260" s="288">
        <v>23797</v>
      </c>
      <c r="I260" t="s">
        <v>667</v>
      </c>
      <c r="J260" s="293" t="s">
        <v>1225</v>
      </c>
      <c r="K260" s="293" t="s">
        <v>1225</v>
      </c>
      <c r="L260" s="293" t="s">
        <v>1225</v>
      </c>
      <c r="M260" s="293" t="s">
        <v>1225</v>
      </c>
      <c r="N260" s="293" t="s">
        <v>1225</v>
      </c>
      <c r="O260" s="297" t="str">
        <f t="shared" si="12"/>
        <v>Kellerman, Sarah</v>
      </c>
      <c r="P260">
        <f t="shared" si="13"/>
        <v>1518675</v>
      </c>
      <c r="Q260" t="str">
        <f t="shared" si="14"/>
        <v>F</v>
      </c>
      <c r="R260" s="288">
        <f t="shared" si="15"/>
        <v>23797</v>
      </c>
    </row>
    <row r="261" spans="1:18" x14ac:dyDescent="0.25">
      <c r="A261">
        <v>1523515</v>
      </c>
      <c r="B261" t="s">
        <v>669</v>
      </c>
      <c r="C261" t="s">
        <v>664</v>
      </c>
      <c r="D261" t="s">
        <v>741</v>
      </c>
      <c r="F261" t="s">
        <v>742</v>
      </c>
      <c r="G261" t="s">
        <v>741</v>
      </c>
      <c r="H261" s="288">
        <v>40541</v>
      </c>
      <c r="I261" t="s">
        <v>667</v>
      </c>
      <c r="J261" s="293" t="s">
        <v>1225</v>
      </c>
      <c r="K261" s="293" t="s">
        <v>1225</v>
      </c>
      <c r="L261" s="293" t="s">
        <v>1225</v>
      </c>
      <c r="M261" s="293" t="s">
        <v>1225</v>
      </c>
      <c r="N261" s="293" t="s">
        <v>1225</v>
      </c>
      <c r="O261" s="297" t="str">
        <f t="shared" si="12"/>
        <v>Loughran, Ava</v>
      </c>
      <c r="P261">
        <f t="shared" si="13"/>
        <v>1523515</v>
      </c>
      <c r="Q261" t="str">
        <f t="shared" si="14"/>
        <v>F</v>
      </c>
      <c r="R261" s="288">
        <f t="shared" si="15"/>
        <v>40541</v>
      </c>
    </row>
    <row r="262" spans="1:18" x14ac:dyDescent="0.25">
      <c r="A262">
        <v>1577675</v>
      </c>
      <c r="B262" t="s">
        <v>669</v>
      </c>
      <c r="C262" t="s">
        <v>664</v>
      </c>
      <c r="D262" t="s">
        <v>1023</v>
      </c>
      <c r="E262" t="s">
        <v>1024</v>
      </c>
      <c r="F262" t="s">
        <v>1025</v>
      </c>
      <c r="G262" t="s">
        <v>1023</v>
      </c>
      <c r="H262" s="288">
        <v>40951</v>
      </c>
      <c r="I262" t="s">
        <v>667</v>
      </c>
      <c r="J262" s="293" t="s">
        <v>1225</v>
      </c>
      <c r="K262" s="293" t="s">
        <v>1225</v>
      </c>
      <c r="L262" s="293" t="s">
        <v>1225</v>
      </c>
      <c r="M262" s="293" t="s">
        <v>1225</v>
      </c>
      <c r="N262" s="293" t="s">
        <v>1225</v>
      </c>
      <c r="O262" s="297" t="str">
        <f t="shared" si="12"/>
        <v>Bonner, Dora</v>
      </c>
      <c r="P262">
        <f t="shared" si="13"/>
        <v>1577675</v>
      </c>
      <c r="Q262" t="str">
        <f t="shared" si="14"/>
        <v>F</v>
      </c>
      <c r="R262" s="288">
        <f t="shared" si="15"/>
        <v>40951</v>
      </c>
    </row>
    <row r="263" spans="1:18" x14ac:dyDescent="0.25">
      <c r="A263">
        <v>1579766</v>
      </c>
      <c r="B263" t="s">
        <v>669</v>
      </c>
      <c r="C263" t="s">
        <v>664</v>
      </c>
      <c r="D263" t="s">
        <v>765</v>
      </c>
      <c r="F263" t="s">
        <v>802</v>
      </c>
      <c r="G263" t="s">
        <v>765</v>
      </c>
      <c r="H263" s="288">
        <v>40615</v>
      </c>
      <c r="I263" t="s">
        <v>667</v>
      </c>
      <c r="J263" s="293" t="s">
        <v>1225</v>
      </c>
      <c r="K263" s="293" t="s">
        <v>1225</v>
      </c>
      <c r="L263" s="293" t="s">
        <v>1225</v>
      </c>
      <c r="M263" s="293" t="s">
        <v>1225</v>
      </c>
      <c r="N263" s="293" t="s">
        <v>1225</v>
      </c>
      <c r="O263" s="297" t="str">
        <f t="shared" si="12"/>
        <v>Wood-woolley, Isla</v>
      </c>
      <c r="P263">
        <f t="shared" si="13"/>
        <v>1579766</v>
      </c>
      <c r="Q263" t="str">
        <f t="shared" si="14"/>
        <v>F</v>
      </c>
      <c r="R263" s="288">
        <f t="shared" si="15"/>
        <v>40615</v>
      </c>
    </row>
    <row r="264" spans="1:18" x14ac:dyDescent="0.25">
      <c r="A264">
        <v>1579768</v>
      </c>
      <c r="B264" t="s">
        <v>657</v>
      </c>
      <c r="C264" t="s">
        <v>664</v>
      </c>
      <c r="D264" t="s">
        <v>1026</v>
      </c>
      <c r="F264" t="s">
        <v>1027</v>
      </c>
      <c r="G264" t="s">
        <v>1026</v>
      </c>
      <c r="H264" s="288">
        <v>41340</v>
      </c>
      <c r="I264" t="s">
        <v>667</v>
      </c>
      <c r="J264" s="293" t="s">
        <v>1225</v>
      </c>
      <c r="K264" s="293" t="s">
        <v>1225</v>
      </c>
      <c r="L264" s="293" t="s">
        <v>1225</v>
      </c>
      <c r="M264" s="293" t="s">
        <v>1225</v>
      </c>
      <c r="N264" s="293" t="s">
        <v>1225</v>
      </c>
      <c r="O264" s="297" t="str">
        <f t="shared" si="12"/>
        <v>Gence, Romy</v>
      </c>
      <c r="P264">
        <f t="shared" si="13"/>
        <v>1579768</v>
      </c>
      <c r="Q264" t="str">
        <f t="shared" si="14"/>
        <v>F</v>
      </c>
      <c r="R264" s="288">
        <f t="shared" si="15"/>
        <v>41340</v>
      </c>
    </row>
    <row r="265" spans="1:18" x14ac:dyDescent="0.25">
      <c r="A265">
        <v>1579769</v>
      </c>
      <c r="B265" t="s">
        <v>657</v>
      </c>
      <c r="C265" t="s">
        <v>658</v>
      </c>
      <c r="D265" t="s">
        <v>1028</v>
      </c>
      <c r="F265" t="s">
        <v>331</v>
      </c>
      <c r="G265" t="s">
        <v>1028</v>
      </c>
      <c r="H265" s="288">
        <v>27562</v>
      </c>
      <c r="I265" t="s">
        <v>812</v>
      </c>
      <c r="J265" s="293" t="s">
        <v>1225</v>
      </c>
      <c r="K265" s="293" t="s">
        <v>1225</v>
      </c>
      <c r="L265" s="293" t="s">
        <v>1225</v>
      </c>
      <c r="M265" s="293" t="s">
        <v>1225</v>
      </c>
      <c r="N265" s="293" t="s">
        <v>1225</v>
      </c>
      <c r="O265" s="297" t="str">
        <f t="shared" si="12"/>
        <v>Wilkinson, David</v>
      </c>
      <c r="P265">
        <f t="shared" si="13"/>
        <v>1579769</v>
      </c>
      <c r="Q265" t="str">
        <f t="shared" si="14"/>
        <v>O</v>
      </c>
      <c r="R265" s="288">
        <f t="shared" si="15"/>
        <v>27562</v>
      </c>
    </row>
    <row r="266" spans="1:18" x14ac:dyDescent="0.25">
      <c r="A266">
        <v>1582085</v>
      </c>
      <c r="B266" t="s">
        <v>657</v>
      </c>
      <c r="C266" t="s">
        <v>658</v>
      </c>
      <c r="D266" t="s">
        <v>1029</v>
      </c>
      <c r="F266" t="s">
        <v>1000</v>
      </c>
      <c r="G266" t="s">
        <v>1029</v>
      </c>
      <c r="H266" s="288">
        <v>40468</v>
      </c>
      <c r="I266" t="s">
        <v>812</v>
      </c>
      <c r="J266" s="293" t="s">
        <v>1225</v>
      </c>
      <c r="K266" s="293" t="s">
        <v>1225</v>
      </c>
      <c r="L266" s="293" t="s">
        <v>1225</v>
      </c>
      <c r="M266" s="293" t="s">
        <v>1225</v>
      </c>
      <c r="N266" s="293" t="s">
        <v>1225</v>
      </c>
      <c r="O266" s="297" t="str">
        <f t="shared" si="12"/>
        <v>Leigh, Samuel</v>
      </c>
      <c r="P266">
        <f t="shared" si="13"/>
        <v>1582085</v>
      </c>
      <c r="Q266" t="str">
        <f t="shared" si="14"/>
        <v>O</v>
      </c>
      <c r="R266" s="288">
        <f t="shared" si="15"/>
        <v>40468</v>
      </c>
    </row>
    <row r="267" spans="1:18" x14ac:dyDescent="0.25">
      <c r="A267">
        <v>1603093</v>
      </c>
      <c r="B267" t="s">
        <v>669</v>
      </c>
      <c r="C267" t="s">
        <v>658</v>
      </c>
      <c r="D267" t="s">
        <v>711</v>
      </c>
      <c r="F267" t="s">
        <v>712</v>
      </c>
      <c r="G267" t="s">
        <v>711</v>
      </c>
      <c r="H267" s="288">
        <v>41505</v>
      </c>
      <c r="I267" t="s">
        <v>812</v>
      </c>
      <c r="J267" s="293" t="s">
        <v>1225</v>
      </c>
      <c r="K267" s="293" t="s">
        <v>1225</v>
      </c>
      <c r="L267" s="293" t="s">
        <v>1225</v>
      </c>
      <c r="M267" s="293" t="s">
        <v>1225</v>
      </c>
      <c r="N267" s="293" t="s">
        <v>1225</v>
      </c>
      <c r="O267" s="297" t="str">
        <f t="shared" ref="O267:O330" si="16">IF(A267="","",(F267&amp;", "&amp;D267))</f>
        <v>Gittins, George</v>
      </c>
      <c r="P267">
        <f t="shared" ref="P267:P330" si="17">IF(A267="","",A267)</f>
        <v>1603093</v>
      </c>
      <c r="Q267" t="str">
        <f t="shared" ref="Q267:Q330" si="18">IF(A267="","",I267)</f>
        <v>O</v>
      </c>
      <c r="R267" s="288">
        <f t="shared" ref="R267:R330" si="19">IF(A267="","",H267)</f>
        <v>41505</v>
      </c>
    </row>
    <row r="268" spans="1:18" x14ac:dyDescent="0.25">
      <c r="A268">
        <v>1603094</v>
      </c>
      <c r="B268" t="s">
        <v>669</v>
      </c>
      <c r="C268" t="s">
        <v>658</v>
      </c>
      <c r="D268" t="s">
        <v>713</v>
      </c>
      <c r="F268" t="s">
        <v>712</v>
      </c>
      <c r="G268" t="s">
        <v>713</v>
      </c>
      <c r="H268" s="288">
        <v>40857</v>
      </c>
      <c r="I268" t="s">
        <v>812</v>
      </c>
      <c r="J268" s="293" t="s">
        <v>1225</v>
      </c>
      <c r="K268" s="293" t="s">
        <v>1225</v>
      </c>
      <c r="L268" s="293" t="s">
        <v>1225</v>
      </c>
      <c r="M268" s="293" t="s">
        <v>1225</v>
      </c>
      <c r="N268" s="293" t="s">
        <v>1225</v>
      </c>
      <c r="O268" s="297" t="str">
        <f t="shared" si="16"/>
        <v>Gittins, Stephen</v>
      </c>
      <c r="P268">
        <f t="shared" si="17"/>
        <v>1603094</v>
      </c>
      <c r="Q268" t="str">
        <f t="shared" si="18"/>
        <v>O</v>
      </c>
      <c r="R268" s="288">
        <f t="shared" si="19"/>
        <v>40857</v>
      </c>
    </row>
    <row r="269" spans="1:18" x14ac:dyDescent="0.25">
      <c r="A269">
        <v>1615944</v>
      </c>
      <c r="B269" t="s">
        <v>669</v>
      </c>
      <c r="C269" t="s">
        <v>658</v>
      </c>
      <c r="D269" t="s">
        <v>332</v>
      </c>
      <c r="E269" t="s">
        <v>698</v>
      </c>
      <c r="F269" t="s">
        <v>327</v>
      </c>
      <c r="G269" t="s">
        <v>332</v>
      </c>
      <c r="H269" s="288">
        <v>42144</v>
      </c>
      <c r="I269" t="s">
        <v>812</v>
      </c>
      <c r="J269" s="293" t="s">
        <v>1225</v>
      </c>
      <c r="K269" s="293" t="s">
        <v>1225</v>
      </c>
      <c r="L269" s="293" t="s">
        <v>1225</v>
      </c>
      <c r="M269" s="293" t="s">
        <v>1225</v>
      </c>
      <c r="N269" s="293" t="s">
        <v>1225</v>
      </c>
      <c r="O269" s="297" t="str">
        <f t="shared" si="16"/>
        <v>Schofield, Finn</v>
      </c>
      <c r="P269">
        <f t="shared" si="17"/>
        <v>1615944</v>
      </c>
      <c r="Q269" t="str">
        <f t="shared" si="18"/>
        <v>O</v>
      </c>
      <c r="R269" s="288">
        <f t="shared" si="19"/>
        <v>42144</v>
      </c>
    </row>
    <row r="270" spans="1:18" x14ac:dyDescent="0.25">
      <c r="A270">
        <v>1636133</v>
      </c>
      <c r="B270" t="s">
        <v>669</v>
      </c>
      <c r="C270" t="s">
        <v>664</v>
      </c>
      <c r="D270" t="s">
        <v>1030</v>
      </c>
      <c r="E270" t="s">
        <v>1031</v>
      </c>
      <c r="F270" t="s">
        <v>1032</v>
      </c>
      <c r="G270" t="s">
        <v>1030</v>
      </c>
      <c r="H270" s="288">
        <v>41025</v>
      </c>
      <c r="I270" t="s">
        <v>667</v>
      </c>
      <c r="J270" s="293" t="s">
        <v>1225</v>
      </c>
      <c r="K270" s="293" t="s">
        <v>1225</v>
      </c>
      <c r="L270" s="293" t="s">
        <v>1225</v>
      </c>
      <c r="M270" s="293" t="s">
        <v>1225</v>
      </c>
      <c r="N270" s="293" t="s">
        <v>1225</v>
      </c>
      <c r="O270" s="297" t="str">
        <f t="shared" si="16"/>
        <v>Odubiyi, Tani</v>
      </c>
      <c r="P270">
        <f t="shared" si="17"/>
        <v>1636133</v>
      </c>
      <c r="Q270" t="str">
        <f t="shared" si="18"/>
        <v>F</v>
      </c>
      <c r="R270" s="288">
        <f t="shared" si="19"/>
        <v>41025</v>
      </c>
    </row>
    <row r="271" spans="1:18" x14ac:dyDescent="0.25">
      <c r="A271">
        <v>1636243</v>
      </c>
      <c r="B271" t="s">
        <v>657</v>
      </c>
      <c r="C271" t="s">
        <v>658</v>
      </c>
      <c r="D271" t="s">
        <v>718</v>
      </c>
      <c r="F271" t="s">
        <v>1033</v>
      </c>
      <c r="G271" t="s">
        <v>718</v>
      </c>
      <c r="H271" s="288">
        <v>40997</v>
      </c>
      <c r="I271" t="s">
        <v>812</v>
      </c>
      <c r="J271" s="293" t="s">
        <v>1225</v>
      </c>
      <c r="K271" s="293" t="s">
        <v>1225</v>
      </c>
      <c r="L271" s="293" t="s">
        <v>1225</v>
      </c>
      <c r="M271" s="293" t="s">
        <v>1225</v>
      </c>
      <c r="N271" s="293" t="s">
        <v>1225</v>
      </c>
      <c r="O271" s="297" t="str">
        <f t="shared" si="16"/>
        <v>Mclean, Joseph</v>
      </c>
      <c r="P271">
        <f t="shared" si="17"/>
        <v>1636243</v>
      </c>
      <c r="Q271" t="str">
        <f t="shared" si="18"/>
        <v>O</v>
      </c>
      <c r="R271" s="288">
        <f t="shared" si="19"/>
        <v>40997</v>
      </c>
    </row>
    <row r="272" spans="1:18" x14ac:dyDescent="0.25">
      <c r="A272">
        <v>1636244</v>
      </c>
      <c r="B272" t="s">
        <v>669</v>
      </c>
      <c r="C272" t="s">
        <v>664</v>
      </c>
      <c r="D272" t="s">
        <v>989</v>
      </c>
      <c r="F272" t="s">
        <v>1033</v>
      </c>
      <c r="G272" t="s">
        <v>989</v>
      </c>
      <c r="H272" s="288">
        <v>41786</v>
      </c>
      <c r="I272" t="s">
        <v>667</v>
      </c>
      <c r="J272" s="293" t="s">
        <v>1225</v>
      </c>
      <c r="K272" s="293" t="s">
        <v>1225</v>
      </c>
      <c r="L272" s="293" t="s">
        <v>1225</v>
      </c>
      <c r="M272" s="293" t="s">
        <v>1225</v>
      </c>
      <c r="N272" s="293" t="s">
        <v>1225</v>
      </c>
      <c r="O272" s="297" t="str">
        <f t="shared" si="16"/>
        <v>Mclean, Eleanor</v>
      </c>
      <c r="P272">
        <f t="shared" si="17"/>
        <v>1636244</v>
      </c>
      <c r="Q272" t="str">
        <f t="shared" si="18"/>
        <v>F</v>
      </c>
      <c r="R272" s="288">
        <f t="shared" si="19"/>
        <v>41786</v>
      </c>
    </row>
    <row r="273" spans="1:18" x14ac:dyDescent="0.25">
      <c r="A273">
        <v>1636309</v>
      </c>
      <c r="B273" t="s">
        <v>669</v>
      </c>
      <c r="C273" t="s">
        <v>664</v>
      </c>
      <c r="D273" t="s">
        <v>841</v>
      </c>
      <c r="F273" t="s">
        <v>1034</v>
      </c>
      <c r="G273" t="s">
        <v>841</v>
      </c>
      <c r="H273" s="288">
        <v>41178</v>
      </c>
      <c r="I273" t="s">
        <v>667</v>
      </c>
      <c r="J273" s="293" t="s">
        <v>1225</v>
      </c>
      <c r="K273" s="293" t="s">
        <v>1225</v>
      </c>
      <c r="L273" s="293" t="s">
        <v>1225</v>
      </c>
      <c r="M273" s="293" t="s">
        <v>1225</v>
      </c>
      <c r="N273" s="293" t="s">
        <v>1225</v>
      </c>
      <c r="O273" s="297" t="str">
        <f t="shared" si="16"/>
        <v>Sellers, Jessica</v>
      </c>
      <c r="P273">
        <f t="shared" si="17"/>
        <v>1636309</v>
      </c>
      <c r="Q273" t="str">
        <f t="shared" si="18"/>
        <v>F</v>
      </c>
      <c r="R273" s="288">
        <f t="shared" si="19"/>
        <v>41178</v>
      </c>
    </row>
    <row r="274" spans="1:18" x14ac:dyDescent="0.25">
      <c r="A274">
        <v>1636311</v>
      </c>
      <c r="B274" t="s">
        <v>669</v>
      </c>
      <c r="C274" t="s">
        <v>664</v>
      </c>
      <c r="D274" t="s">
        <v>765</v>
      </c>
      <c r="F274" t="s">
        <v>742</v>
      </c>
      <c r="G274" t="s">
        <v>765</v>
      </c>
      <c r="H274" s="288">
        <v>41347</v>
      </c>
      <c r="I274" t="s">
        <v>667</v>
      </c>
      <c r="J274" s="293" t="s">
        <v>1225</v>
      </c>
      <c r="K274" s="293" t="s">
        <v>1225</v>
      </c>
      <c r="L274" s="293" t="s">
        <v>1225</v>
      </c>
      <c r="M274" s="293" t="s">
        <v>1225</v>
      </c>
      <c r="N274" s="293" t="s">
        <v>1225</v>
      </c>
      <c r="O274" s="297" t="str">
        <f t="shared" si="16"/>
        <v>Loughran, Isla</v>
      </c>
      <c r="P274">
        <f t="shared" si="17"/>
        <v>1636311</v>
      </c>
      <c r="Q274" t="str">
        <f t="shared" si="18"/>
        <v>F</v>
      </c>
      <c r="R274" s="288">
        <f t="shared" si="19"/>
        <v>41347</v>
      </c>
    </row>
    <row r="275" spans="1:18" x14ac:dyDescent="0.25">
      <c r="A275">
        <v>1636316</v>
      </c>
      <c r="B275" t="s">
        <v>669</v>
      </c>
      <c r="C275" t="s">
        <v>664</v>
      </c>
      <c r="D275" t="s">
        <v>918</v>
      </c>
      <c r="F275" t="s">
        <v>397</v>
      </c>
      <c r="G275" t="s">
        <v>918</v>
      </c>
      <c r="H275" s="288">
        <v>41776</v>
      </c>
      <c r="I275" t="s">
        <v>667</v>
      </c>
      <c r="J275" s="293" t="s">
        <v>1225</v>
      </c>
      <c r="K275" s="293" t="s">
        <v>1225</v>
      </c>
      <c r="L275" s="293" t="s">
        <v>1225</v>
      </c>
      <c r="M275" s="293" t="s">
        <v>1225</v>
      </c>
      <c r="N275" s="293" t="s">
        <v>1225</v>
      </c>
      <c r="O275" s="297" t="str">
        <f t="shared" si="16"/>
        <v>Green, Faith</v>
      </c>
      <c r="P275">
        <f t="shared" si="17"/>
        <v>1636316</v>
      </c>
      <c r="Q275" t="str">
        <f t="shared" si="18"/>
        <v>F</v>
      </c>
      <c r="R275" s="288">
        <f t="shared" si="19"/>
        <v>41776</v>
      </c>
    </row>
    <row r="276" spans="1:18" x14ac:dyDescent="0.25">
      <c r="A276">
        <v>1638069</v>
      </c>
      <c r="B276" t="s">
        <v>669</v>
      </c>
      <c r="C276" t="s">
        <v>658</v>
      </c>
      <c r="D276" t="s">
        <v>1035</v>
      </c>
      <c r="E276" t="s">
        <v>698</v>
      </c>
      <c r="F276" t="s">
        <v>1036</v>
      </c>
      <c r="G276" t="s">
        <v>1035</v>
      </c>
      <c r="H276" s="288">
        <v>41449</v>
      </c>
      <c r="I276" t="s">
        <v>812</v>
      </c>
      <c r="J276" s="293" t="s">
        <v>1225</v>
      </c>
      <c r="K276" s="293" t="s">
        <v>1225</v>
      </c>
      <c r="L276" s="293" t="s">
        <v>1225</v>
      </c>
      <c r="M276" s="293" t="s">
        <v>1225</v>
      </c>
      <c r="N276" s="293" t="s">
        <v>1225</v>
      </c>
      <c r="O276" s="297" t="str">
        <f t="shared" si="16"/>
        <v>Nunnery, Flynn</v>
      </c>
      <c r="P276">
        <f t="shared" si="17"/>
        <v>1638069</v>
      </c>
      <c r="Q276" t="str">
        <f t="shared" si="18"/>
        <v>O</v>
      </c>
      <c r="R276" s="288">
        <f t="shared" si="19"/>
        <v>41449</v>
      </c>
    </row>
    <row r="277" spans="1:18" x14ac:dyDescent="0.25">
      <c r="A277">
        <v>1638483</v>
      </c>
      <c r="B277" t="s">
        <v>669</v>
      </c>
      <c r="C277" t="s">
        <v>664</v>
      </c>
      <c r="D277" t="s">
        <v>1037</v>
      </c>
      <c r="E277" t="s">
        <v>671</v>
      </c>
      <c r="F277" t="s">
        <v>1038</v>
      </c>
      <c r="G277" t="s">
        <v>1037</v>
      </c>
      <c r="H277" s="288">
        <v>41240</v>
      </c>
      <c r="I277" t="s">
        <v>667</v>
      </c>
      <c r="J277" s="293" t="s">
        <v>1225</v>
      </c>
      <c r="K277" s="293" t="s">
        <v>1225</v>
      </c>
      <c r="L277" s="293" t="s">
        <v>1225</v>
      </c>
      <c r="M277" s="293" t="s">
        <v>1225</v>
      </c>
      <c r="N277" s="293" t="s">
        <v>1225</v>
      </c>
      <c r="O277" s="297" t="str">
        <f t="shared" si="16"/>
        <v>Simmons, Freya</v>
      </c>
      <c r="P277">
        <f t="shared" si="17"/>
        <v>1638483</v>
      </c>
      <c r="Q277" t="str">
        <f t="shared" si="18"/>
        <v>F</v>
      </c>
      <c r="R277" s="288">
        <f t="shared" si="19"/>
        <v>41240</v>
      </c>
    </row>
    <row r="278" spans="1:18" x14ac:dyDescent="0.25">
      <c r="A278">
        <v>1642479</v>
      </c>
      <c r="B278" t="s">
        <v>669</v>
      </c>
      <c r="C278" t="s">
        <v>664</v>
      </c>
      <c r="D278" t="s">
        <v>1039</v>
      </c>
      <c r="E278" t="s">
        <v>671</v>
      </c>
      <c r="F278" t="s">
        <v>1040</v>
      </c>
      <c r="G278" t="s">
        <v>1039</v>
      </c>
      <c r="H278" s="288">
        <v>41183</v>
      </c>
      <c r="I278" t="s">
        <v>667</v>
      </c>
      <c r="J278" s="293" t="s">
        <v>1225</v>
      </c>
      <c r="K278" s="293" t="s">
        <v>1225</v>
      </c>
      <c r="L278" s="293" t="s">
        <v>1225</v>
      </c>
      <c r="M278" s="293" t="s">
        <v>1225</v>
      </c>
      <c r="N278" s="293" t="s">
        <v>1225</v>
      </c>
      <c r="O278" s="297" t="str">
        <f t="shared" si="16"/>
        <v>Bowes, Elsa</v>
      </c>
      <c r="P278">
        <f t="shared" si="17"/>
        <v>1642479</v>
      </c>
      <c r="Q278" t="str">
        <f t="shared" si="18"/>
        <v>F</v>
      </c>
      <c r="R278" s="288">
        <f t="shared" si="19"/>
        <v>41183</v>
      </c>
    </row>
    <row r="279" spans="1:18" x14ac:dyDescent="0.25">
      <c r="A279">
        <v>1662121</v>
      </c>
      <c r="B279" t="s">
        <v>669</v>
      </c>
      <c r="C279" t="s">
        <v>664</v>
      </c>
      <c r="D279" t="s">
        <v>665</v>
      </c>
      <c r="E279" t="s">
        <v>671</v>
      </c>
      <c r="F279" t="s">
        <v>1041</v>
      </c>
      <c r="G279" t="s">
        <v>665</v>
      </c>
      <c r="H279" s="288">
        <v>39958</v>
      </c>
      <c r="I279" t="s">
        <v>667</v>
      </c>
      <c r="J279" s="293" t="s">
        <v>1225</v>
      </c>
      <c r="K279" s="293" t="s">
        <v>1225</v>
      </c>
      <c r="L279" s="293" t="s">
        <v>1225</v>
      </c>
      <c r="M279" s="293" t="s">
        <v>1225</v>
      </c>
      <c r="N279" s="293" t="s">
        <v>1225</v>
      </c>
      <c r="O279" s="297" t="str">
        <f t="shared" si="16"/>
        <v>Flethcher, Poppy</v>
      </c>
      <c r="P279">
        <f t="shared" si="17"/>
        <v>1662121</v>
      </c>
      <c r="Q279" t="str">
        <f t="shared" si="18"/>
        <v>F</v>
      </c>
      <c r="R279" s="288">
        <f t="shared" si="19"/>
        <v>39958</v>
      </c>
    </row>
    <row r="280" spans="1:18" x14ac:dyDescent="0.25">
      <c r="A280">
        <v>1662124</v>
      </c>
      <c r="B280" t="s">
        <v>669</v>
      </c>
      <c r="C280" t="s">
        <v>664</v>
      </c>
      <c r="D280" t="s">
        <v>333</v>
      </c>
      <c r="F280" t="s">
        <v>334</v>
      </c>
      <c r="G280" t="s">
        <v>333</v>
      </c>
      <c r="H280" s="288">
        <v>42000</v>
      </c>
      <c r="I280" t="s">
        <v>667</v>
      </c>
      <c r="J280" s="293" t="s">
        <v>1225</v>
      </c>
      <c r="K280" s="293" t="s">
        <v>1225</v>
      </c>
      <c r="L280" s="293" t="s">
        <v>1225</v>
      </c>
      <c r="M280" s="293" t="s">
        <v>1225</v>
      </c>
      <c r="N280" s="293" t="s">
        <v>1225</v>
      </c>
      <c r="O280" s="297" t="str">
        <f t="shared" si="16"/>
        <v>Kitson, Emilia</v>
      </c>
      <c r="P280">
        <f t="shared" si="17"/>
        <v>1662124</v>
      </c>
      <c r="Q280" t="str">
        <f t="shared" si="18"/>
        <v>F</v>
      </c>
      <c r="R280" s="288">
        <f t="shared" si="19"/>
        <v>42000</v>
      </c>
    </row>
    <row r="281" spans="1:18" x14ac:dyDescent="0.25">
      <c r="A281">
        <v>1668347</v>
      </c>
      <c r="B281" t="s">
        <v>657</v>
      </c>
      <c r="C281" t="s">
        <v>821</v>
      </c>
      <c r="D281" t="s">
        <v>1042</v>
      </c>
      <c r="F281" t="s">
        <v>1043</v>
      </c>
      <c r="G281" t="s">
        <v>1042</v>
      </c>
      <c r="H281" s="288">
        <v>28793</v>
      </c>
      <c r="I281" t="s">
        <v>667</v>
      </c>
      <c r="J281" s="293" t="s">
        <v>1225</v>
      </c>
      <c r="K281" s="293" t="s">
        <v>1225</v>
      </c>
      <c r="L281" s="293" t="s">
        <v>1225</v>
      </c>
      <c r="M281" s="293" t="s">
        <v>1225</v>
      </c>
      <c r="N281" s="293" t="s">
        <v>1225</v>
      </c>
      <c r="O281" s="297" t="str">
        <f t="shared" si="16"/>
        <v>Anscombe, Miriam</v>
      </c>
      <c r="P281">
        <f t="shared" si="17"/>
        <v>1668347</v>
      </c>
      <c r="Q281" t="str">
        <f t="shared" si="18"/>
        <v>F</v>
      </c>
      <c r="R281" s="288">
        <f t="shared" si="19"/>
        <v>28793</v>
      </c>
    </row>
    <row r="282" spans="1:18" x14ac:dyDescent="0.25">
      <c r="A282">
        <v>1668896</v>
      </c>
      <c r="B282" t="s">
        <v>807</v>
      </c>
      <c r="C282" t="s">
        <v>689</v>
      </c>
      <c r="D282" t="s">
        <v>831</v>
      </c>
      <c r="F282" t="s">
        <v>1014</v>
      </c>
      <c r="G282" t="s">
        <v>831</v>
      </c>
      <c r="H282" s="288">
        <v>30055</v>
      </c>
      <c r="I282" t="s">
        <v>667</v>
      </c>
      <c r="J282" s="293" t="s">
        <v>1225</v>
      </c>
      <c r="K282" s="293" t="s">
        <v>1225</v>
      </c>
      <c r="L282" s="293" t="s">
        <v>1225</v>
      </c>
      <c r="M282" s="293" t="s">
        <v>1225</v>
      </c>
      <c r="N282" s="293" t="s">
        <v>1225</v>
      </c>
      <c r="O282" s="297" t="str">
        <f t="shared" si="16"/>
        <v>Felgate, Lucy</v>
      </c>
      <c r="P282">
        <f t="shared" si="17"/>
        <v>1668896</v>
      </c>
      <c r="Q282" t="str">
        <f t="shared" si="18"/>
        <v>F</v>
      </c>
      <c r="R282" s="288">
        <f t="shared" si="19"/>
        <v>30055</v>
      </c>
    </row>
    <row r="283" spans="1:18" x14ac:dyDescent="0.25">
      <c r="A283">
        <v>1678196</v>
      </c>
      <c r="B283" t="s">
        <v>669</v>
      </c>
      <c r="C283" t="s">
        <v>658</v>
      </c>
      <c r="D283" t="s">
        <v>758</v>
      </c>
      <c r="E283" t="s">
        <v>661</v>
      </c>
      <c r="F283" t="s">
        <v>1044</v>
      </c>
      <c r="G283" t="s">
        <v>758</v>
      </c>
      <c r="H283" s="288">
        <v>41947</v>
      </c>
      <c r="I283" t="s">
        <v>812</v>
      </c>
      <c r="J283" s="293" t="s">
        <v>1225</v>
      </c>
      <c r="K283" s="293" t="s">
        <v>1225</v>
      </c>
      <c r="L283" s="293" t="s">
        <v>1225</v>
      </c>
      <c r="M283" s="293" t="s">
        <v>1225</v>
      </c>
      <c r="N283" s="293" t="s">
        <v>1225</v>
      </c>
      <c r="O283" s="297" t="str">
        <f t="shared" si="16"/>
        <v>Pearson, William</v>
      </c>
      <c r="P283">
        <f t="shared" si="17"/>
        <v>1678196</v>
      </c>
      <c r="Q283" t="str">
        <f t="shared" si="18"/>
        <v>O</v>
      </c>
      <c r="R283" s="288">
        <f t="shared" si="19"/>
        <v>41947</v>
      </c>
    </row>
    <row r="284" spans="1:18" x14ac:dyDescent="0.25">
      <c r="A284">
        <v>1679711</v>
      </c>
      <c r="B284" t="s">
        <v>657</v>
      </c>
      <c r="C284" t="s">
        <v>664</v>
      </c>
      <c r="D284" t="s">
        <v>1045</v>
      </c>
      <c r="E284" t="s">
        <v>789</v>
      </c>
      <c r="F284" t="s">
        <v>1046</v>
      </c>
      <c r="G284" t="s">
        <v>1045</v>
      </c>
      <c r="H284" s="288">
        <v>41898</v>
      </c>
      <c r="I284" t="s">
        <v>667</v>
      </c>
      <c r="J284" s="293" t="s">
        <v>1225</v>
      </c>
      <c r="K284" s="293" t="s">
        <v>1225</v>
      </c>
      <c r="L284" s="293" t="s">
        <v>1225</v>
      </c>
      <c r="M284" s="293" t="s">
        <v>1225</v>
      </c>
      <c r="N284" s="293" t="s">
        <v>1225</v>
      </c>
      <c r="O284" s="297" t="str">
        <f t="shared" si="16"/>
        <v>Kent, Rosalie</v>
      </c>
      <c r="P284">
        <f t="shared" si="17"/>
        <v>1679711</v>
      </c>
      <c r="Q284" t="str">
        <f t="shared" si="18"/>
        <v>F</v>
      </c>
      <c r="R284" s="288">
        <f t="shared" si="19"/>
        <v>41898</v>
      </c>
    </row>
    <row r="285" spans="1:18" x14ac:dyDescent="0.25">
      <c r="A285">
        <v>1687488</v>
      </c>
      <c r="B285" t="s">
        <v>807</v>
      </c>
      <c r="C285" t="s">
        <v>658</v>
      </c>
      <c r="D285" t="s">
        <v>713</v>
      </c>
      <c r="E285" t="s">
        <v>928</v>
      </c>
      <c r="F285" t="s">
        <v>712</v>
      </c>
      <c r="G285" t="s">
        <v>713</v>
      </c>
      <c r="H285" s="288">
        <v>28807</v>
      </c>
      <c r="I285" t="s">
        <v>661</v>
      </c>
      <c r="J285" s="293" t="s">
        <v>1225</v>
      </c>
      <c r="K285" s="293" t="s">
        <v>1225</v>
      </c>
      <c r="L285" s="293" t="s">
        <v>1225</v>
      </c>
      <c r="M285" s="293" t="s">
        <v>1225</v>
      </c>
      <c r="N285" s="293" t="s">
        <v>1225</v>
      </c>
      <c r="O285" s="297" t="str">
        <f t="shared" si="16"/>
        <v>Gittins, Stephen</v>
      </c>
      <c r="P285">
        <f t="shared" si="17"/>
        <v>1687488</v>
      </c>
      <c r="Q285" t="str">
        <f t="shared" si="18"/>
        <v>M</v>
      </c>
      <c r="R285" s="288">
        <f t="shared" si="19"/>
        <v>28807</v>
      </c>
    </row>
    <row r="286" spans="1:18" x14ac:dyDescent="0.25">
      <c r="A286">
        <v>1689519</v>
      </c>
      <c r="B286" t="s">
        <v>669</v>
      </c>
      <c r="C286" t="s">
        <v>658</v>
      </c>
      <c r="D286" t="s">
        <v>1047</v>
      </c>
      <c r="E286" t="s">
        <v>1048</v>
      </c>
      <c r="F286" t="s">
        <v>1049</v>
      </c>
      <c r="G286" t="s">
        <v>1047</v>
      </c>
      <c r="H286" s="288">
        <v>41176</v>
      </c>
      <c r="I286" t="s">
        <v>812</v>
      </c>
      <c r="J286" s="293" t="s">
        <v>1225</v>
      </c>
      <c r="K286" s="293" t="s">
        <v>1225</v>
      </c>
      <c r="L286" s="293" t="s">
        <v>1225</v>
      </c>
      <c r="M286" s="293" t="s">
        <v>1225</v>
      </c>
      <c r="N286" s="293" t="s">
        <v>1225</v>
      </c>
      <c r="O286" s="297" t="str">
        <f t="shared" si="16"/>
        <v>Wojcik, Noah</v>
      </c>
      <c r="P286">
        <f t="shared" si="17"/>
        <v>1689519</v>
      </c>
      <c r="Q286" t="str">
        <f t="shared" si="18"/>
        <v>O</v>
      </c>
      <c r="R286" s="288">
        <f t="shared" si="19"/>
        <v>41176</v>
      </c>
    </row>
    <row r="287" spans="1:18" x14ac:dyDescent="0.25">
      <c r="A287">
        <v>1689520</v>
      </c>
      <c r="B287" t="s">
        <v>669</v>
      </c>
      <c r="C287" t="s">
        <v>658</v>
      </c>
      <c r="D287" t="s">
        <v>758</v>
      </c>
      <c r="E287" t="s">
        <v>759</v>
      </c>
      <c r="F287" t="s">
        <v>760</v>
      </c>
      <c r="G287" t="s">
        <v>758</v>
      </c>
      <c r="H287" s="288">
        <v>41843</v>
      </c>
      <c r="I287" t="s">
        <v>812</v>
      </c>
      <c r="J287" s="293" t="s">
        <v>1225</v>
      </c>
      <c r="K287" s="293" t="s">
        <v>1225</v>
      </c>
      <c r="L287" s="293" t="s">
        <v>1225</v>
      </c>
      <c r="M287" s="293" t="s">
        <v>1225</v>
      </c>
      <c r="N287" s="293" t="s">
        <v>1225</v>
      </c>
      <c r="O287" s="297" t="str">
        <f t="shared" si="16"/>
        <v>Moore, William</v>
      </c>
      <c r="P287">
        <f t="shared" si="17"/>
        <v>1689520</v>
      </c>
      <c r="Q287" t="str">
        <f t="shared" si="18"/>
        <v>O</v>
      </c>
      <c r="R287" s="288">
        <f t="shared" si="19"/>
        <v>41843</v>
      </c>
    </row>
    <row r="288" spans="1:18" x14ac:dyDescent="0.25">
      <c r="A288">
        <v>1689933</v>
      </c>
      <c r="B288" t="s">
        <v>657</v>
      </c>
      <c r="C288" t="s">
        <v>658</v>
      </c>
      <c r="D288" t="s">
        <v>1050</v>
      </c>
      <c r="F288" t="s">
        <v>1051</v>
      </c>
      <c r="G288" t="s">
        <v>1050</v>
      </c>
      <c r="H288" s="288">
        <v>41270</v>
      </c>
      <c r="I288" t="s">
        <v>812</v>
      </c>
      <c r="J288" s="293" t="s">
        <v>1225</v>
      </c>
      <c r="K288" s="293" t="s">
        <v>1225</v>
      </c>
      <c r="L288" s="293" t="s">
        <v>1225</v>
      </c>
      <c r="M288" s="293" t="s">
        <v>1225</v>
      </c>
      <c r="N288" s="293" t="s">
        <v>1225</v>
      </c>
      <c r="O288" s="297" t="str">
        <f t="shared" si="16"/>
        <v>Lall, Vihaan</v>
      </c>
      <c r="P288">
        <f t="shared" si="17"/>
        <v>1689933</v>
      </c>
      <c r="Q288" t="str">
        <f t="shared" si="18"/>
        <v>O</v>
      </c>
      <c r="R288" s="288">
        <f t="shared" si="19"/>
        <v>41270</v>
      </c>
    </row>
    <row r="289" spans="1:18" x14ac:dyDescent="0.25">
      <c r="A289">
        <v>1689934</v>
      </c>
      <c r="B289" t="s">
        <v>669</v>
      </c>
      <c r="C289" t="s">
        <v>658</v>
      </c>
      <c r="D289" t="s">
        <v>729</v>
      </c>
      <c r="F289" t="s">
        <v>335</v>
      </c>
      <c r="G289" t="s">
        <v>729</v>
      </c>
      <c r="H289" s="288">
        <v>41471</v>
      </c>
      <c r="I289" t="s">
        <v>812</v>
      </c>
      <c r="J289" s="293" t="s">
        <v>1225</v>
      </c>
      <c r="K289" s="293" t="s">
        <v>1225</v>
      </c>
      <c r="L289" s="293" t="s">
        <v>1225</v>
      </c>
      <c r="M289" s="293" t="s">
        <v>1225</v>
      </c>
      <c r="N289" s="293" t="s">
        <v>1225</v>
      </c>
      <c r="O289" s="297" t="str">
        <f t="shared" si="16"/>
        <v>Clarke, Sam</v>
      </c>
      <c r="P289">
        <f t="shared" si="17"/>
        <v>1689934</v>
      </c>
      <c r="Q289" t="str">
        <f t="shared" si="18"/>
        <v>O</v>
      </c>
      <c r="R289" s="288">
        <f t="shared" si="19"/>
        <v>41471</v>
      </c>
    </row>
    <row r="290" spans="1:18" x14ac:dyDescent="0.25">
      <c r="A290">
        <v>1689936</v>
      </c>
      <c r="B290" t="s">
        <v>669</v>
      </c>
      <c r="C290" t="s">
        <v>658</v>
      </c>
      <c r="D290" t="s">
        <v>753</v>
      </c>
      <c r="E290" t="s">
        <v>916</v>
      </c>
      <c r="F290" t="s">
        <v>1052</v>
      </c>
      <c r="G290" t="s">
        <v>753</v>
      </c>
      <c r="H290" s="288">
        <v>40730</v>
      </c>
      <c r="I290" t="s">
        <v>812</v>
      </c>
      <c r="J290" s="293" t="s">
        <v>1225</v>
      </c>
      <c r="K290" s="293" t="s">
        <v>1225</v>
      </c>
      <c r="L290" s="293" t="s">
        <v>1225</v>
      </c>
      <c r="M290" s="293" t="s">
        <v>1225</v>
      </c>
      <c r="N290" s="293" t="s">
        <v>1225</v>
      </c>
      <c r="O290" s="297" t="str">
        <f t="shared" si="16"/>
        <v>Gray, Matthew</v>
      </c>
      <c r="P290">
        <f t="shared" si="17"/>
        <v>1689936</v>
      </c>
      <c r="Q290" t="str">
        <f t="shared" si="18"/>
        <v>O</v>
      </c>
      <c r="R290" s="288">
        <f t="shared" si="19"/>
        <v>40730</v>
      </c>
    </row>
    <row r="291" spans="1:18" x14ac:dyDescent="0.25">
      <c r="A291">
        <v>1689937</v>
      </c>
      <c r="B291" t="s">
        <v>669</v>
      </c>
      <c r="C291" t="s">
        <v>658</v>
      </c>
      <c r="D291" t="s">
        <v>1053</v>
      </c>
      <c r="E291" t="s">
        <v>1031</v>
      </c>
      <c r="F291" t="s">
        <v>1054</v>
      </c>
      <c r="G291" t="s">
        <v>894</v>
      </c>
      <c r="H291" s="288">
        <v>41683</v>
      </c>
      <c r="I291" t="s">
        <v>812</v>
      </c>
      <c r="J291" s="293" t="s">
        <v>1225</v>
      </c>
      <c r="K291" s="293" t="s">
        <v>1225</v>
      </c>
      <c r="L291" s="293" t="s">
        <v>1225</v>
      </c>
      <c r="M291" s="293" t="s">
        <v>1225</v>
      </c>
      <c r="N291" s="293" t="s">
        <v>1225</v>
      </c>
      <c r="O291" s="297" t="str">
        <f t="shared" si="16"/>
        <v>Linacre, Charles</v>
      </c>
      <c r="P291">
        <f t="shared" si="17"/>
        <v>1689937</v>
      </c>
      <c r="Q291" t="str">
        <f t="shared" si="18"/>
        <v>O</v>
      </c>
      <c r="R291" s="288">
        <f t="shared" si="19"/>
        <v>41683</v>
      </c>
    </row>
    <row r="292" spans="1:18" x14ac:dyDescent="0.25">
      <c r="A292">
        <v>1695043</v>
      </c>
      <c r="B292" t="s">
        <v>669</v>
      </c>
      <c r="C292" t="s">
        <v>664</v>
      </c>
      <c r="D292" t="s">
        <v>686</v>
      </c>
      <c r="F292" t="s">
        <v>685</v>
      </c>
      <c r="G292" t="s">
        <v>686</v>
      </c>
      <c r="H292" s="288">
        <v>41916</v>
      </c>
      <c r="I292" t="s">
        <v>667</v>
      </c>
      <c r="J292" s="293" t="s">
        <v>1225</v>
      </c>
      <c r="K292" s="293" t="s">
        <v>1225</v>
      </c>
      <c r="L292" s="293" t="s">
        <v>1225</v>
      </c>
      <c r="M292" s="293" t="s">
        <v>1225</v>
      </c>
      <c r="N292" s="293" t="s">
        <v>1225</v>
      </c>
      <c r="O292" s="297" t="str">
        <f t="shared" si="16"/>
        <v>Codd, Annabelle</v>
      </c>
      <c r="P292">
        <f t="shared" si="17"/>
        <v>1695043</v>
      </c>
      <c r="Q292" t="str">
        <f t="shared" si="18"/>
        <v>F</v>
      </c>
      <c r="R292" s="288">
        <f t="shared" si="19"/>
        <v>41916</v>
      </c>
    </row>
    <row r="293" spans="1:18" x14ac:dyDescent="0.25">
      <c r="A293">
        <v>1699573</v>
      </c>
      <c r="B293" t="s">
        <v>657</v>
      </c>
      <c r="C293" t="s">
        <v>664</v>
      </c>
      <c r="D293" t="s">
        <v>1055</v>
      </c>
      <c r="F293" t="s">
        <v>1056</v>
      </c>
      <c r="G293" t="s">
        <v>1055</v>
      </c>
      <c r="H293" s="288">
        <v>42343</v>
      </c>
      <c r="I293" t="s">
        <v>667</v>
      </c>
      <c r="J293" s="293" t="s">
        <v>1225</v>
      </c>
      <c r="K293" s="293" t="s">
        <v>1225</v>
      </c>
      <c r="L293" s="293" t="s">
        <v>1225</v>
      </c>
      <c r="M293" s="293" t="s">
        <v>1225</v>
      </c>
      <c r="N293" s="293" t="s">
        <v>1225</v>
      </c>
      <c r="O293" s="297" t="str">
        <f t="shared" si="16"/>
        <v>Strange, Orla</v>
      </c>
      <c r="P293">
        <f t="shared" si="17"/>
        <v>1699573</v>
      </c>
      <c r="Q293" t="str">
        <f t="shared" si="18"/>
        <v>F</v>
      </c>
      <c r="R293" s="288">
        <f t="shared" si="19"/>
        <v>42343</v>
      </c>
    </row>
    <row r="294" spans="1:18" x14ac:dyDescent="0.25">
      <c r="A294">
        <v>1700336</v>
      </c>
      <c r="B294" t="s">
        <v>657</v>
      </c>
      <c r="C294" t="s">
        <v>658</v>
      </c>
      <c r="D294" t="s">
        <v>662</v>
      </c>
      <c r="E294" t="s">
        <v>861</v>
      </c>
      <c r="F294" t="s">
        <v>999</v>
      </c>
      <c r="G294" t="s">
        <v>662</v>
      </c>
      <c r="H294" s="288">
        <v>40721</v>
      </c>
      <c r="I294" t="s">
        <v>812</v>
      </c>
      <c r="J294" s="293" t="s">
        <v>1225</v>
      </c>
      <c r="K294" s="293" t="s">
        <v>1225</v>
      </c>
      <c r="L294" s="293" t="s">
        <v>1225</v>
      </c>
      <c r="M294" s="293" t="s">
        <v>1225</v>
      </c>
      <c r="N294" s="293" t="s">
        <v>1225</v>
      </c>
      <c r="O294" s="297" t="str">
        <f t="shared" si="16"/>
        <v>Hall, Henry</v>
      </c>
      <c r="P294">
        <f t="shared" si="17"/>
        <v>1700336</v>
      </c>
      <c r="Q294" t="str">
        <f t="shared" si="18"/>
        <v>O</v>
      </c>
      <c r="R294" s="288">
        <f t="shared" si="19"/>
        <v>40721</v>
      </c>
    </row>
    <row r="295" spans="1:18" x14ac:dyDescent="0.25">
      <c r="A295">
        <v>1700592</v>
      </c>
      <c r="B295" t="s">
        <v>807</v>
      </c>
      <c r="C295" t="s">
        <v>664</v>
      </c>
      <c r="D295" t="s">
        <v>1057</v>
      </c>
      <c r="F295" t="s">
        <v>1058</v>
      </c>
      <c r="G295" t="s">
        <v>1057</v>
      </c>
      <c r="H295" s="288">
        <v>32406</v>
      </c>
      <c r="I295" t="s">
        <v>667</v>
      </c>
      <c r="J295" s="293" t="s">
        <v>1225</v>
      </c>
      <c r="K295" s="293" t="s">
        <v>1225</v>
      </c>
      <c r="L295" s="293" t="s">
        <v>1225</v>
      </c>
      <c r="M295" s="293" t="s">
        <v>1225</v>
      </c>
      <c r="N295" s="293" t="s">
        <v>1225</v>
      </c>
      <c r="O295" s="297" t="str">
        <f t="shared" si="16"/>
        <v>Leeming, Stevie</v>
      </c>
      <c r="P295">
        <f t="shared" si="17"/>
        <v>1700592</v>
      </c>
      <c r="Q295" t="str">
        <f t="shared" si="18"/>
        <v>F</v>
      </c>
      <c r="R295" s="288">
        <f t="shared" si="19"/>
        <v>32406</v>
      </c>
    </row>
    <row r="296" spans="1:18" x14ac:dyDescent="0.25">
      <c r="A296">
        <v>1700886</v>
      </c>
      <c r="B296" t="s">
        <v>657</v>
      </c>
      <c r="C296" t="s">
        <v>664</v>
      </c>
      <c r="D296" t="s">
        <v>747</v>
      </c>
      <c r="E296" t="s">
        <v>789</v>
      </c>
      <c r="F296" t="s">
        <v>785</v>
      </c>
      <c r="G296" t="s">
        <v>747</v>
      </c>
      <c r="H296" s="288">
        <v>41697</v>
      </c>
      <c r="I296" t="s">
        <v>667</v>
      </c>
      <c r="J296" s="293" t="s">
        <v>1225</v>
      </c>
      <c r="K296" s="293" t="s">
        <v>1225</v>
      </c>
      <c r="L296" s="293" t="s">
        <v>1225</v>
      </c>
      <c r="M296" s="293" t="s">
        <v>1225</v>
      </c>
      <c r="N296" s="293" t="s">
        <v>1225</v>
      </c>
      <c r="O296" s="297" t="str">
        <f t="shared" si="16"/>
        <v>Smith, Abigail</v>
      </c>
      <c r="P296">
        <f t="shared" si="17"/>
        <v>1700886</v>
      </c>
      <c r="Q296" t="str">
        <f t="shared" si="18"/>
        <v>F</v>
      </c>
      <c r="R296" s="288">
        <f t="shared" si="19"/>
        <v>41697</v>
      </c>
    </row>
    <row r="297" spans="1:18" x14ac:dyDescent="0.25">
      <c r="A297">
        <v>1703264</v>
      </c>
      <c r="B297" t="s">
        <v>669</v>
      </c>
      <c r="C297" t="s">
        <v>821</v>
      </c>
      <c r="D297" t="s">
        <v>822</v>
      </c>
      <c r="F297" t="s">
        <v>1059</v>
      </c>
      <c r="G297" t="s">
        <v>1060</v>
      </c>
      <c r="H297" s="288">
        <v>22608</v>
      </c>
      <c r="I297" t="s">
        <v>667</v>
      </c>
      <c r="J297" s="293" t="s">
        <v>1225</v>
      </c>
      <c r="K297" s="293" t="s">
        <v>1225</v>
      </c>
      <c r="L297" s="293" t="s">
        <v>1225</v>
      </c>
      <c r="M297" s="293" t="s">
        <v>1225</v>
      </c>
      <c r="N297" s="293" t="s">
        <v>1225</v>
      </c>
      <c r="O297" s="297" t="str">
        <f t="shared" si="16"/>
        <v>Allen, Susan</v>
      </c>
      <c r="P297">
        <f t="shared" si="17"/>
        <v>1703264</v>
      </c>
      <c r="Q297" t="str">
        <f t="shared" si="18"/>
        <v>F</v>
      </c>
      <c r="R297" s="288">
        <f t="shared" si="19"/>
        <v>22608</v>
      </c>
    </row>
    <row r="298" spans="1:18" x14ac:dyDescent="0.25">
      <c r="A298">
        <v>1714037</v>
      </c>
      <c r="B298" t="s">
        <v>669</v>
      </c>
      <c r="C298" t="s">
        <v>658</v>
      </c>
      <c r="D298" t="s">
        <v>1047</v>
      </c>
      <c r="F298" t="s">
        <v>1061</v>
      </c>
      <c r="G298" t="s">
        <v>1047</v>
      </c>
      <c r="H298" s="288">
        <v>40868</v>
      </c>
      <c r="I298" t="s">
        <v>812</v>
      </c>
      <c r="J298" s="293" t="s">
        <v>1225</v>
      </c>
      <c r="K298" s="293" t="s">
        <v>1225</v>
      </c>
      <c r="L298" s="293" t="s">
        <v>1225</v>
      </c>
      <c r="M298" s="293" t="s">
        <v>1225</v>
      </c>
      <c r="N298" s="293" t="s">
        <v>1225</v>
      </c>
      <c r="O298" s="297" t="str">
        <f t="shared" si="16"/>
        <v>Bates, Noah</v>
      </c>
      <c r="P298">
        <f t="shared" si="17"/>
        <v>1714037</v>
      </c>
      <c r="Q298" t="str">
        <f t="shared" si="18"/>
        <v>O</v>
      </c>
      <c r="R298" s="288">
        <f t="shared" si="19"/>
        <v>40868</v>
      </c>
    </row>
    <row r="299" spans="1:18" x14ac:dyDescent="0.25">
      <c r="A299">
        <v>1724911</v>
      </c>
      <c r="B299" t="s">
        <v>669</v>
      </c>
      <c r="C299" t="s">
        <v>664</v>
      </c>
      <c r="D299" t="s">
        <v>1062</v>
      </c>
      <c r="F299" t="s">
        <v>1063</v>
      </c>
      <c r="G299" t="s">
        <v>1062</v>
      </c>
      <c r="H299" s="288">
        <v>42153</v>
      </c>
      <c r="I299" t="s">
        <v>667</v>
      </c>
      <c r="J299" s="293" t="s">
        <v>1225</v>
      </c>
      <c r="K299" s="293" t="s">
        <v>1225</v>
      </c>
      <c r="L299" s="293" t="s">
        <v>1225</v>
      </c>
      <c r="M299" s="293" t="s">
        <v>1225</v>
      </c>
      <c r="N299" s="293" t="s">
        <v>1225</v>
      </c>
      <c r="O299" s="297" t="str">
        <f t="shared" si="16"/>
        <v>Johnson, Skye</v>
      </c>
      <c r="P299">
        <f t="shared" si="17"/>
        <v>1724911</v>
      </c>
      <c r="Q299" t="str">
        <f t="shared" si="18"/>
        <v>F</v>
      </c>
      <c r="R299" s="288">
        <f t="shared" si="19"/>
        <v>42153</v>
      </c>
    </row>
    <row r="300" spans="1:18" x14ac:dyDescent="0.25">
      <c r="A300">
        <v>1732832</v>
      </c>
      <c r="B300" t="s">
        <v>669</v>
      </c>
      <c r="C300" t="s">
        <v>658</v>
      </c>
      <c r="D300" t="s">
        <v>1064</v>
      </c>
      <c r="E300" t="s">
        <v>1065</v>
      </c>
      <c r="F300" t="s">
        <v>1025</v>
      </c>
      <c r="G300" t="s">
        <v>1066</v>
      </c>
      <c r="H300" s="288">
        <v>42084</v>
      </c>
      <c r="I300" t="s">
        <v>812</v>
      </c>
      <c r="J300" s="293" t="s">
        <v>1225</v>
      </c>
      <c r="K300" s="293" t="s">
        <v>1225</v>
      </c>
      <c r="L300" s="293" t="s">
        <v>1225</v>
      </c>
      <c r="M300" s="293" t="s">
        <v>1225</v>
      </c>
      <c r="N300" s="293" t="s">
        <v>1225</v>
      </c>
      <c r="O300" s="297" t="str">
        <f t="shared" si="16"/>
        <v>Bonner, Frederick</v>
      </c>
      <c r="P300">
        <f t="shared" si="17"/>
        <v>1732832</v>
      </c>
      <c r="Q300" t="str">
        <f t="shared" si="18"/>
        <v>O</v>
      </c>
      <c r="R300" s="288">
        <f t="shared" si="19"/>
        <v>42084</v>
      </c>
    </row>
    <row r="301" spans="1:18" x14ac:dyDescent="0.25">
      <c r="A301">
        <v>1745017</v>
      </c>
      <c r="B301" t="s">
        <v>669</v>
      </c>
      <c r="C301" t="s">
        <v>664</v>
      </c>
      <c r="D301" t="s">
        <v>1067</v>
      </c>
      <c r="E301" t="s">
        <v>767</v>
      </c>
      <c r="F301" t="s">
        <v>1014</v>
      </c>
      <c r="G301" t="s">
        <v>1067</v>
      </c>
      <c r="H301" s="288">
        <v>42133</v>
      </c>
      <c r="I301" t="s">
        <v>667</v>
      </c>
      <c r="J301" s="293" t="s">
        <v>1225</v>
      </c>
      <c r="K301" s="293" t="s">
        <v>1225</v>
      </c>
      <c r="L301" s="293" t="s">
        <v>1225</v>
      </c>
      <c r="M301" s="293" t="s">
        <v>1225</v>
      </c>
      <c r="N301" s="293" t="s">
        <v>1225</v>
      </c>
      <c r="O301" s="297" t="str">
        <f t="shared" si="16"/>
        <v>Felgate, Georgia</v>
      </c>
      <c r="P301">
        <f t="shared" si="17"/>
        <v>1745017</v>
      </c>
      <c r="Q301" t="str">
        <f t="shared" si="18"/>
        <v>F</v>
      </c>
      <c r="R301" s="288">
        <f t="shared" si="19"/>
        <v>42133</v>
      </c>
    </row>
    <row r="302" spans="1:18" x14ac:dyDescent="0.25">
      <c r="A302">
        <v>1745018</v>
      </c>
      <c r="B302" t="s">
        <v>657</v>
      </c>
      <c r="C302" t="s">
        <v>664</v>
      </c>
      <c r="D302" t="s">
        <v>1068</v>
      </c>
      <c r="E302" t="s">
        <v>671</v>
      </c>
      <c r="F302" t="s">
        <v>1069</v>
      </c>
      <c r="G302" t="s">
        <v>1068</v>
      </c>
      <c r="H302" s="288">
        <v>42027</v>
      </c>
      <c r="I302" t="s">
        <v>667</v>
      </c>
      <c r="J302" s="293" t="s">
        <v>1225</v>
      </c>
      <c r="K302" s="293" t="s">
        <v>1225</v>
      </c>
      <c r="L302" s="293" t="s">
        <v>1225</v>
      </c>
      <c r="M302" s="293" t="s">
        <v>1225</v>
      </c>
      <c r="N302" s="293" t="s">
        <v>1225</v>
      </c>
      <c r="O302" s="297" t="str">
        <f t="shared" si="16"/>
        <v>Smart, Rebecca</v>
      </c>
      <c r="P302">
        <f t="shared" si="17"/>
        <v>1745018</v>
      </c>
      <c r="Q302" t="str">
        <f t="shared" si="18"/>
        <v>F</v>
      </c>
      <c r="R302" s="288">
        <f t="shared" si="19"/>
        <v>42027</v>
      </c>
    </row>
    <row r="303" spans="1:18" x14ac:dyDescent="0.25">
      <c r="A303">
        <v>1745020</v>
      </c>
      <c r="B303" t="s">
        <v>669</v>
      </c>
      <c r="C303" t="s">
        <v>664</v>
      </c>
      <c r="D303" t="s">
        <v>1070</v>
      </c>
      <c r="E303" t="s">
        <v>916</v>
      </c>
      <c r="F303" t="s">
        <v>864</v>
      </c>
      <c r="G303" t="s">
        <v>1070</v>
      </c>
      <c r="H303" s="288">
        <v>41539</v>
      </c>
      <c r="I303" t="s">
        <v>667</v>
      </c>
      <c r="J303" s="293" t="s">
        <v>1225</v>
      </c>
      <c r="K303" s="293" t="s">
        <v>1225</v>
      </c>
      <c r="L303" s="293" t="s">
        <v>1225</v>
      </c>
      <c r="M303" s="293" t="s">
        <v>1225</v>
      </c>
      <c r="N303" s="293" t="s">
        <v>1225</v>
      </c>
      <c r="O303" s="297" t="str">
        <f t="shared" si="16"/>
        <v>Porter, Tilly</v>
      </c>
      <c r="P303">
        <f t="shared" si="17"/>
        <v>1745020</v>
      </c>
      <c r="Q303" t="str">
        <f t="shared" si="18"/>
        <v>F</v>
      </c>
      <c r="R303" s="288">
        <f t="shared" si="19"/>
        <v>41539</v>
      </c>
    </row>
    <row r="304" spans="1:18" x14ac:dyDescent="0.25">
      <c r="A304">
        <v>1745021</v>
      </c>
      <c r="B304" t="s">
        <v>669</v>
      </c>
      <c r="C304" t="s">
        <v>664</v>
      </c>
      <c r="D304" t="s">
        <v>1071</v>
      </c>
      <c r="E304" t="s">
        <v>694</v>
      </c>
      <c r="F304" t="s">
        <v>1072</v>
      </c>
      <c r="G304" t="s">
        <v>1071</v>
      </c>
      <c r="H304" s="288">
        <v>41620</v>
      </c>
      <c r="I304" t="s">
        <v>667</v>
      </c>
      <c r="J304" s="293" t="s">
        <v>1225</v>
      </c>
      <c r="K304" s="293" t="s">
        <v>1225</v>
      </c>
      <c r="L304" s="293" t="s">
        <v>1225</v>
      </c>
      <c r="M304" s="293" t="s">
        <v>1225</v>
      </c>
      <c r="N304" s="293" t="s">
        <v>1225</v>
      </c>
      <c r="O304" s="297" t="str">
        <f t="shared" si="16"/>
        <v>Carter, Daisy</v>
      </c>
      <c r="P304">
        <f t="shared" si="17"/>
        <v>1745021</v>
      </c>
      <c r="Q304" t="str">
        <f t="shared" si="18"/>
        <v>F</v>
      </c>
      <c r="R304" s="288">
        <f t="shared" si="19"/>
        <v>41620</v>
      </c>
    </row>
    <row r="305" spans="1:18" x14ac:dyDescent="0.25">
      <c r="A305">
        <v>1745023</v>
      </c>
      <c r="B305" t="s">
        <v>669</v>
      </c>
      <c r="C305" t="s">
        <v>664</v>
      </c>
      <c r="D305" t="s">
        <v>704</v>
      </c>
      <c r="E305" t="s">
        <v>789</v>
      </c>
      <c r="F305" t="s">
        <v>1073</v>
      </c>
      <c r="G305" t="s">
        <v>704</v>
      </c>
      <c r="H305" s="288">
        <v>41363</v>
      </c>
      <c r="I305" t="s">
        <v>667</v>
      </c>
      <c r="J305" s="293" t="s">
        <v>1225</v>
      </c>
      <c r="K305" s="293" t="s">
        <v>1225</v>
      </c>
      <c r="L305" s="293" t="s">
        <v>1225</v>
      </c>
      <c r="M305" s="293" t="s">
        <v>1225</v>
      </c>
      <c r="N305" s="293" t="s">
        <v>1225</v>
      </c>
      <c r="O305" s="297" t="str">
        <f t="shared" si="16"/>
        <v>Richards, Chloe</v>
      </c>
      <c r="P305">
        <f t="shared" si="17"/>
        <v>1745023</v>
      </c>
      <c r="Q305" t="str">
        <f t="shared" si="18"/>
        <v>F</v>
      </c>
      <c r="R305" s="288">
        <f t="shared" si="19"/>
        <v>41363</v>
      </c>
    </row>
    <row r="306" spans="1:18" x14ac:dyDescent="0.25">
      <c r="A306">
        <v>1745024</v>
      </c>
      <c r="B306" t="s">
        <v>669</v>
      </c>
      <c r="C306" t="s">
        <v>658</v>
      </c>
      <c r="D306" t="s">
        <v>1074</v>
      </c>
      <c r="F306" t="s">
        <v>1072</v>
      </c>
      <c r="G306" t="s">
        <v>1074</v>
      </c>
      <c r="H306" s="288">
        <v>42427</v>
      </c>
      <c r="I306" t="s">
        <v>812</v>
      </c>
      <c r="J306" s="293" t="s">
        <v>1225</v>
      </c>
      <c r="K306" s="293" t="s">
        <v>1225</v>
      </c>
      <c r="L306" s="293" t="s">
        <v>1225</v>
      </c>
      <c r="M306" s="293" t="s">
        <v>1225</v>
      </c>
      <c r="N306" s="293" t="s">
        <v>1225</v>
      </c>
      <c r="O306" s="297" t="str">
        <f t="shared" si="16"/>
        <v>Carter, Huw</v>
      </c>
      <c r="P306">
        <f t="shared" si="17"/>
        <v>1745024</v>
      </c>
      <c r="Q306" t="str">
        <f t="shared" si="18"/>
        <v>O</v>
      </c>
      <c r="R306" s="288">
        <f t="shared" si="19"/>
        <v>42427</v>
      </c>
    </row>
    <row r="307" spans="1:18" x14ac:dyDescent="0.25">
      <c r="A307">
        <v>1745025</v>
      </c>
      <c r="B307" t="s">
        <v>669</v>
      </c>
      <c r="C307" t="s">
        <v>664</v>
      </c>
      <c r="D307" t="s">
        <v>1075</v>
      </c>
      <c r="F307" t="s">
        <v>1076</v>
      </c>
      <c r="G307" t="s">
        <v>1075</v>
      </c>
      <c r="H307" s="288">
        <v>41925</v>
      </c>
      <c r="I307" t="s">
        <v>667</v>
      </c>
      <c r="J307" s="293" t="s">
        <v>1225</v>
      </c>
      <c r="K307" s="293" t="s">
        <v>1225</v>
      </c>
      <c r="L307" s="293" t="s">
        <v>1225</v>
      </c>
      <c r="M307" s="293" t="s">
        <v>1225</v>
      </c>
      <c r="N307" s="293" t="s">
        <v>1225</v>
      </c>
      <c r="O307" s="297" t="str">
        <f t="shared" si="16"/>
        <v>Mcdonald, Connie</v>
      </c>
      <c r="P307">
        <f t="shared" si="17"/>
        <v>1745025</v>
      </c>
      <c r="Q307" t="str">
        <f t="shared" si="18"/>
        <v>F</v>
      </c>
      <c r="R307" s="288">
        <f t="shared" si="19"/>
        <v>41925</v>
      </c>
    </row>
    <row r="308" spans="1:18" x14ac:dyDescent="0.25">
      <c r="A308">
        <v>1745026</v>
      </c>
      <c r="B308" t="s">
        <v>657</v>
      </c>
      <c r="C308" t="s">
        <v>664</v>
      </c>
      <c r="D308" t="s">
        <v>326</v>
      </c>
      <c r="F308" t="s">
        <v>1044</v>
      </c>
      <c r="G308" t="s">
        <v>326</v>
      </c>
      <c r="H308" s="288">
        <v>42948</v>
      </c>
      <c r="I308" t="s">
        <v>667</v>
      </c>
      <c r="J308" s="293" t="s">
        <v>1225</v>
      </c>
      <c r="K308" s="293" t="s">
        <v>1225</v>
      </c>
      <c r="L308" s="293" t="s">
        <v>1225</v>
      </c>
      <c r="M308" s="293" t="s">
        <v>1225</v>
      </c>
      <c r="N308" s="293" t="s">
        <v>1225</v>
      </c>
      <c r="O308" s="297" t="str">
        <f t="shared" si="16"/>
        <v>Pearson, Emily</v>
      </c>
      <c r="P308">
        <f t="shared" si="17"/>
        <v>1745026</v>
      </c>
      <c r="Q308" t="str">
        <f t="shared" si="18"/>
        <v>F</v>
      </c>
      <c r="R308" s="288">
        <f t="shared" si="19"/>
        <v>42948</v>
      </c>
    </row>
    <row r="309" spans="1:18" x14ac:dyDescent="0.25">
      <c r="A309">
        <v>1745027</v>
      </c>
      <c r="B309" t="s">
        <v>657</v>
      </c>
      <c r="C309" t="s">
        <v>664</v>
      </c>
      <c r="D309" t="s">
        <v>834</v>
      </c>
      <c r="E309" t="s">
        <v>861</v>
      </c>
      <c r="F309" t="s">
        <v>785</v>
      </c>
      <c r="G309" t="s">
        <v>834</v>
      </c>
      <c r="H309" s="288">
        <v>42276</v>
      </c>
      <c r="I309" t="s">
        <v>667</v>
      </c>
      <c r="J309" s="293" t="s">
        <v>1225</v>
      </c>
      <c r="K309" s="293" t="s">
        <v>1225</v>
      </c>
      <c r="L309" s="293" t="s">
        <v>1225</v>
      </c>
      <c r="M309" s="293" t="s">
        <v>1225</v>
      </c>
      <c r="N309" s="293" t="s">
        <v>1225</v>
      </c>
      <c r="O309" s="297" t="str">
        <f t="shared" si="16"/>
        <v>Smith, Hannah</v>
      </c>
      <c r="P309">
        <f t="shared" si="17"/>
        <v>1745027</v>
      </c>
      <c r="Q309" t="str">
        <f t="shared" si="18"/>
        <v>F</v>
      </c>
      <c r="R309" s="288">
        <f t="shared" si="19"/>
        <v>42276</v>
      </c>
    </row>
    <row r="310" spans="1:18" x14ac:dyDescent="0.25">
      <c r="A310">
        <v>1746215</v>
      </c>
      <c r="B310" t="s">
        <v>807</v>
      </c>
      <c r="C310" t="s">
        <v>689</v>
      </c>
      <c r="D310" t="s">
        <v>716</v>
      </c>
      <c r="E310" t="s">
        <v>705</v>
      </c>
      <c r="F310" t="s">
        <v>329</v>
      </c>
      <c r="G310" t="s">
        <v>716</v>
      </c>
      <c r="H310" s="288">
        <v>29608</v>
      </c>
      <c r="I310" t="s">
        <v>667</v>
      </c>
      <c r="J310" s="293" t="s">
        <v>1225</v>
      </c>
      <c r="K310" s="293" t="s">
        <v>1225</v>
      </c>
      <c r="L310" s="293" t="s">
        <v>1225</v>
      </c>
      <c r="M310" s="293" t="s">
        <v>1225</v>
      </c>
      <c r="N310" s="293" t="s">
        <v>1225</v>
      </c>
      <c r="O310" s="297" t="str">
        <f t="shared" si="16"/>
        <v>Capaldi, Felicity</v>
      </c>
      <c r="P310">
        <f t="shared" si="17"/>
        <v>1746215</v>
      </c>
      <c r="Q310" t="str">
        <f t="shared" si="18"/>
        <v>F</v>
      </c>
      <c r="R310" s="288">
        <f t="shared" si="19"/>
        <v>29608</v>
      </c>
    </row>
    <row r="311" spans="1:18" x14ac:dyDescent="0.25">
      <c r="A311">
        <v>1747066</v>
      </c>
      <c r="B311" t="s">
        <v>657</v>
      </c>
      <c r="C311" t="s">
        <v>658</v>
      </c>
      <c r="D311" t="s">
        <v>758</v>
      </c>
      <c r="F311" t="s">
        <v>1072</v>
      </c>
      <c r="G311" t="s">
        <v>875</v>
      </c>
      <c r="H311" s="288">
        <v>29730</v>
      </c>
      <c r="I311" t="s">
        <v>812</v>
      </c>
      <c r="J311" s="293" t="s">
        <v>1225</v>
      </c>
      <c r="K311" s="293" t="s">
        <v>1225</v>
      </c>
      <c r="L311" s="293" t="s">
        <v>1225</v>
      </c>
      <c r="M311" s="293" t="s">
        <v>1225</v>
      </c>
      <c r="N311" s="293" t="s">
        <v>1225</v>
      </c>
      <c r="O311" s="297" t="str">
        <f t="shared" si="16"/>
        <v>Carter, William</v>
      </c>
      <c r="P311">
        <f t="shared" si="17"/>
        <v>1747066</v>
      </c>
      <c r="Q311" t="str">
        <f t="shared" si="18"/>
        <v>O</v>
      </c>
      <c r="R311" s="288">
        <f t="shared" si="19"/>
        <v>29730</v>
      </c>
    </row>
    <row r="312" spans="1:18" x14ac:dyDescent="0.25">
      <c r="A312">
        <v>1747067</v>
      </c>
      <c r="B312" t="s">
        <v>657</v>
      </c>
      <c r="C312" t="s">
        <v>664</v>
      </c>
      <c r="D312" t="s">
        <v>779</v>
      </c>
      <c r="E312" t="s">
        <v>705</v>
      </c>
      <c r="F312" t="s">
        <v>1077</v>
      </c>
      <c r="G312" t="s">
        <v>779</v>
      </c>
      <c r="H312" s="288">
        <v>39605</v>
      </c>
      <c r="I312" t="s">
        <v>667</v>
      </c>
      <c r="J312" s="293" t="s">
        <v>1225</v>
      </c>
      <c r="K312" s="293" t="s">
        <v>1225</v>
      </c>
      <c r="L312" s="293" t="s">
        <v>1225</v>
      </c>
      <c r="M312" s="293" t="s">
        <v>1225</v>
      </c>
      <c r="N312" s="293" t="s">
        <v>1225</v>
      </c>
      <c r="O312" s="297" t="str">
        <f t="shared" si="16"/>
        <v>Wild, Sophia</v>
      </c>
      <c r="P312">
        <f t="shared" si="17"/>
        <v>1747067</v>
      </c>
      <c r="Q312" t="str">
        <f t="shared" si="18"/>
        <v>F</v>
      </c>
      <c r="R312" s="288">
        <f t="shared" si="19"/>
        <v>39605</v>
      </c>
    </row>
    <row r="313" spans="1:18" x14ac:dyDescent="0.25">
      <c r="A313">
        <v>1760233</v>
      </c>
      <c r="B313" t="s">
        <v>657</v>
      </c>
      <c r="C313" t="s">
        <v>658</v>
      </c>
      <c r="D313" t="s">
        <v>909</v>
      </c>
      <c r="E313" t="s">
        <v>861</v>
      </c>
      <c r="F313" t="s">
        <v>785</v>
      </c>
      <c r="G313" t="s">
        <v>909</v>
      </c>
      <c r="H313" s="288">
        <v>41893</v>
      </c>
      <c r="I313" t="s">
        <v>812</v>
      </c>
      <c r="J313" s="293" t="s">
        <v>1225</v>
      </c>
      <c r="K313" s="293" t="s">
        <v>1225</v>
      </c>
      <c r="L313" s="293" t="s">
        <v>1225</v>
      </c>
      <c r="M313" s="293" t="s">
        <v>1225</v>
      </c>
      <c r="N313" s="293" t="s">
        <v>1225</v>
      </c>
      <c r="O313" s="297" t="str">
        <f t="shared" si="16"/>
        <v>Smith, Edward</v>
      </c>
      <c r="P313">
        <f t="shared" si="17"/>
        <v>1760233</v>
      </c>
      <c r="Q313" t="str">
        <f t="shared" si="18"/>
        <v>O</v>
      </c>
      <c r="R313" s="288">
        <f t="shared" si="19"/>
        <v>41893</v>
      </c>
    </row>
    <row r="314" spans="1:18" x14ac:dyDescent="0.25">
      <c r="A314">
        <v>1765397</v>
      </c>
      <c r="B314" t="s">
        <v>657</v>
      </c>
      <c r="C314" t="s">
        <v>658</v>
      </c>
      <c r="D314" t="s">
        <v>1078</v>
      </c>
      <c r="E314" t="s">
        <v>1002</v>
      </c>
      <c r="F314" t="s">
        <v>1079</v>
      </c>
      <c r="G314" t="s">
        <v>1078</v>
      </c>
      <c r="H314" s="288">
        <v>41127</v>
      </c>
      <c r="I314" t="s">
        <v>812</v>
      </c>
      <c r="J314" s="293" t="s">
        <v>1225</v>
      </c>
      <c r="K314" s="293" t="s">
        <v>1225</v>
      </c>
      <c r="L314" s="293" t="s">
        <v>1225</v>
      </c>
      <c r="M314" s="293" t="s">
        <v>1225</v>
      </c>
      <c r="N314" s="293" t="s">
        <v>1225</v>
      </c>
      <c r="O314" s="297" t="str">
        <f t="shared" si="16"/>
        <v>Austin, Fraser</v>
      </c>
      <c r="P314">
        <f t="shared" si="17"/>
        <v>1765397</v>
      </c>
      <c r="Q314" t="str">
        <f t="shared" si="18"/>
        <v>O</v>
      </c>
      <c r="R314" s="288">
        <f t="shared" si="19"/>
        <v>41127</v>
      </c>
    </row>
    <row r="315" spans="1:18" x14ac:dyDescent="0.25">
      <c r="A315">
        <v>1765399</v>
      </c>
      <c r="B315" t="s">
        <v>657</v>
      </c>
      <c r="C315" t="s">
        <v>658</v>
      </c>
      <c r="D315" t="s">
        <v>1080</v>
      </c>
      <c r="E315" t="s">
        <v>694</v>
      </c>
      <c r="F315" t="s">
        <v>1079</v>
      </c>
      <c r="G315" t="s">
        <v>1080</v>
      </c>
      <c r="H315" s="288">
        <v>40367</v>
      </c>
      <c r="I315" t="s">
        <v>812</v>
      </c>
      <c r="J315" s="293" t="s">
        <v>1225</v>
      </c>
      <c r="K315" s="293" t="s">
        <v>1225</v>
      </c>
      <c r="L315" s="293" t="s">
        <v>1225</v>
      </c>
      <c r="M315" s="293" t="s">
        <v>1225</v>
      </c>
      <c r="N315" s="293" t="s">
        <v>1225</v>
      </c>
      <c r="O315" s="297" t="str">
        <f t="shared" si="16"/>
        <v>Austin, Finlay</v>
      </c>
      <c r="P315">
        <f t="shared" si="17"/>
        <v>1765399</v>
      </c>
      <c r="Q315" t="str">
        <f t="shared" si="18"/>
        <v>O</v>
      </c>
      <c r="R315" s="288">
        <f t="shared" si="19"/>
        <v>40367</v>
      </c>
    </row>
    <row r="316" spans="1:18" x14ac:dyDescent="0.25">
      <c r="A316">
        <v>1780109</v>
      </c>
      <c r="B316" t="s">
        <v>669</v>
      </c>
      <c r="C316" t="s">
        <v>658</v>
      </c>
      <c r="D316" t="s">
        <v>1081</v>
      </c>
      <c r="E316" t="s">
        <v>698</v>
      </c>
      <c r="F316" t="s">
        <v>999</v>
      </c>
      <c r="G316" t="s">
        <v>1081</v>
      </c>
      <c r="H316" s="288">
        <v>41901</v>
      </c>
      <c r="I316" t="s">
        <v>812</v>
      </c>
      <c r="J316" s="293" t="s">
        <v>1225</v>
      </c>
      <c r="K316" s="293" t="s">
        <v>1225</v>
      </c>
      <c r="L316" s="293" t="s">
        <v>1225</v>
      </c>
      <c r="M316" s="293" t="s">
        <v>1225</v>
      </c>
      <c r="N316" s="293" t="s">
        <v>1225</v>
      </c>
      <c r="O316" s="297" t="str">
        <f t="shared" si="16"/>
        <v>Hall, Louis</v>
      </c>
      <c r="P316">
        <f t="shared" si="17"/>
        <v>1780109</v>
      </c>
      <c r="Q316" t="str">
        <f t="shared" si="18"/>
        <v>O</v>
      </c>
      <c r="R316" s="288">
        <f t="shared" si="19"/>
        <v>41901</v>
      </c>
    </row>
    <row r="317" spans="1:18" x14ac:dyDescent="0.25">
      <c r="A317">
        <v>1790389</v>
      </c>
      <c r="B317" t="s">
        <v>669</v>
      </c>
      <c r="C317" t="s">
        <v>658</v>
      </c>
      <c r="D317" t="s">
        <v>1082</v>
      </c>
      <c r="E317" t="s">
        <v>671</v>
      </c>
      <c r="F317" t="s">
        <v>1083</v>
      </c>
      <c r="G317" t="s">
        <v>1084</v>
      </c>
      <c r="H317" s="288">
        <v>41499</v>
      </c>
      <c r="I317" t="s">
        <v>812</v>
      </c>
      <c r="J317" s="293" t="s">
        <v>1225</v>
      </c>
      <c r="K317" s="293" t="s">
        <v>1225</v>
      </c>
      <c r="L317" s="293" t="s">
        <v>1225</v>
      </c>
      <c r="M317" s="293" t="s">
        <v>1225</v>
      </c>
      <c r="N317" s="293" t="s">
        <v>1225</v>
      </c>
      <c r="O317" s="297" t="str">
        <f t="shared" si="16"/>
        <v>Habibulloyev, Ibrohim</v>
      </c>
      <c r="P317">
        <f t="shared" si="17"/>
        <v>1790389</v>
      </c>
      <c r="Q317" t="str">
        <f t="shared" si="18"/>
        <v>O</v>
      </c>
      <c r="R317" s="288">
        <f t="shared" si="19"/>
        <v>41499</v>
      </c>
    </row>
    <row r="318" spans="1:18" x14ac:dyDescent="0.25">
      <c r="A318">
        <v>1791930</v>
      </c>
      <c r="B318" t="s">
        <v>669</v>
      </c>
      <c r="C318" t="s">
        <v>658</v>
      </c>
      <c r="D318" t="s">
        <v>1085</v>
      </c>
      <c r="F318" t="s">
        <v>685</v>
      </c>
      <c r="G318" t="s">
        <v>1085</v>
      </c>
      <c r="H318" s="288">
        <v>38855</v>
      </c>
      <c r="I318" t="s">
        <v>812</v>
      </c>
      <c r="J318" s="293" t="s">
        <v>1225</v>
      </c>
      <c r="K318" s="293" t="s">
        <v>1225</v>
      </c>
      <c r="L318" s="293" t="s">
        <v>1225</v>
      </c>
      <c r="M318" s="293" t="s">
        <v>1225</v>
      </c>
      <c r="N318" s="293" t="s">
        <v>1225</v>
      </c>
      <c r="O318" s="297" t="str">
        <f t="shared" si="16"/>
        <v>Codd, Ben</v>
      </c>
      <c r="P318">
        <f t="shared" si="17"/>
        <v>1791930</v>
      </c>
      <c r="Q318" t="str">
        <f t="shared" si="18"/>
        <v>O</v>
      </c>
      <c r="R318" s="288">
        <f t="shared" si="19"/>
        <v>38855</v>
      </c>
    </row>
    <row r="319" spans="1:18" x14ac:dyDescent="0.25">
      <c r="A319">
        <v>1799283</v>
      </c>
      <c r="B319" t="s">
        <v>657</v>
      </c>
      <c r="C319" t="s">
        <v>664</v>
      </c>
      <c r="D319" t="s">
        <v>1086</v>
      </c>
      <c r="F319" t="s">
        <v>1087</v>
      </c>
      <c r="G319" t="s">
        <v>1086</v>
      </c>
      <c r="H319" s="288">
        <v>42137</v>
      </c>
      <c r="I319" t="s">
        <v>667</v>
      </c>
      <c r="J319" s="293" t="s">
        <v>1225</v>
      </c>
      <c r="K319" s="293" t="s">
        <v>1225</v>
      </c>
      <c r="L319" s="293" t="s">
        <v>1225</v>
      </c>
      <c r="M319" s="293" t="s">
        <v>1225</v>
      </c>
      <c r="N319" s="293" t="s">
        <v>1225</v>
      </c>
      <c r="O319" s="297" t="str">
        <f t="shared" si="16"/>
        <v>Zien Eddine, Heaven</v>
      </c>
      <c r="P319">
        <f t="shared" si="17"/>
        <v>1799283</v>
      </c>
      <c r="Q319" t="str">
        <f t="shared" si="18"/>
        <v>F</v>
      </c>
      <c r="R319" s="288">
        <f t="shared" si="19"/>
        <v>42137</v>
      </c>
    </row>
    <row r="320" spans="1:18" x14ac:dyDescent="0.25">
      <c r="A320">
        <v>1799285</v>
      </c>
      <c r="B320" t="s">
        <v>657</v>
      </c>
      <c r="C320" t="s">
        <v>658</v>
      </c>
      <c r="D320" t="s">
        <v>1088</v>
      </c>
      <c r="E320" t="s">
        <v>661</v>
      </c>
      <c r="F320" t="s">
        <v>1076</v>
      </c>
      <c r="G320" t="s">
        <v>1088</v>
      </c>
      <c r="H320" s="288">
        <v>42744</v>
      </c>
      <c r="I320" t="s">
        <v>812</v>
      </c>
      <c r="J320" s="293" t="s">
        <v>1225</v>
      </c>
      <c r="K320" s="293" t="s">
        <v>1225</v>
      </c>
      <c r="L320" s="293" t="s">
        <v>1225</v>
      </c>
      <c r="M320" s="293" t="s">
        <v>1225</v>
      </c>
      <c r="N320" s="293" t="s">
        <v>1225</v>
      </c>
      <c r="O320" s="297" t="str">
        <f t="shared" si="16"/>
        <v>Mcdonald, Ossian</v>
      </c>
      <c r="P320">
        <f t="shared" si="17"/>
        <v>1799285</v>
      </c>
      <c r="Q320" t="str">
        <f t="shared" si="18"/>
        <v>O</v>
      </c>
      <c r="R320" s="288">
        <f t="shared" si="19"/>
        <v>42744</v>
      </c>
    </row>
    <row r="321" spans="1:18" x14ac:dyDescent="0.25">
      <c r="A321">
        <v>1804127</v>
      </c>
      <c r="B321" t="s">
        <v>669</v>
      </c>
      <c r="C321" t="s">
        <v>664</v>
      </c>
      <c r="D321" t="s">
        <v>962</v>
      </c>
      <c r="E321" t="s">
        <v>861</v>
      </c>
      <c r="F321" t="s">
        <v>1089</v>
      </c>
      <c r="G321" t="s">
        <v>962</v>
      </c>
      <c r="H321" s="288">
        <v>41878</v>
      </c>
      <c r="I321" t="s">
        <v>667</v>
      </c>
      <c r="J321" s="293" t="s">
        <v>1225</v>
      </c>
      <c r="K321" s="293" t="s">
        <v>1225</v>
      </c>
      <c r="L321" s="293" t="s">
        <v>1225</v>
      </c>
      <c r="M321" s="293" t="s">
        <v>1225</v>
      </c>
      <c r="N321" s="293" t="s">
        <v>1225</v>
      </c>
      <c r="O321" s="297" t="str">
        <f t="shared" si="16"/>
        <v>Hugill, Sarah</v>
      </c>
      <c r="P321">
        <f t="shared" si="17"/>
        <v>1804127</v>
      </c>
      <c r="Q321" t="str">
        <f t="shared" si="18"/>
        <v>F</v>
      </c>
      <c r="R321" s="288">
        <f t="shared" si="19"/>
        <v>41878</v>
      </c>
    </row>
    <row r="322" spans="1:18" x14ac:dyDescent="0.25">
      <c r="A322">
        <v>1804128</v>
      </c>
      <c r="B322" t="s">
        <v>657</v>
      </c>
      <c r="C322" t="s">
        <v>658</v>
      </c>
      <c r="D322" t="s">
        <v>897</v>
      </c>
      <c r="E322" t="s">
        <v>698</v>
      </c>
      <c r="F322" t="s">
        <v>1090</v>
      </c>
      <c r="G322" t="s">
        <v>897</v>
      </c>
      <c r="H322" s="288">
        <v>42152</v>
      </c>
      <c r="I322" t="s">
        <v>812</v>
      </c>
      <c r="J322" s="293" t="s">
        <v>1225</v>
      </c>
      <c r="K322" s="293" t="s">
        <v>1225</v>
      </c>
      <c r="L322" s="293" t="s">
        <v>1225</v>
      </c>
      <c r="M322" s="293" t="s">
        <v>1225</v>
      </c>
      <c r="N322" s="293" t="s">
        <v>1225</v>
      </c>
      <c r="O322" s="297" t="str">
        <f t="shared" si="16"/>
        <v>Cowan-Thompson, Rafferty</v>
      </c>
      <c r="P322">
        <f t="shared" si="17"/>
        <v>1804128</v>
      </c>
      <c r="Q322" t="str">
        <f t="shared" si="18"/>
        <v>O</v>
      </c>
      <c r="R322" s="288">
        <f t="shared" si="19"/>
        <v>42152</v>
      </c>
    </row>
    <row r="323" spans="1:18" x14ac:dyDescent="0.25">
      <c r="A323">
        <v>1804131</v>
      </c>
      <c r="B323" t="s">
        <v>657</v>
      </c>
      <c r="C323" t="s">
        <v>664</v>
      </c>
      <c r="D323" t="s">
        <v>1091</v>
      </c>
      <c r="E323" t="s">
        <v>861</v>
      </c>
      <c r="F323" t="s">
        <v>1090</v>
      </c>
      <c r="G323" t="s">
        <v>1091</v>
      </c>
      <c r="H323" s="288">
        <v>41689</v>
      </c>
      <c r="I323" t="s">
        <v>667</v>
      </c>
      <c r="J323" s="293" t="s">
        <v>1225</v>
      </c>
      <c r="K323" s="293" t="s">
        <v>1225</v>
      </c>
      <c r="L323" s="293" t="s">
        <v>1225</v>
      </c>
      <c r="M323" s="293" t="s">
        <v>1225</v>
      </c>
      <c r="N323" s="293" t="s">
        <v>1225</v>
      </c>
      <c r="O323" s="297" t="str">
        <f t="shared" si="16"/>
        <v>Cowan-Thompson, Arabella</v>
      </c>
      <c r="P323">
        <f t="shared" si="17"/>
        <v>1804131</v>
      </c>
      <c r="Q323" t="str">
        <f t="shared" si="18"/>
        <v>F</v>
      </c>
      <c r="R323" s="288">
        <f t="shared" si="19"/>
        <v>41689</v>
      </c>
    </row>
    <row r="324" spans="1:18" x14ac:dyDescent="0.25">
      <c r="A324">
        <v>1811391</v>
      </c>
      <c r="B324" t="s">
        <v>657</v>
      </c>
      <c r="C324" t="s">
        <v>658</v>
      </c>
      <c r="D324" t="s">
        <v>1018</v>
      </c>
      <c r="E324" t="s">
        <v>661</v>
      </c>
      <c r="F324" t="s">
        <v>334</v>
      </c>
      <c r="G324" t="s">
        <v>1018</v>
      </c>
      <c r="H324" s="288">
        <v>23544</v>
      </c>
      <c r="I324" t="s">
        <v>812</v>
      </c>
      <c r="J324" s="293" t="s">
        <v>1225</v>
      </c>
      <c r="K324" s="293" t="s">
        <v>1225</v>
      </c>
      <c r="L324" s="293" t="s">
        <v>1225</v>
      </c>
      <c r="M324" s="293" t="s">
        <v>1225</v>
      </c>
      <c r="N324" s="293" t="s">
        <v>1225</v>
      </c>
      <c r="O324" s="297" t="str">
        <f t="shared" si="16"/>
        <v>Kitson, Richard</v>
      </c>
      <c r="P324">
        <f t="shared" si="17"/>
        <v>1811391</v>
      </c>
      <c r="Q324" t="str">
        <f t="shared" si="18"/>
        <v>O</v>
      </c>
      <c r="R324" s="288">
        <f t="shared" si="19"/>
        <v>23544</v>
      </c>
    </row>
    <row r="325" spans="1:18" x14ac:dyDescent="0.25">
      <c r="A325">
        <v>1813348</v>
      </c>
      <c r="B325" t="s">
        <v>657</v>
      </c>
      <c r="C325" t="s">
        <v>658</v>
      </c>
      <c r="D325" t="s">
        <v>1092</v>
      </c>
      <c r="F325" t="s">
        <v>1093</v>
      </c>
      <c r="G325" t="s">
        <v>1092</v>
      </c>
      <c r="H325" s="288">
        <v>21144</v>
      </c>
      <c r="I325" t="s">
        <v>812</v>
      </c>
      <c r="J325" s="293" t="s">
        <v>1225</v>
      </c>
      <c r="K325" s="293" t="s">
        <v>1225</v>
      </c>
      <c r="L325" s="293" t="s">
        <v>1225</v>
      </c>
      <c r="M325" s="293" t="s">
        <v>1225</v>
      </c>
      <c r="N325" s="293" t="s">
        <v>1225</v>
      </c>
      <c r="O325" s="297" t="str">
        <f t="shared" si="16"/>
        <v>Murphy, Mick</v>
      </c>
      <c r="P325">
        <f t="shared" si="17"/>
        <v>1813348</v>
      </c>
      <c r="Q325" t="str">
        <f t="shared" si="18"/>
        <v>O</v>
      </c>
      <c r="R325" s="288">
        <f t="shared" si="19"/>
        <v>21144</v>
      </c>
    </row>
    <row r="326" spans="1:18" x14ac:dyDescent="0.25">
      <c r="A326">
        <v>1814680</v>
      </c>
      <c r="B326" t="s">
        <v>657</v>
      </c>
      <c r="C326" t="s">
        <v>664</v>
      </c>
      <c r="D326" t="s">
        <v>1094</v>
      </c>
      <c r="E326" t="s">
        <v>698</v>
      </c>
      <c r="F326" t="s">
        <v>1095</v>
      </c>
      <c r="G326" t="s">
        <v>1094</v>
      </c>
      <c r="H326" s="288">
        <v>42286</v>
      </c>
      <c r="I326" t="s">
        <v>667</v>
      </c>
      <c r="J326" s="293" t="s">
        <v>1225</v>
      </c>
      <c r="K326" s="293" t="s">
        <v>1225</v>
      </c>
      <c r="L326" s="293" t="s">
        <v>1225</v>
      </c>
      <c r="M326" s="293" t="s">
        <v>1225</v>
      </c>
      <c r="N326" s="293" t="s">
        <v>1225</v>
      </c>
      <c r="O326" s="297" t="str">
        <f t="shared" si="16"/>
        <v>Bailey, Frances</v>
      </c>
      <c r="P326">
        <f t="shared" si="17"/>
        <v>1814680</v>
      </c>
      <c r="Q326" t="str">
        <f t="shared" si="18"/>
        <v>F</v>
      </c>
      <c r="R326" s="288">
        <f t="shared" si="19"/>
        <v>42286</v>
      </c>
    </row>
    <row r="327" spans="1:18" x14ac:dyDescent="0.25">
      <c r="A327">
        <v>1815585</v>
      </c>
      <c r="B327" t="s">
        <v>657</v>
      </c>
      <c r="C327" t="s">
        <v>658</v>
      </c>
      <c r="D327" t="s">
        <v>739</v>
      </c>
      <c r="F327" t="s">
        <v>1096</v>
      </c>
      <c r="G327" t="s">
        <v>739</v>
      </c>
      <c r="H327" s="288">
        <v>42465</v>
      </c>
      <c r="I327" t="s">
        <v>812</v>
      </c>
      <c r="J327" s="293" t="s">
        <v>1225</v>
      </c>
      <c r="K327" s="293" t="s">
        <v>1225</v>
      </c>
      <c r="L327" s="293" t="s">
        <v>1225</v>
      </c>
      <c r="M327" s="293" t="s">
        <v>1225</v>
      </c>
      <c r="N327" s="293" t="s">
        <v>1225</v>
      </c>
      <c r="O327" s="297" t="str">
        <f t="shared" si="16"/>
        <v>Hockney-Bainbridge, Harry</v>
      </c>
      <c r="P327">
        <f t="shared" si="17"/>
        <v>1815585</v>
      </c>
      <c r="Q327" t="str">
        <f t="shared" si="18"/>
        <v>O</v>
      </c>
      <c r="R327" s="288">
        <f t="shared" si="19"/>
        <v>42465</v>
      </c>
    </row>
    <row r="328" spans="1:18" x14ac:dyDescent="0.25">
      <c r="A328">
        <v>1815587</v>
      </c>
      <c r="B328" t="s">
        <v>657</v>
      </c>
      <c r="C328" t="s">
        <v>664</v>
      </c>
      <c r="D328" t="s">
        <v>1097</v>
      </c>
      <c r="F328" t="s">
        <v>1098</v>
      </c>
      <c r="G328" t="s">
        <v>782</v>
      </c>
      <c r="H328" s="288">
        <v>43408</v>
      </c>
      <c r="I328" t="s">
        <v>667</v>
      </c>
      <c r="J328" s="293" t="s">
        <v>1225</v>
      </c>
      <c r="K328" s="293" t="s">
        <v>1225</v>
      </c>
      <c r="L328" s="293" t="s">
        <v>1225</v>
      </c>
      <c r="M328" s="293" t="s">
        <v>1225</v>
      </c>
      <c r="N328" s="293" t="s">
        <v>1225</v>
      </c>
      <c r="O328" s="297" t="str">
        <f t="shared" si="16"/>
        <v>Hockney, Edith</v>
      </c>
      <c r="P328">
        <f t="shared" si="17"/>
        <v>1815587</v>
      </c>
      <c r="Q328" t="str">
        <f t="shared" si="18"/>
        <v>F</v>
      </c>
      <c r="R328" s="288">
        <f t="shared" si="19"/>
        <v>43408</v>
      </c>
    </row>
    <row r="329" spans="1:18" x14ac:dyDescent="0.25">
      <c r="A329">
        <v>1816171</v>
      </c>
      <c r="B329" t="s">
        <v>807</v>
      </c>
      <c r="C329" t="s">
        <v>689</v>
      </c>
      <c r="D329" t="s">
        <v>1099</v>
      </c>
      <c r="F329" t="s">
        <v>1038</v>
      </c>
      <c r="G329" t="s">
        <v>1099</v>
      </c>
      <c r="H329" s="288">
        <v>29002</v>
      </c>
      <c r="I329" t="s">
        <v>667</v>
      </c>
      <c r="J329" s="293" t="s">
        <v>1225</v>
      </c>
      <c r="K329" s="293" t="s">
        <v>1225</v>
      </c>
      <c r="L329" s="293" t="s">
        <v>1225</v>
      </c>
      <c r="M329" s="293" t="s">
        <v>1225</v>
      </c>
      <c r="N329" s="293" t="s">
        <v>1225</v>
      </c>
      <c r="O329" s="297" t="str">
        <f t="shared" si="16"/>
        <v>Simmons, Helen</v>
      </c>
      <c r="P329">
        <f t="shared" si="17"/>
        <v>1816171</v>
      </c>
      <c r="Q329" t="str">
        <f t="shared" si="18"/>
        <v>F</v>
      </c>
      <c r="R329" s="288">
        <f t="shared" si="19"/>
        <v>29002</v>
      </c>
    </row>
    <row r="330" spans="1:18" x14ac:dyDescent="0.25">
      <c r="A330">
        <v>1816172</v>
      </c>
      <c r="B330" t="s">
        <v>657</v>
      </c>
      <c r="C330" t="s">
        <v>658</v>
      </c>
      <c r="D330" t="s">
        <v>1100</v>
      </c>
      <c r="E330" t="s">
        <v>916</v>
      </c>
      <c r="F330" t="s">
        <v>795</v>
      </c>
      <c r="G330" t="s">
        <v>1100</v>
      </c>
      <c r="H330" s="288">
        <v>41909</v>
      </c>
      <c r="I330" t="s">
        <v>812</v>
      </c>
      <c r="J330" s="293" t="s">
        <v>1225</v>
      </c>
      <c r="K330" s="293" t="s">
        <v>1225</v>
      </c>
      <c r="L330" s="293" t="s">
        <v>1225</v>
      </c>
      <c r="M330" s="293" t="s">
        <v>1225</v>
      </c>
      <c r="N330" s="293" t="s">
        <v>1225</v>
      </c>
      <c r="O330" s="297" t="str">
        <f t="shared" si="16"/>
        <v>Taylor, Rhys</v>
      </c>
      <c r="P330">
        <f t="shared" si="17"/>
        <v>1816172</v>
      </c>
      <c r="Q330" t="str">
        <f t="shared" si="18"/>
        <v>O</v>
      </c>
      <c r="R330" s="288">
        <f t="shared" si="19"/>
        <v>41909</v>
      </c>
    </row>
    <row r="331" spans="1:18" x14ac:dyDescent="0.25">
      <c r="A331">
        <v>1819347</v>
      </c>
      <c r="B331" t="s">
        <v>669</v>
      </c>
      <c r="C331" t="s">
        <v>658</v>
      </c>
      <c r="D331" t="s">
        <v>1101</v>
      </c>
      <c r="E331" t="s">
        <v>1102</v>
      </c>
      <c r="F331" t="s">
        <v>1044</v>
      </c>
      <c r="G331" t="s">
        <v>1101</v>
      </c>
      <c r="H331" s="288">
        <v>42525</v>
      </c>
      <c r="I331" t="s">
        <v>812</v>
      </c>
      <c r="J331" s="293" t="s">
        <v>1225</v>
      </c>
      <c r="K331" s="293" t="s">
        <v>1225</v>
      </c>
      <c r="L331" s="293" t="s">
        <v>1225</v>
      </c>
      <c r="M331" s="293" t="s">
        <v>1225</v>
      </c>
      <c r="N331" s="293" t="s">
        <v>1225</v>
      </c>
      <c r="O331" s="297" t="str">
        <f t="shared" ref="O331:O394" si="20">IF(A331="","",(F331&amp;", "&amp;D331))</f>
        <v>Pearson, Callum</v>
      </c>
      <c r="P331">
        <f t="shared" ref="P331:P394" si="21">IF(A331="","",A331)</f>
        <v>1819347</v>
      </c>
      <c r="Q331" t="str">
        <f t="shared" ref="Q331:Q394" si="22">IF(A331="","",I331)</f>
        <v>O</v>
      </c>
      <c r="R331" s="288">
        <f t="shared" ref="R331:R394" si="23">IF(A331="","",H331)</f>
        <v>42525</v>
      </c>
    </row>
    <row r="332" spans="1:18" x14ac:dyDescent="0.25">
      <c r="A332">
        <v>1819350</v>
      </c>
      <c r="B332" t="s">
        <v>807</v>
      </c>
      <c r="C332" t="s">
        <v>658</v>
      </c>
      <c r="D332" t="s">
        <v>1103</v>
      </c>
      <c r="F332" t="s">
        <v>1044</v>
      </c>
      <c r="G332" t="s">
        <v>1103</v>
      </c>
      <c r="H332" s="288">
        <v>29854</v>
      </c>
      <c r="I332" t="s">
        <v>661</v>
      </c>
      <c r="J332" s="293" t="s">
        <v>1225</v>
      </c>
      <c r="K332" s="293" t="s">
        <v>1225</v>
      </c>
      <c r="L332" s="293" t="s">
        <v>1225</v>
      </c>
      <c r="M332" s="293" t="s">
        <v>1225</v>
      </c>
      <c r="N332" s="293" t="s">
        <v>1225</v>
      </c>
      <c r="O332" s="297" t="str">
        <f t="shared" si="20"/>
        <v>Pearson, Jon</v>
      </c>
      <c r="P332">
        <f t="shared" si="21"/>
        <v>1819350</v>
      </c>
      <c r="Q332" t="str">
        <f t="shared" si="22"/>
        <v>M</v>
      </c>
      <c r="R332" s="288">
        <f t="shared" si="23"/>
        <v>29854</v>
      </c>
    </row>
    <row r="333" spans="1:18" x14ac:dyDescent="0.25">
      <c r="A333">
        <v>1819353</v>
      </c>
      <c r="B333" t="s">
        <v>807</v>
      </c>
      <c r="C333" t="s">
        <v>689</v>
      </c>
      <c r="D333" t="s">
        <v>1104</v>
      </c>
      <c r="F333" t="s">
        <v>335</v>
      </c>
      <c r="G333" t="s">
        <v>1104</v>
      </c>
      <c r="H333" s="288">
        <v>26459</v>
      </c>
      <c r="I333" t="s">
        <v>667</v>
      </c>
      <c r="J333" s="293" t="s">
        <v>1225</v>
      </c>
      <c r="K333" s="293" t="s">
        <v>1225</v>
      </c>
      <c r="L333" s="293" t="s">
        <v>1225</v>
      </c>
      <c r="M333" s="293" t="s">
        <v>1225</v>
      </c>
      <c r="N333" s="293" t="s">
        <v>1225</v>
      </c>
      <c r="O333" s="297" t="str">
        <f t="shared" si="20"/>
        <v>Clarke, Marianne</v>
      </c>
      <c r="P333">
        <f t="shared" si="21"/>
        <v>1819353</v>
      </c>
      <c r="Q333" t="str">
        <f t="shared" si="22"/>
        <v>F</v>
      </c>
      <c r="R333" s="288">
        <f t="shared" si="23"/>
        <v>26459</v>
      </c>
    </row>
    <row r="334" spans="1:18" x14ac:dyDescent="0.25">
      <c r="A334">
        <v>1819355</v>
      </c>
      <c r="B334" t="s">
        <v>669</v>
      </c>
      <c r="C334" t="s">
        <v>658</v>
      </c>
      <c r="D334" t="s">
        <v>1105</v>
      </c>
      <c r="E334" t="s">
        <v>861</v>
      </c>
      <c r="F334" t="s">
        <v>1044</v>
      </c>
      <c r="G334" t="s">
        <v>1105</v>
      </c>
      <c r="H334" s="288">
        <v>41733</v>
      </c>
      <c r="I334" t="s">
        <v>812</v>
      </c>
      <c r="J334" s="293" t="s">
        <v>1225</v>
      </c>
      <c r="K334" s="293" t="s">
        <v>1225</v>
      </c>
      <c r="L334" s="293" t="s">
        <v>1225</v>
      </c>
      <c r="M334" s="293" t="s">
        <v>1225</v>
      </c>
      <c r="N334" s="293" t="s">
        <v>1225</v>
      </c>
      <c r="O334" s="297" t="str">
        <f t="shared" si="20"/>
        <v>Pearson, Euan</v>
      </c>
      <c r="P334">
        <f t="shared" si="21"/>
        <v>1819355</v>
      </c>
      <c r="Q334" t="str">
        <f t="shared" si="22"/>
        <v>O</v>
      </c>
      <c r="R334" s="288">
        <f t="shared" si="23"/>
        <v>41733</v>
      </c>
    </row>
    <row r="335" spans="1:18" x14ac:dyDescent="0.25">
      <c r="A335">
        <v>1820278</v>
      </c>
      <c r="B335" t="s">
        <v>657</v>
      </c>
      <c r="C335" t="s">
        <v>658</v>
      </c>
      <c r="D335" t="s">
        <v>1106</v>
      </c>
      <c r="F335" t="s">
        <v>1107</v>
      </c>
      <c r="G335" t="s">
        <v>1106</v>
      </c>
      <c r="H335" s="288">
        <v>41487</v>
      </c>
      <c r="I335" t="s">
        <v>812</v>
      </c>
      <c r="J335" s="293" t="s">
        <v>1225</v>
      </c>
      <c r="K335" s="293" t="s">
        <v>1225</v>
      </c>
      <c r="L335" s="293" t="s">
        <v>1225</v>
      </c>
      <c r="M335" s="293" t="s">
        <v>1225</v>
      </c>
      <c r="N335" s="293" t="s">
        <v>1225</v>
      </c>
      <c r="O335" s="297" t="str">
        <f t="shared" si="20"/>
        <v>Spencer-Crabb, Jenson</v>
      </c>
      <c r="P335">
        <f t="shared" si="21"/>
        <v>1820278</v>
      </c>
      <c r="Q335" t="str">
        <f t="shared" si="22"/>
        <v>O</v>
      </c>
      <c r="R335" s="288">
        <f t="shared" si="23"/>
        <v>41487</v>
      </c>
    </row>
    <row r="336" spans="1:18" x14ac:dyDescent="0.25">
      <c r="A336">
        <v>1821878</v>
      </c>
      <c r="B336" t="s">
        <v>657</v>
      </c>
      <c r="C336" t="s">
        <v>664</v>
      </c>
      <c r="D336" t="s">
        <v>1108</v>
      </c>
      <c r="F336" t="s">
        <v>1109</v>
      </c>
      <c r="G336" t="s">
        <v>1108</v>
      </c>
      <c r="H336" s="288">
        <v>42206</v>
      </c>
      <c r="I336" t="s">
        <v>667</v>
      </c>
      <c r="J336" s="293" t="s">
        <v>1225</v>
      </c>
      <c r="K336" s="293" t="s">
        <v>1225</v>
      </c>
      <c r="L336" s="293" t="s">
        <v>1225</v>
      </c>
      <c r="M336" s="293" t="s">
        <v>1225</v>
      </c>
      <c r="N336" s="293" t="s">
        <v>1225</v>
      </c>
      <c r="O336" s="297" t="str">
        <f t="shared" si="20"/>
        <v>Banister, Anna</v>
      </c>
      <c r="P336">
        <f t="shared" si="21"/>
        <v>1821878</v>
      </c>
      <c r="Q336" t="str">
        <f t="shared" si="22"/>
        <v>F</v>
      </c>
      <c r="R336" s="288">
        <f t="shared" si="23"/>
        <v>42206</v>
      </c>
    </row>
    <row r="337" spans="1:18" x14ac:dyDescent="0.25">
      <c r="A337">
        <v>1835852</v>
      </c>
      <c r="B337" t="s">
        <v>657</v>
      </c>
      <c r="C337" t="s">
        <v>658</v>
      </c>
      <c r="D337" t="s">
        <v>1110</v>
      </c>
      <c r="E337" t="s">
        <v>661</v>
      </c>
      <c r="F337" t="s">
        <v>1038</v>
      </c>
      <c r="G337" t="s">
        <v>1111</v>
      </c>
      <c r="H337" s="288">
        <v>27782</v>
      </c>
      <c r="I337" t="s">
        <v>812</v>
      </c>
      <c r="J337" s="293" t="s">
        <v>1225</v>
      </c>
      <c r="K337" s="293" t="s">
        <v>1225</v>
      </c>
      <c r="L337" s="293" t="s">
        <v>1225</v>
      </c>
      <c r="M337" s="293" t="s">
        <v>1225</v>
      </c>
      <c r="N337" s="293" t="s">
        <v>1225</v>
      </c>
      <c r="O337" s="297" t="str">
        <f t="shared" si="20"/>
        <v>Simmons, Nicholas</v>
      </c>
      <c r="P337">
        <f t="shared" si="21"/>
        <v>1835852</v>
      </c>
      <c r="Q337" t="str">
        <f t="shared" si="22"/>
        <v>O</v>
      </c>
      <c r="R337" s="288">
        <f t="shared" si="23"/>
        <v>27782</v>
      </c>
    </row>
    <row r="338" spans="1:18" x14ac:dyDescent="0.25">
      <c r="A338">
        <v>1843217</v>
      </c>
      <c r="B338" t="s">
        <v>657</v>
      </c>
      <c r="C338" t="s">
        <v>664</v>
      </c>
      <c r="D338" t="s">
        <v>826</v>
      </c>
      <c r="E338" t="s">
        <v>661</v>
      </c>
      <c r="F338" t="s">
        <v>1112</v>
      </c>
      <c r="G338" t="s">
        <v>826</v>
      </c>
      <c r="H338" s="288">
        <v>42935</v>
      </c>
      <c r="I338" t="s">
        <v>667</v>
      </c>
      <c r="J338" s="293" t="s">
        <v>1225</v>
      </c>
      <c r="K338" s="293" t="s">
        <v>1225</v>
      </c>
      <c r="L338" s="293" t="s">
        <v>1225</v>
      </c>
      <c r="M338" s="293" t="s">
        <v>1225</v>
      </c>
      <c r="N338" s="293" t="s">
        <v>1225</v>
      </c>
      <c r="O338" s="297" t="str">
        <f t="shared" si="20"/>
        <v>Mckeown, Millie</v>
      </c>
      <c r="P338">
        <f t="shared" si="21"/>
        <v>1843217</v>
      </c>
      <c r="Q338" t="str">
        <f t="shared" si="22"/>
        <v>F</v>
      </c>
      <c r="R338" s="288">
        <f t="shared" si="23"/>
        <v>42935</v>
      </c>
    </row>
    <row r="339" spans="1:18" x14ac:dyDescent="0.25">
      <c r="A339">
        <v>1849621</v>
      </c>
      <c r="B339" t="s">
        <v>657</v>
      </c>
      <c r="C339" t="s">
        <v>658</v>
      </c>
      <c r="D339" t="s">
        <v>874</v>
      </c>
      <c r="E339" t="s">
        <v>1031</v>
      </c>
      <c r="F339" t="s">
        <v>996</v>
      </c>
      <c r="G339" t="s">
        <v>1113</v>
      </c>
      <c r="H339" s="288">
        <v>42572</v>
      </c>
      <c r="I339" t="s">
        <v>812</v>
      </c>
      <c r="J339" s="293" t="s">
        <v>1225</v>
      </c>
      <c r="K339" s="293" t="s">
        <v>1225</v>
      </c>
      <c r="L339" s="293" t="s">
        <v>1225</v>
      </c>
      <c r="M339" s="293" t="s">
        <v>1225</v>
      </c>
      <c r="N339" s="293" t="s">
        <v>1225</v>
      </c>
      <c r="O339" s="297" t="str">
        <f t="shared" si="20"/>
        <v>Shakesheff, Thomas</v>
      </c>
      <c r="P339">
        <f t="shared" si="21"/>
        <v>1849621</v>
      </c>
      <c r="Q339" t="str">
        <f t="shared" si="22"/>
        <v>O</v>
      </c>
      <c r="R339" s="288">
        <f t="shared" si="23"/>
        <v>42572</v>
      </c>
    </row>
    <row r="340" spans="1:18" x14ac:dyDescent="0.25">
      <c r="A340">
        <v>63486</v>
      </c>
      <c r="B340" t="s">
        <v>807</v>
      </c>
      <c r="C340" t="s">
        <v>658</v>
      </c>
      <c r="D340" t="s">
        <v>1114</v>
      </c>
      <c r="E340" t="s">
        <v>866</v>
      </c>
      <c r="F340" t="s">
        <v>1115</v>
      </c>
      <c r="G340" t="s">
        <v>1114</v>
      </c>
      <c r="H340" s="288">
        <v>34149</v>
      </c>
      <c r="I340" t="s">
        <v>661</v>
      </c>
      <c r="J340" s="293" t="s">
        <v>1225</v>
      </c>
      <c r="K340" s="293" t="s">
        <v>1225</v>
      </c>
      <c r="L340" s="293" t="s">
        <v>1225</v>
      </c>
      <c r="M340" s="293" t="s">
        <v>1225</v>
      </c>
      <c r="N340" s="293" t="s">
        <v>1225</v>
      </c>
      <c r="O340" s="297" t="str">
        <f t="shared" si="20"/>
        <v>Ient, Greg</v>
      </c>
      <c r="P340">
        <f t="shared" si="21"/>
        <v>63486</v>
      </c>
      <c r="Q340" t="str">
        <f t="shared" si="22"/>
        <v>M</v>
      </c>
      <c r="R340" s="288">
        <f t="shared" si="23"/>
        <v>34149</v>
      </c>
    </row>
    <row r="341" spans="1:18" x14ac:dyDescent="0.25">
      <c r="A341">
        <v>193732</v>
      </c>
      <c r="B341" t="s">
        <v>807</v>
      </c>
      <c r="C341" t="s">
        <v>689</v>
      </c>
      <c r="D341" t="s">
        <v>690</v>
      </c>
      <c r="E341" t="s">
        <v>691</v>
      </c>
      <c r="F341" t="s">
        <v>1115</v>
      </c>
      <c r="G341" t="s">
        <v>690</v>
      </c>
      <c r="H341" s="288">
        <v>21985</v>
      </c>
      <c r="I341" t="s">
        <v>667</v>
      </c>
      <c r="J341" s="293" t="s">
        <v>1225</v>
      </c>
      <c r="K341" s="293" t="s">
        <v>1225</v>
      </c>
      <c r="L341" s="293" t="s">
        <v>1225</v>
      </c>
      <c r="M341" s="293" t="s">
        <v>1225</v>
      </c>
      <c r="N341" s="293" t="s">
        <v>1225</v>
      </c>
      <c r="O341" s="297" t="str">
        <f t="shared" si="20"/>
        <v>Ient, Karen</v>
      </c>
      <c r="P341">
        <f t="shared" si="21"/>
        <v>193732</v>
      </c>
      <c r="Q341" t="str">
        <f t="shared" si="22"/>
        <v>F</v>
      </c>
      <c r="R341" s="288">
        <f t="shared" si="23"/>
        <v>21985</v>
      </c>
    </row>
    <row r="342" spans="1:18" x14ac:dyDescent="0.25">
      <c r="A342">
        <v>637090</v>
      </c>
      <c r="B342" t="s">
        <v>669</v>
      </c>
      <c r="C342" t="s">
        <v>658</v>
      </c>
      <c r="D342" t="s">
        <v>1018</v>
      </c>
      <c r="E342" t="s">
        <v>861</v>
      </c>
      <c r="F342" t="s">
        <v>1095</v>
      </c>
      <c r="G342" t="s">
        <v>1018</v>
      </c>
      <c r="H342" s="288">
        <v>27851</v>
      </c>
      <c r="I342" t="s">
        <v>812</v>
      </c>
      <c r="J342" s="293" t="s">
        <v>1225</v>
      </c>
      <c r="K342" s="293" t="s">
        <v>1225</v>
      </c>
      <c r="L342" s="293" t="s">
        <v>1225</v>
      </c>
      <c r="M342" s="293" t="s">
        <v>1225</v>
      </c>
      <c r="N342" s="293" t="s">
        <v>1225</v>
      </c>
      <c r="O342" s="297" t="str">
        <f t="shared" si="20"/>
        <v>Bailey, Richard</v>
      </c>
      <c r="P342">
        <f t="shared" si="21"/>
        <v>637090</v>
      </c>
      <c r="Q342" t="str">
        <f t="shared" si="22"/>
        <v>O</v>
      </c>
      <c r="R342" s="288">
        <f t="shared" si="23"/>
        <v>27851</v>
      </c>
    </row>
    <row r="343" spans="1:18" x14ac:dyDescent="0.25">
      <c r="A343">
        <v>723398</v>
      </c>
      <c r="B343" t="s">
        <v>807</v>
      </c>
      <c r="C343" t="s">
        <v>658</v>
      </c>
      <c r="D343" t="s">
        <v>1116</v>
      </c>
      <c r="E343" t="s">
        <v>1102</v>
      </c>
      <c r="F343" t="s">
        <v>1117</v>
      </c>
      <c r="G343" t="s">
        <v>1116</v>
      </c>
      <c r="H343" s="288">
        <v>31392</v>
      </c>
      <c r="I343" t="s">
        <v>661</v>
      </c>
      <c r="J343" s="293" t="s">
        <v>1225</v>
      </c>
      <c r="K343" s="293" t="s">
        <v>1225</v>
      </c>
      <c r="L343" s="293" t="s">
        <v>1225</v>
      </c>
      <c r="M343" s="293" t="s">
        <v>1225</v>
      </c>
      <c r="N343" s="293" t="s">
        <v>1225</v>
      </c>
      <c r="O343" s="297" t="str">
        <f t="shared" si="20"/>
        <v>Stimson, Michael</v>
      </c>
      <c r="P343">
        <f t="shared" si="21"/>
        <v>723398</v>
      </c>
      <c r="Q343" t="str">
        <f t="shared" si="22"/>
        <v>M</v>
      </c>
      <c r="R343" s="288">
        <f t="shared" si="23"/>
        <v>31392</v>
      </c>
    </row>
    <row r="344" spans="1:18" x14ac:dyDescent="0.25">
      <c r="A344">
        <v>812742</v>
      </c>
      <c r="B344" t="s">
        <v>807</v>
      </c>
      <c r="C344" t="s">
        <v>658</v>
      </c>
      <c r="D344" t="s">
        <v>1118</v>
      </c>
      <c r="E344" t="s">
        <v>698</v>
      </c>
      <c r="F344" t="s">
        <v>1073</v>
      </c>
      <c r="G344" t="s">
        <v>1118</v>
      </c>
      <c r="H344" s="288">
        <v>22431</v>
      </c>
      <c r="I344" t="s">
        <v>661</v>
      </c>
      <c r="J344" s="293" t="s">
        <v>1225</v>
      </c>
      <c r="K344" s="293" t="s">
        <v>1225</v>
      </c>
      <c r="L344" s="293" t="s">
        <v>1225</v>
      </c>
      <c r="M344" s="293" t="s">
        <v>1225</v>
      </c>
      <c r="N344" s="293" t="s">
        <v>1225</v>
      </c>
      <c r="O344" s="297" t="str">
        <f t="shared" si="20"/>
        <v>Richards, John</v>
      </c>
      <c r="P344">
        <f t="shared" si="21"/>
        <v>812742</v>
      </c>
      <c r="Q344" t="str">
        <f t="shared" si="22"/>
        <v>M</v>
      </c>
      <c r="R344" s="288">
        <f t="shared" si="23"/>
        <v>22431</v>
      </c>
    </row>
    <row r="345" spans="1:18" x14ac:dyDescent="0.25">
      <c r="A345">
        <v>889395</v>
      </c>
      <c r="B345" t="s">
        <v>807</v>
      </c>
      <c r="C345" t="s">
        <v>658</v>
      </c>
      <c r="D345" t="s">
        <v>729</v>
      </c>
      <c r="F345" t="s">
        <v>1119</v>
      </c>
      <c r="G345" t="s">
        <v>729</v>
      </c>
      <c r="H345" s="288">
        <v>26802</v>
      </c>
      <c r="I345" t="s">
        <v>661</v>
      </c>
      <c r="J345" s="293" t="s">
        <v>1225</v>
      </c>
      <c r="K345" s="293" t="s">
        <v>1225</v>
      </c>
      <c r="L345" s="293" t="s">
        <v>1225</v>
      </c>
      <c r="M345" s="293" t="s">
        <v>1225</v>
      </c>
      <c r="N345" s="293" t="s">
        <v>1225</v>
      </c>
      <c r="O345" s="297" t="str">
        <f t="shared" si="20"/>
        <v>Davison, Sam</v>
      </c>
      <c r="P345">
        <f t="shared" si="21"/>
        <v>889395</v>
      </c>
      <c r="Q345" t="str">
        <f t="shared" si="22"/>
        <v>M</v>
      </c>
      <c r="R345" s="288">
        <f t="shared" si="23"/>
        <v>26802</v>
      </c>
    </row>
    <row r="346" spans="1:18" x14ac:dyDescent="0.25">
      <c r="A346">
        <v>971762</v>
      </c>
      <c r="B346" t="s">
        <v>807</v>
      </c>
      <c r="C346" t="s">
        <v>658</v>
      </c>
      <c r="D346" t="s">
        <v>1110</v>
      </c>
      <c r="E346" t="s">
        <v>1031</v>
      </c>
      <c r="F346" t="s">
        <v>1120</v>
      </c>
      <c r="G346" t="s">
        <v>1121</v>
      </c>
      <c r="H346" s="288">
        <v>25742</v>
      </c>
      <c r="I346" t="s">
        <v>661</v>
      </c>
      <c r="J346" s="293" t="s">
        <v>1225</v>
      </c>
      <c r="K346" s="293" t="s">
        <v>1225</v>
      </c>
      <c r="L346" s="293" t="s">
        <v>1225</v>
      </c>
      <c r="M346" s="293" t="s">
        <v>1225</v>
      </c>
      <c r="N346" s="293" t="s">
        <v>1225</v>
      </c>
      <c r="O346" s="297" t="str">
        <f t="shared" si="20"/>
        <v>Watters, Nicholas</v>
      </c>
      <c r="P346">
        <f t="shared" si="21"/>
        <v>971762</v>
      </c>
      <c r="Q346" t="str">
        <f t="shared" si="22"/>
        <v>M</v>
      </c>
      <c r="R346" s="288">
        <f t="shared" si="23"/>
        <v>25742</v>
      </c>
    </row>
    <row r="347" spans="1:18" x14ac:dyDescent="0.25">
      <c r="A347">
        <v>1156068</v>
      </c>
      <c r="B347" t="s">
        <v>807</v>
      </c>
      <c r="C347" t="s">
        <v>658</v>
      </c>
      <c r="D347" t="s">
        <v>1122</v>
      </c>
      <c r="E347" t="s">
        <v>661</v>
      </c>
      <c r="F347" t="s">
        <v>1123</v>
      </c>
      <c r="G347" t="s">
        <v>1122</v>
      </c>
      <c r="H347" s="288">
        <v>26204</v>
      </c>
      <c r="I347" t="s">
        <v>661</v>
      </c>
      <c r="J347" s="293" t="s">
        <v>1225</v>
      </c>
      <c r="K347" s="293" t="s">
        <v>1225</v>
      </c>
      <c r="L347" s="293" t="s">
        <v>1225</v>
      </c>
      <c r="M347" s="293" t="s">
        <v>1225</v>
      </c>
      <c r="N347" s="293" t="s">
        <v>1225</v>
      </c>
      <c r="O347" s="297" t="str">
        <f t="shared" si="20"/>
        <v>Barron, Martin</v>
      </c>
      <c r="P347">
        <f t="shared" si="21"/>
        <v>1156068</v>
      </c>
      <c r="Q347" t="str">
        <f t="shared" si="22"/>
        <v>M</v>
      </c>
      <c r="R347" s="288">
        <f t="shared" si="23"/>
        <v>26204</v>
      </c>
    </row>
    <row r="348" spans="1:18" x14ac:dyDescent="0.25">
      <c r="A348">
        <v>1160388</v>
      </c>
      <c r="B348" t="s">
        <v>657</v>
      </c>
      <c r="C348" t="s">
        <v>664</v>
      </c>
      <c r="D348" t="s">
        <v>831</v>
      </c>
      <c r="E348" t="s">
        <v>671</v>
      </c>
      <c r="F348" t="s">
        <v>1120</v>
      </c>
      <c r="G348" t="s">
        <v>831</v>
      </c>
      <c r="H348" s="288">
        <v>38800</v>
      </c>
      <c r="I348" t="s">
        <v>667</v>
      </c>
      <c r="J348" s="293" t="s">
        <v>1225</v>
      </c>
      <c r="K348" s="293" t="s">
        <v>1225</v>
      </c>
      <c r="L348" s="293" t="s">
        <v>1225</v>
      </c>
      <c r="M348" s="293" t="s">
        <v>1225</v>
      </c>
      <c r="N348" s="293" t="s">
        <v>1225</v>
      </c>
      <c r="O348" s="297" t="str">
        <f t="shared" si="20"/>
        <v>Watters, Lucy</v>
      </c>
      <c r="P348">
        <f t="shared" si="21"/>
        <v>1160388</v>
      </c>
      <c r="Q348" t="str">
        <f t="shared" si="22"/>
        <v>F</v>
      </c>
      <c r="R348" s="288">
        <f t="shared" si="23"/>
        <v>38800</v>
      </c>
    </row>
    <row r="349" spans="1:18" x14ac:dyDescent="0.25">
      <c r="A349">
        <v>1164132</v>
      </c>
      <c r="B349" t="s">
        <v>657</v>
      </c>
      <c r="C349" t="s">
        <v>664</v>
      </c>
      <c r="D349" t="s">
        <v>1068</v>
      </c>
      <c r="F349" t="s">
        <v>828</v>
      </c>
      <c r="G349" t="s">
        <v>1068</v>
      </c>
      <c r="H349" s="288">
        <v>38701</v>
      </c>
      <c r="I349" t="s">
        <v>667</v>
      </c>
      <c r="J349" s="293" t="s">
        <v>1225</v>
      </c>
      <c r="K349" s="293" t="s">
        <v>1225</v>
      </c>
      <c r="L349" s="293" t="s">
        <v>1225</v>
      </c>
      <c r="M349" s="293" t="s">
        <v>1225</v>
      </c>
      <c r="N349" s="293" t="s">
        <v>1225</v>
      </c>
      <c r="O349" s="297" t="str">
        <f t="shared" si="20"/>
        <v>Wilkin, Rebecca</v>
      </c>
      <c r="P349">
        <f t="shared" si="21"/>
        <v>1164132</v>
      </c>
      <c r="Q349" t="str">
        <f t="shared" si="22"/>
        <v>F</v>
      </c>
      <c r="R349" s="288">
        <f t="shared" si="23"/>
        <v>38701</v>
      </c>
    </row>
    <row r="350" spans="1:18" x14ac:dyDescent="0.25">
      <c r="A350">
        <v>1237759</v>
      </c>
      <c r="B350" t="s">
        <v>669</v>
      </c>
      <c r="C350" t="s">
        <v>658</v>
      </c>
      <c r="D350" t="s">
        <v>1124</v>
      </c>
      <c r="F350" t="s">
        <v>1125</v>
      </c>
      <c r="G350" t="s">
        <v>1124</v>
      </c>
      <c r="H350" s="288">
        <v>39127</v>
      </c>
      <c r="I350" t="s">
        <v>812</v>
      </c>
      <c r="J350" s="293" t="s">
        <v>1225</v>
      </c>
      <c r="K350" s="293" t="s">
        <v>1225</v>
      </c>
      <c r="L350" s="293" t="s">
        <v>1225</v>
      </c>
      <c r="M350" s="293" t="s">
        <v>1225</v>
      </c>
      <c r="N350" s="293" t="s">
        <v>1225</v>
      </c>
      <c r="O350" s="297" t="str">
        <f t="shared" si="20"/>
        <v>Wharton, Jacob</v>
      </c>
      <c r="P350">
        <f t="shared" si="21"/>
        <v>1237759</v>
      </c>
      <c r="Q350" t="str">
        <f t="shared" si="22"/>
        <v>O</v>
      </c>
      <c r="R350" s="288">
        <f t="shared" si="23"/>
        <v>39127</v>
      </c>
    </row>
    <row r="351" spans="1:18" x14ac:dyDescent="0.25">
      <c r="A351">
        <v>1265503</v>
      </c>
      <c r="B351" t="s">
        <v>669</v>
      </c>
      <c r="C351" t="s">
        <v>664</v>
      </c>
      <c r="D351" t="s">
        <v>1126</v>
      </c>
      <c r="F351" t="s">
        <v>1125</v>
      </c>
      <c r="G351" t="s">
        <v>1126</v>
      </c>
      <c r="H351" s="288">
        <v>39609</v>
      </c>
      <c r="I351" t="s">
        <v>667</v>
      </c>
      <c r="J351" s="293" t="s">
        <v>1225</v>
      </c>
      <c r="K351" s="293" t="s">
        <v>1225</v>
      </c>
      <c r="L351" s="293" t="s">
        <v>1225</v>
      </c>
      <c r="M351" s="293" t="s">
        <v>1225</v>
      </c>
      <c r="N351" s="293" t="s">
        <v>1225</v>
      </c>
      <c r="O351" s="297" t="str">
        <f t="shared" si="20"/>
        <v>Wharton, Evie</v>
      </c>
      <c r="P351">
        <f t="shared" si="21"/>
        <v>1265503</v>
      </c>
      <c r="Q351" t="str">
        <f t="shared" si="22"/>
        <v>F</v>
      </c>
      <c r="R351" s="288">
        <f t="shared" si="23"/>
        <v>39609</v>
      </c>
    </row>
    <row r="352" spans="1:18" x14ac:dyDescent="0.25">
      <c r="A352">
        <v>1317905</v>
      </c>
      <c r="B352" t="s">
        <v>807</v>
      </c>
      <c r="C352" t="s">
        <v>689</v>
      </c>
      <c r="D352" t="s">
        <v>836</v>
      </c>
      <c r="F352" t="s">
        <v>828</v>
      </c>
      <c r="G352" t="s">
        <v>836</v>
      </c>
      <c r="H352" s="288">
        <v>24866</v>
      </c>
      <c r="I352" t="s">
        <v>667</v>
      </c>
      <c r="J352" s="293" t="s">
        <v>1225</v>
      </c>
      <c r="K352" s="293" t="s">
        <v>1225</v>
      </c>
      <c r="L352" s="293" t="s">
        <v>1225</v>
      </c>
      <c r="M352" s="293" t="s">
        <v>1225</v>
      </c>
      <c r="N352" s="293" t="s">
        <v>1225</v>
      </c>
      <c r="O352" s="297" t="str">
        <f t="shared" si="20"/>
        <v>Wilkin, Angela</v>
      </c>
      <c r="P352">
        <f t="shared" si="21"/>
        <v>1317905</v>
      </c>
      <c r="Q352" t="str">
        <f t="shared" si="22"/>
        <v>F</v>
      </c>
      <c r="R352" s="288">
        <f t="shared" si="23"/>
        <v>24866</v>
      </c>
    </row>
    <row r="353" spans="1:18" x14ac:dyDescent="0.25">
      <c r="A353">
        <v>1393777</v>
      </c>
      <c r="B353" t="s">
        <v>807</v>
      </c>
      <c r="C353" t="s">
        <v>658</v>
      </c>
      <c r="D353" t="s">
        <v>1127</v>
      </c>
      <c r="E353" t="s">
        <v>698</v>
      </c>
      <c r="F353" t="s">
        <v>1128</v>
      </c>
      <c r="G353" t="s">
        <v>1127</v>
      </c>
      <c r="H353" s="288">
        <v>39470</v>
      </c>
      <c r="I353" t="s">
        <v>661</v>
      </c>
      <c r="J353" s="293" t="s">
        <v>1225</v>
      </c>
      <c r="K353" s="293" t="s">
        <v>1225</v>
      </c>
      <c r="L353" s="293" t="s">
        <v>1225</v>
      </c>
      <c r="M353" s="293" t="s">
        <v>1225</v>
      </c>
      <c r="N353" s="293" t="s">
        <v>1225</v>
      </c>
      <c r="O353" s="297" t="str">
        <f t="shared" si="20"/>
        <v>Margerson, Alexander</v>
      </c>
      <c r="P353">
        <f t="shared" si="21"/>
        <v>1393777</v>
      </c>
      <c r="Q353" t="str">
        <f t="shared" si="22"/>
        <v>M</v>
      </c>
      <c r="R353" s="288">
        <f t="shared" si="23"/>
        <v>39470</v>
      </c>
    </row>
    <row r="354" spans="1:18" x14ac:dyDescent="0.25">
      <c r="A354">
        <v>1405046</v>
      </c>
      <c r="B354" t="s">
        <v>669</v>
      </c>
      <c r="C354" t="s">
        <v>664</v>
      </c>
      <c r="D354" t="s">
        <v>853</v>
      </c>
      <c r="E354" t="s">
        <v>1129</v>
      </c>
      <c r="F354" t="s">
        <v>1130</v>
      </c>
      <c r="G354" t="s">
        <v>853</v>
      </c>
      <c r="H354" s="288">
        <v>39585</v>
      </c>
      <c r="I354" t="s">
        <v>667</v>
      </c>
      <c r="J354" s="293" t="s">
        <v>1225</v>
      </c>
      <c r="K354" s="293" t="s">
        <v>1225</v>
      </c>
      <c r="L354" s="293" t="s">
        <v>1225</v>
      </c>
      <c r="M354" s="293" t="s">
        <v>1225</v>
      </c>
      <c r="N354" s="293" t="s">
        <v>1225</v>
      </c>
      <c r="O354" s="297" t="str">
        <f t="shared" si="20"/>
        <v>Hodgkinson, Abbie</v>
      </c>
      <c r="P354">
        <f t="shared" si="21"/>
        <v>1405046</v>
      </c>
      <c r="Q354" t="str">
        <f t="shared" si="22"/>
        <v>F</v>
      </c>
      <c r="R354" s="288">
        <f t="shared" si="23"/>
        <v>39585</v>
      </c>
    </row>
    <row r="355" spans="1:18" x14ac:dyDescent="0.25">
      <c r="A355">
        <v>1428272</v>
      </c>
      <c r="B355" t="s">
        <v>669</v>
      </c>
      <c r="C355" t="s">
        <v>664</v>
      </c>
      <c r="D355" t="s">
        <v>1131</v>
      </c>
      <c r="E355" t="s">
        <v>661</v>
      </c>
      <c r="F355" t="s">
        <v>1132</v>
      </c>
      <c r="G355" t="s">
        <v>1131</v>
      </c>
      <c r="H355" s="288">
        <v>40058</v>
      </c>
      <c r="I355" t="s">
        <v>667</v>
      </c>
      <c r="J355" s="293" t="s">
        <v>1225</v>
      </c>
      <c r="K355" s="293" t="s">
        <v>1225</v>
      </c>
      <c r="L355" s="293" t="s">
        <v>1225</v>
      </c>
      <c r="M355" s="293" t="s">
        <v>1225</v>
      </c>
      <c r="N355" s="293" t="s">
        <v>1225</v>
      </c>
      <c r="O355" s="297" t="str">
        <f t="shared" si="20"/>
        <v>Morris, Maisie</v>
      </c>
      <c r="P355">
        <f t="shared" si="21"/>
        <v>1428272</v>
      </c>
      <c r="Q355" t="str">
        <f t="shared" si="22"/>
        <v>F</v>
      </c>
      <c r="R355" s="288">
        <f t="shared" si="23"/>
        <v>40058</v>
      </c>
    </row>
    <row r="356" spans="1:18" x14ac:dyDescent="0.25">
      <c r="A356">
        <v>1428273</v>
      </c>
      <c r="B356" t="s">
        <v>657</v>
      </c>
      <c r="C356" t="s">
        <v>658</v>
      </c>
      <c r="D356" t="s">
        <v>1133</v>
      </c>
      <c r="F356" t="s">
        <v>1134</v>
      </c>
      <c r="G356" t="s">
        <v>1133</v>
      </c>
      <c r="H356" s="288">
        <v>40175</v>
      </c>
      <c r="I356" t="s">
        <v>812</v>
      </c>
      <c r="J356" s="293" t="s">
        <v>1225</v>
      </c>
      <c r="K356" s="293" t="s">
        <v>1225</v>
      </c>
      <c r="L356" s="293" t="s">
        <v>1225</v>
      </c>
      <c r="M356" s="293" t="s">
        <v>1225</v>
      </c>
      <c r="N356" s="293" t="s">
        <v>1225</v>
      </c>
      <c r="O356" s="297" t="str">
        <f t="shared" si="20"/>
        <v>Saunders, Jaicob</v>
      </c>
      <c r="P356">
        <f t="shared" si="21"/>
        <v>1428273</v>
      </c>
      <c r="Q356" t="str">
        <f t="shared" si="22"/>
        <v>O</v>
      </c>
      <c r="R356" s="288">
        <f t="shared" si="23"/>
        <v>40175</v>
      </c>
    </row>
    <row r="357" spans="1:18" x14ac:dyDescent="0.25">
      <c r="A357">
        <v>1430479</v>
      </c>
      <c r="B357" t="s">
        <v>657</v>
      </c>
      <c r="C357" t="s">
        <v>664</v>
      </c>
      <c r="D357" t="s">
        <v>333</v>
      </c>
      <c r="F357" t="s">
        <v>1135</v>
      </c>
      <c r="G357" t="s">
        <v>333</v>
      </c>
      <c r="H357" s="288">
        <v>40574</v>
      </c>
      <c r="I357" t="s">
        <v>667</v>
      </c>
      <c r="J357" s="293" t="s">
        <v>1225</v>
      </c>
      <c r="K357" s="293" t="s">
        <v>1225</v>
      </c>
      <c r="L357" s="293" t="s">
        <v>1225</v>
      </c>
      <c r="M357" s="293" t="s">
        <v>1225</v>
      </c>
      <c r="N357" s="293" t="s">
        <v>1225</v>
      </c>
      <c r="O357" s="297" t="str">
        <f t="shared" si="20"/>
        <v>Charlton, Emilia</v>
      </c>
      <c r="P357">
        <f t="shared" si="21"/>
        <v>1430479</v>
      </c>
      <c r="Q357" t="str">
        <f t="shared" si="22"/>
        <v>F</v>
      </c>
      <c r="R357" s="288">
        <f t="shared" si="23"/>
        <v>40574</v>
      </c>
    </row>
    <row r="358" spans="1:18" x14ac:dyDescent="0.25">
      <c r="A358">
        <v>1461836</v>
      </c>
      <c r="B358" t="s">
        <v>657</v>
      </c>
      <c r="C358" t="s">
        <v>664</v>
      </c>
      <c r="D358" t="s">
        <v>1136</v>
      </c>
      <c r="F358" t="s">
        <v>1137</v>
      </c>
      <c r="G358" t="s">
        <v>1136</v>
      </c>
      <c r="H358" s="288">
        <v>39746</v>
      </c>
      <c r="I358" t="s">
        <v>667</v>
      </c>
      <c r="J358" s="293" t="s">
        <v>1225</v>
      </c>
      <c r="K358" s="293" t="s">
        <v>1225</v>
      </c>
      <c r="L358" s="293" t="s">
        <v>1225</v>
      </c>
      <c r="M358" s="293" t="s">
        <v>1225</v>
      </c>
      <c r="N358" s="293" t="s">
        <v>1225</v>
      </c>
      <c r="O358" s="297" t="str">
        <f t="shared" si="20"/>
        <v>Poynton, Jorgina</v>
      </c>
      <c r="P358">
        <f t="shared" si="21"/>
        <v>1461836</v>
      </c>
      <c r="Q358" t="str">
        <f t="shared" si="22"/>
        <v>F</v>
      </c>
      <c r="R358" s="288">
        <f t="shared" si="23"/>
        <v>39746</v>
      </c>
    </row>
    <row r="359" spans="1:18" x14ac:dyDescent="0.25">
      <c r="A359">
        <v>1468175</v>
      </c>
      <c r="B359" t="s">
        <v>669</v>
      </c>
      <c r="C359" t="s">
        <v>664</v>
      </c>
      <c r="D359" t="s">
        <v>326</v>
      </c>
      <c r="F359" t="s">
        <v>919</v>
      </c>
      <c r="G359" t="s">
        <v>326</v>
      </c>
      <c r="H359" s="288">
        <v>40344</v>
      </c>
      <c r="I359" t="s">
        <v>667</v>
      </c>
      <c r="J359" s="293" t="s">
        <v>1225</v>
      </c>
      <c r="K359" s="293" t="s">
        <v>1225</v>
      </c>
      <c r="L359" s="293" t="s">
        <v>1225</v>
      </c>
      <c r="M359" s="293" t="s">
        <v>1225</v>
      </c>
      <c r="N359" s="293" t="s">
        <v>1225</v>
      </c>
      <c r="O359" s="297" t="str">
        <f t="shared" si="20"/>
        <v>Jones, Emily</v>
      </c>
      <c r="P359">
        <f t="shared" si="21"/>
        <v>1468175</v>
      </c>
      <c r="Q359" t="str">
        <f t="shared" si="22"/>
        <v>F</v>
      </c>
      <c r="R359" s="288">
        <f t="shared" si="23"/>
        <v>40344</v>
      </c>
    </row>
    <row r="360" spans="1:18" x14ac:dyDescent="0.25">
      <c r="A360">
        <v>1482099</v>
      </c>
      <c r="B360" t="s">
        <v>657</v>
      </c>
      <c r="C360" t="s">
        <v>664</v>
      </c>
      <c r="D360" t="s">
        <v>1138</v>
      </c>
      <c r="F360" t="s">
        <v>1139</v>
      </c>
      <c r="G360" t="s">
        <v>1138</v>
      </c>
      <c r="H360" s="288">
        <v>40840</v>
      </c>
      <c r="I360" t="s">
        <v>667</v>
      </c>
      <c r="J360" s="293" t="s">
        <v>1225</v>
      </c>
      <c r="K360" s="293" t="s">
        <v>1225</v>
      </c>
      <c r="L360" s="293" t="s">
        <v>1225</v>
      </c>
      <c r="M360" s="293" t="s">
        <v>1225</v>
      </c>
      <c r="N360" s="293" t="s">
        <v>1225</v>
      </c>
      <c r="O360" s="297" t="str">
        <f t="shared" si="20"/>
        <v>Raw, Georgina</v>
      </c>
      <c r="P360">
        <f t="shared" si="21"/>
        <v>1482099</v>
      </c>
      <c r="Q360" t="str">
        <f t="shared" si="22"/>
        <v>F</v>
      </c>
      <c r="R360" s="288">
        <f t="shared" si="23"/>
        <v>40840</v>
      </c>
    </row>
    <row r="361" spans="1:18" x14ac:dyDescent="0.25">
      <c r="A361">
        <v>1487497</v>
      </c>
      <c r="B361" t="s">
        <v>669</v>
      </c>
      <c r="C361" t="s">
        <v>664</v>
      </c>
      <c r="D361" t="s">
        <v>1140</v>
      </c>
      <c r="F361" t="s">
        <v>1141</v>
      </c>
      <c r="G361" t="s">
        <v>1140</v>
      </c>
      <c r="H361" s="288">
        <v>40839</v>
      </c>
      <c r="I361" t="s">
        <v>667</v>
      </c>
      <c r="J361" s="293" t="s">
        <v>1225</v>
      </c>
      <c r="K361" s="293" t="s">
        <v>1225</v>
      </c>
      <c r="L361" s="293" t="s">
        <v>1225</v>
      </c>
      <c r="M361" s="293" t="s">
        <v>1225</v>
      </c>
      <c r="N361" s="293" t="s">
        <v>1225</v>
      </c>
      <c r="O361" s="297" t="str">
        <f t="shared" si="20"/>
        <v>Walsh, India</v>
      </c>
      <c r="P361">
        <f t="shared" si="21"/>
        <v>1487497</v>
      </c>
      <c r="Q361" t="str">
        <f t="shared" si="22"/>
        <v>F</v>
      </c>
      <c r="R361" s="288">
        <f t="shared" si="23"/>
        <v>40839</v>
      </c>
    </row>
    <row r="362" spans="1:18" x14ac:dyDescent="0.25">
      <c r="A362">
        <v>1501312</v>
      </c>
      <c r="B362" t="s">
        <v>669</v>
      </c>
      <c r="C362" t="s">
        <v>664</v>
      </c>
      <c r="D362" t="s">
        <v>989</v>
      </c>
      <c r="F362" t="s">
        <v>1142</v>
      </c>
      <c r="G362" t="s">
        <v>989</v>
      </c>
      <c r="H362" s="288">
        <v>41241</v>
      </c>
      <c r="I362" t="s">
        <v>667</v>
      </c>
      <c r="J362" s="293" t="s">
        <v>1225</v>
      </c>
      <c r="K362" s="293" t="s">
        <v>1225</v>
      </c>
      <c r="L362" s="293" t="s">
        <v>1225</v>
      </c>
      <c r="M362" s="293" t="s">
        <v>1225</v>
      </c>
      <c r="N362" s="293" t="s">
        <v>1225</v>
      </c>
      <c r="O362" s="297" t="str">
        <f t="shared" si="20"/>
        <v>Halliday, Eleanor</v>
      </c>
      <c r="P362">
        <f t="shared" si="21"/>
        <v>1501312</v>
      </c>
      <c r="Q362" t="str">
        <f t="shared" si="22"/>
        <v>F</v>
      </c>
      <c r="R362" s="288">
        <f t="shared" si="23"/>
        <v>41241</v>
      </c>
    </row>
    <row r="363" spans="1:18" x14ac:dyDescent="0.25">
      <c r="A363">
        <v>1512090</v>
      </c>
      <c r="B363" t="s">
        <v>657</v>
      </c>
      <c r="C363" t="s">
        <v>658</v>
      </c>
      <c r="D363" t="s">
        <v>842</v>
      </c>
      <c r="F363" t="s">
        <v>1143</v>
      </c>
      <c r="G363" t="s">
        <v>842</v>
      </c>
      <c r="H363" s="288">
        <v>40436</v>
      </c>
      <c r="I363" t="s">
        <v>812</v>
      </c>
      <c r="J363" s="293" t="s">
        <v>1225</v>
      </c>
      <c r="K363" s="293" t="s">
        <v>1225</v>
      </c>
      <c r="L363" s="293" t="s">
        <v>1225</v>
      </c>
      <c r="M363" s="293" t="s">
        <v>1225</v>
      </c>
      <c r="N363" s="293" t="s">
        <v>1225</v>
      </c>
      <c r="O363" s="297" t="str">
        <f t="shared" si="20"/>
        <v>Elsdon, Toby</v>
      </c>
      <c r="P363">
        <f t="shared" si="21"/>
        <v>1512090</v>
      </c>
      <c r="Q363" t="str">
        <f t="shared" si="22"/>
        <v>O</v>
      </c>
      <c r="R363" s="288">
        <f t="shared" si="23"/>
        <v>40436</v>
      </c>
    </row>
    <row r="364" spans="1:18" x14ac:dyDescent="0.25">
      <c r="A364">
        <v>1518553</v>
      </c>
      <c r="B364" t="s">
        <v>669</v>
      </c>
      <c r="C364" t="s">
        <v>658</v>
      </c>
      <c r="D364" t="s">
        <v>1144</v>
      </c>
      <c r="E364" t="s">
        <v>661</v>
      </c>
      <c r="F364" t="s">
        <v>1145</v>
      </c>
      <c r="G364" t="s">
        <v>1144</v>
      </c>
      <c r="H364" s="288">
        <v>41072</v>
      </c>
      <c r="I364" t="s">
        <v>812</v>
      </c>
      <c r="J364" s="293" t="s">
        <v>1225</v>
      </c>
      <c r="K364" s="293" t="s">
        <v>1225</v>
      </c>
      <c r="L364" s="293" t="s">
        <v>1225</v>
      </c>
      <c r="M364" s="293" t="s">
        <v>1225</v>
      </c>
      <c r="N364" s="293" t="s">
        <v>1225</v>
      </c>
      <c r="O364" s="297" t="str">
        <f t="shared" si="20"/>
        <v>Wilson, Owen</v>
      </c>
      <c r="P364">
        <f t="shared" si="21"/>
        <v>1518553</v>
      </c>
      <c r="Q364" t="str">
        <f t="shared" si="22"/>
        <v>O</v>
      </c>
      <c r="R364" s="288">
        <f t="shared" si="23"/>
        <v>41072</v>
      </c>
    </row>
    <row r="365" spans="1:18" x14ac:dyDescent="0.25">
      <c r="A365">
        <v>1521405</v>
      </c>
      <c r="B365" t="s">
        <v>669</v>
      </c>
      <c r="C365" t="s">
        <v>664</v>
      </c>
      <c r="D365" t="s">
        <v>1146</v>
      </c>
      <c r="F365" t="s">
        <v>919</v>
      </c>
      <c r="G365" t="s">
        <v>1146</v>
      </c>
      <c r="H365" s="288">
        <v>40919</v>
      </c>
      <c r="I365" t="s">
        <v>667</v>
      </c>
      <c r="J365" s="293" t="s">
        <v>1225</v>
      </c>
      <c r="K365" s="293" t="s">
        <v>1225</v>
      </c>
      <c r="L365" s="293" t="s">
        <v>1225</v>
      </c>
      <c r="M365" s="293" t="s">
        <v>1225</v>
      </c>
      <c r="N365" s="293" t="s">
        <v>1225</v>
      </c>
      <c r="O365" s="297" t="str">
        <f t="shared" si="20"/>
        <v>Jones, Lara</v>
      </c>
      <c r="P365">
        <f t="shared" si="21"/>
        <v>1521405</v>
      </c>
      <c r="Q365" t="str">
        <f t="shared" si="22"/>
        <v>F</v>
      </c>
      <c r="R365" s="288">
        <f t="shared" si="23"/>
        <v>40919</v>
      </c>
    </row>
    <row r="366" spans="1:18" x14ac:dyDescent="0.25">
      <c r="A366">
        <v>1530035</v>
      </c>
      <c r="B366" t="s">
        <v>807</v>
      </c>
      <c r="C366" t="s">
        <v>658</v>
      </c>
      <c r="D366" t="s">
        <v>978</v>
      </c>
      <c r="E366" t="s">
        <v>916</v>
      </c>
      <c r="F366" t="s">
        <v>1132</v>
      </c>
      <c r="G366" t="s">
        <v>978</v>
      </c>
      <c r="H366" s="288">
        <v>28538</v>
      </c>
      <c r="I366" t="s">
        <v>661</v>
      </c>
      <c r="J366" s="293" t="s">
        <v>1225</v>
      </c>
      <c r="K366" s="293" t="s">
        <v>1225</v>
      </c>
      <c r="L366" s="293" t="s">
        <v>1225</v>
      </c>
      <c r="M366" s="293" t="s">
        <v>1225</v>
      </c>
      <c r="N366" s="293" t="s">
        <v>1225</v>
      </c>
      <c r="O366" s="297" t="str">
        <f t="shared" si="20"/>
        <v>Morris, Tim</v>
      </c>
      <c r="P366">
        <f t="shared" si="21"/>
        <v>1530035</v>
      </c>
      <c r="Q366" t="str">
        <f t="shared" si="22"/>
        <v>M</v>
      </c>
      <c r="R366" s="288">
        <f t="shared" si="23"/>
        <v>28538</v>
      </c>
    </row>
    <row r="367" spans="1:18" x14ac:dyDescent="0.25">
      <c r="A367">
        <v>1572863</v>
      </c>
      <c r="B367" t="s">
        <v>669</v>
      </c>
      <c r="C367" t="s">
        <v>658</v>
      </c>
      <c r="D367" t="s">
        <v>1147</v>
      </c>
      <c r="F367" t="s">
        <v>1148</v>
      </c>
      <c r="G367" t="s">
        <v>1147</v>
      </c>
      <c r="H367" s="288">
        <v>41221</v>
      </c>
      <c r="I367" t="s">
        <v>667</v>
      </c>
      <c r="J367" s="293" t="s">
        <v>1225</v>
      </c>
      <c r="K367" s="293" t="s">
        <v>1225</v>
      </c>
      <c r="L367" s="293" t="s">
        <v>1225</v>
      </c>
      <c r="M367" s="293" t="s">
        <v>1225</v>
      </c>
      <c r="N367" s="293" t="s">
        <v>1225</v>
      </c>
      <c r="O367" s="297" t="str">
        <f t="shared" si="20"/>
        <v>Mcqueen, Amaya</v>
      </c>
      <c r="P367">
        <f t="shared" si="21"/>
        <v>1572863</v>
      </c>
      <c r="Q367" t="str">
        <f t="shared" si="22"/>
        <v>F</v>
      </c>
      <c r="R367" s="288">
        <f t="shared" si="23"/>
        <v>41221</v>
      </c>
    </row>
    <row r="368" spans="1:18" x14ac:dyDescent="0.25">
      <c r="A368">
        <v>1576399</v>
      </c>
      <c r="B368" t="s">
        <v>669</v>
      </c>
      <c r="C368" t="s">
        <v>658</v>
      </c>
      <c r="D368" t="s">
        <v>1149</v>
      </c>
      <c r="F368" t="s">
        <v>932</v>
      </c>
      <c r="G368" t="s">
        <v>1149</v>
      </c>
      <c r="H368" s="288">
        <v>41123</v>
      </c>
      <c r="I368" t="s">
        <v>812</v>
      </c>
      <c r="J368" s="293" t="s">
        <v>1225</v>
      </c>
      <c r="K368" s="293" t="s">
        <v>1225</v>
      </c>
      <c r="L368" s="293" t="s">
        <v>1225</v>
      </c>
      <c r="M368" s="293" t="s">
        <v>1225</v>
      </c>
      <c r="N368" s="293" t="s">
        <v>1225</v>
      </c>
      <c r="O368" s="297" t="str">
        <f t="shared" si="20"/>
        <v>Bowers, Dylan</v>
      </c>
      <c r="P368">
        <f t="shared" si="21"/>
        <v>1576399</v>
      </c>
      <c r="Q368" t="str">
        <f t="shared" si="22"/>
        <v>O</v>
      </c>
      <c r="R368" s="288">
        <f t="shared" si="23"/>
        <v>41123</v>
      </c>
    </row>
    <row r="369" spans="1:18" x14ac:dyDescent="0.25">
      <c r="A369">
        <v>1584663</v>
      </c>
      <c r="B369" t="s">
        <v>657</v>
      </c>
      <c r="C369" t="s">
        <v>658</v>
      </c>
      <c r="D369" t="s">
        <v>1127</v>
      </c>
      <c r="F369" t="s">
        <v>1150</v>
      </c>
      <c r="G369" t="s">
        <v>1127</v>
      </c>
      <c r="H369" s="288">
        <v>41046</v>
      </c>
      <c r="I369" t="s">
        <v>812</v>
      </c>
      <c r="J369" s="293" t="s">
        <v>1225</v>
      </c>
      <c r="K369" s="293" t="s">
        <v>1225</v>
      </c>
      <c r="L369" s="293" t="s">
        <v>1225</v>
      </c>
      <c r="M369" s="293" t="s">
        <v>1225</v>
      </c>
      <c r="N369" s="293" t="s">
        <v>1225</v>
      </c>
      <c r="O369" s="297" t="str">
        <f t="shared" si="20"/>
        <v>Mccartney, Alexander</v>
      </c>
      <c r="P369">
        <f t="shared" si="21"/>
        <v>1584663</v>
      </c>
      <c r="Q369" t="str">
        <f t="shared" si="22"/>
        <v>O</v>
      </c>
      <c r="R369" s="288">
        <f t="shared" si="23"/>
        <v>41046</v>
      </c>
    </row>
    <row r="370" spans="1:18" x14ac:dyDescent="0.25">
      <c r="A370">
        <v>1584664</v>
      </c>
      <c r="B370" t="s">
        <v>657</v>
      </c>
      <c r="C370" t="s">
        <v>658</v>
      </c>
      <c r="D370" t="s">
        <v>1151</v>
      </c>
      <c r="F370" t="s">
        <v>1152</v>
      </c>
      <c r="G370" t="s">
        <v>1151</v>
      </c>
      <c r="H370" s="288">
        <v>40734</v>
      </c>
      <c r="I370" t="s">
        <v>812</v>
      </c>
      <c r="J370" s="293" t="s">
        <v>1225</v>
      </c>
      <c r="K370" s="293" t="s">
        <v>1225</v>
      </c>
      <c r="L370" s="293" t="s">
        <v>1225</v>
      </c>
      <c r="M370" s="293" t="s">
        <v>1225</v>
      </c>
      <c r="N370" s="293" t="s">
        <v>1225</v>
      </c>
      <c r="O370" s="297" t="str">
        <f t="shared" si="20"/>
        <v>Robinson, Isaac</v>
      </c>
      <c r="P370">
        <f t="shared" si="21"/>
        <v>1584664</v>
      </c>
      <c r="Q370" t="str">
        <f t="shared" si="22"/>
        <v>O</v>
      </c>
      <c r="R370" s="288">
        <f t="shared" si="23"/>
        <v>40734</v>
      </c>
    </row>
    <row r="371" spans="1:18" x14ac:dyDescent="0.25">
      <c r="A371">
        <v>1616275</v>
      </c>
      <c r="B371" t="s">
        <v>669</v>
      </c>
      <c r="C371" t="s">
        <v>658</v>
      </c>
      <c r="D371" t="s">
        <v>920</v>
      </c>
      <c r="F371" t="s">
        <v>1153</v>
      </c>
      <c r="G371" t="s">
        <v>920</v>
      </c>
      <c r="H371" s="288">
        <v>41227</v>
      </c>
      <c r="I371" t="s">
        <v>812</v>
      </c>
      <c r="J371" s="293" t="s">
        <v>1225</v>
      </c>
      <c r="K371" s="293" t="s">
        <v>1225</v>
      </c>
      <c r="L371" s="293" t="s">
        <v>1225</v>
      </c>
      <c r="M371" s="293" t="s">
        <v>1225</v>
      </c>
      <c r="N371" s="293" t="s">
        <v>1225</v>
      </c>
      <c r="O371" s="297" t="str">
        <f t="shared" si="20"/>
        <v>Whiteley, Finley</v>
      </c>
      <c r="P371">
        <f t="shared" si="21"/>
        <v>1616275</v>
      </c>
      <c r="Q371" t="str">
        <f t="shared" si="22"/>
        <v>O</v>
      </c>
      <c r="R371" s="288">
        <f t="shared" si="23"/>
        <v>41227</v>
      </c>
    </row>
    <row r="372" spans="1:18" x14ac:dyDescent="0.25">
      <c r="A372">
        <v>1621564</v>
      </c>
      <c r="B372" t="s">
        <v>669</v>
      </c>
      <c r="C372" t="s">
        <v>658</v>
      </c>
      <c r="D372" t="s">
        <v>868</v>
      </c>
      <c r="F372" t="s">
        <v>833</v>
      </c>
      <c r="G372" t="s">
        <v>868</v>
      </c>
      <c r="H372" s="288">
        <v>41414</v>
      </c>
      <c r="I372" t="s">
        <v>812</v>
      </c>
      <c r="J372" s="293" t="s">
        <v>1225</v>
      </c>
      <c r="K372" s="293" t="s">
        <v>1225</v>
      </c>
      <c r="L372" s="293" t="s">
        <v>1225</v>
      </c>
      <c r="M372" s="293" t="s">
        <v>1225</v>
      </c>
      <c r="N372" s="293" t="s">
        <v>1225</v>
      </c>
      <c r="O372" s="297" t="str">
        <f t="shared" si="20"/>
        <v>Summers, Brett</v>
      </c>
      <c r="P372">
        <f t="shared" si="21"/>
        <v>1621564</v>
      </c>
      <c r="Q372" t="str">
        <f t="shared" si="22"/>
        <v>O</v>
      </c>
      <c r="R372" s="288">
        <f t="shared" si="23"/>
        <v>41414</v>
      </c>
    </row>
    <row r="373" spans="1:18" x14ac:dyDescent="0.25">
      <c r="A373">
        <v>1633533</v>
      </c>
      <c r="B373" t="s">
        <v>669</v>
      </c>
      <c r="C373" t="s">
        <v>664</v>
      </c>
      <c r="D373" t="s">
        <v>670</v>
      </c>
      <c r="E373" t="s">
        <v>671</v>
      </c>
      <c r="F373" t="s">
        <v>785</v>
      </c>
      <c r="G373" t="s">
        <v>670</v>
      </c>
      <c r="H373" s="288">
        <v>41050</v>
      </c>
      <c r="I373" t="s">
        <v>667</v>
      </c>
      <c r="J373" s="293" t="s">
        <v>1225</v>
      </c>
      <c r="K373" s="293" t="s">
        <v>1225</v>
      </c>
      <c r="L373" s="293" t="s">
        <v>1225</v>
      </c>
      <c r="M373" s="293" t="s">
        <v>1225</v>
      </c>
      <c r="N373" s="293" t="s">
        <v>1225</v>
      </c>
      <c r="O373" s="297" t="str">
        <f t="shared" si="20"/>
        <v>Smith, Isabelle</v>
      </c>
      <c r="P373">
        <f t="shared" si="21"/>
        <v>1633533</v>
      </c>
      <c r="Q373" t="str">
        <f t="shared" si="22"/>
        <v>F</v>
      </c>
      <c r="R373" s="288">
        <f t="shared" si="23"/>
        <v>41050</v>
      </c>
    </row>
    <row r="374" spans="1:18" x14ac:dyDescent="0.25">
      <c r="A374">
        <v>1642702</v>
      </c>
      <c r="B374" t="s">
        <v>657</v>
      </c>
      <c r="C374" t="s">
        <v>658</v>
      </c>
      <c r="D374" t="s">
        <v>673</v>
      </c>
      <c r="F374" t="s">
        <v>1154</v>
      </c>
      <c r="G374" t="s">
        <v>673</v>
      </c>
      <c r="H374" s="288">
        <v>40704</v>
      </c>
      <c r="I374" t="s">
        <v>812</v>
      </c>
      <c r="J374" s="293" t="s">
        <v>1225</v>
      </c>
      <c r="K374" s="293" t="s">
        <v>1225</v>
      </c>
      <c r="L374" s="293" t="s">
        <v>1225</v>
      </c>
      <c r="M374" s="293" t="s">
        <v>1225</v>
      </c>
      <c r="N374" s="293" t="s">
        <v>1225</v>
      </c>
      <c r="O374" s="297" t="str">
        <f t="shared" si="20"/>
        <v>Pearce, Ethan</v>
      </c>
      <c r="P374">
        <f t="shared" si="21"/>
        <v>1642702</v>
      </c>
      <c r="Q374" t="str">
        <f t="shared" si="22"/>
        <v>O</v>
      </c>
      <c r="R374" s="288">
        <f t="shared" si="23"/>
        <v>40704</v>
      </c>
    </row>
    <row r="375" spans="1:18" x14ac:dyDescent="0.25">
      <c r="A375">
        <v>1646183</v>
      </c>
      <c r="B375" t="s">
        <v>669</v>
      </c>
      <c r="C375" t="s">
        <v>664</v>
      </c>
      <c r="D375" t="s">
        <v>1155</v>
      </c>
      <c r="F375" t="s">
        <v>1156</v>
      </c>
      <c r="G375" t="s">
        <v>1155</v>
      </c>
      <c r="H375" s="288">
        <v>41473</v>
      </c>
      <c r="I375" t="s">
        <v>667</v>
      </c>
      <c r="J375" s="293" t="s">
        <v>1225</v>
      </c>
      <c r="K375" s="293" t="s">
        <v>1225</v>
      </c>
      <c r="L375" s="293" t="s">
        <v>1225</v>
      </c>
      <c r="M375" s="293" t="s">
        <v>1225</v>
      </c>
      <c r="N375" s="293" t="s">
        <v>1225</v>
      </c>
      <c r="O375" s="297" t="str">
        <f t="shared" si="20"/>
        <v>Hanson, Alexandra</v>
      </c>
      <c r="P375">
        <f t="shared" si="21"/>
        <v>1646183</v>
      </c>
      <c r="Q375" t="str">
        <f t="shared" si="22"/>
        <v>F</v>
      </c>
      <c r="R375" s="288">
        <f t="shared" si="23"/>
        <v>41473</v>
      </c>
    </row>
    <row r="376" spans="1:18" x14ac:dyDescent="0.25">
      <c r="A376">
        <v>1647747</v>
      </c>
      <c r="B376" t="s">
        <v>669</v>
      </c>
      <c r="C376" t="s">
        <v>658</v>
      </c>
      <c r="D376" t="s">
        <v>753</v>
      </c>
      <c r="F376" t="s">
        <v>1157</v>
      </c>
      <c r="G376" t="s">
        <v>753</v>
      </c>
      <c r="H376" s="288">
        <v>41634</v>
      </c>
      <c r="I376" t="s">
        <v>812</v>
      </c>
      <c r="J376" s="293" t="s">
        <v>1225</v>
      </c>
      <c r="K376" s="293" t="s">
        <v>1225</v>
      </c>
      <c r="L376" s="293" t="s">
        <v>1225</v>
      </c>
      <c r="M376" s="293" t="s">
        <v>1225</v>
      </c>
      <c r="N376" s="293" t="s">
        <v>1225</v>
      </c>
      <c r="O376" s="297" t="str">
        <f t="shared" si="20"/>
        <v>Margrett, Matthew</v>
      </c>
      <c r="P376">
        <f t="shared" si="21"/>
        <v>1647747</v>
      </c>
      <c r="Q376" t="str">
        <f t="shared" si="22"/>
        <v>O</v>
      </c>
      <c r="R376" s="288">
        <f t="shared" si="23"/>
        <v>41634</v>
      </c>
    </row>
    <row r="377" spans="1:18" x14ac:dyDescent="0.25">
      <c r="A377">
        <v>1662505</v>
      </c>
      <c r="B377" t="s">
        <v>657</v>
      </c>
      <c r="C377" t="s">
        <v>689</v>
      </c>
      <c r="D377" t="s">
        <v>1158</v>
      </c>
      <c r="F377" t="s">
        <v>1150</v>
      </c>
      <c r="G377" t="s">
        <v>1158</v>
      </c>
      <c r="H377" s="288">
        <v>25204</v>
      </c>
      <c r="I377" t="s">
        <v>667</v>
      </c>
      <c r="J377" s="293" t="s">
        <v>1225</v>
      </c>
      <c r="K377" s="293" t="s">
        <v>1225</v>
      </c>
      <c r="L377" s="293" t="s">
        <v>1225</v>
      </c>
      <c r="M377" s="293" t="s">
        <v>1225</v>
      </c>
      <c r="N377" s="293" t="s">
        <v>1225</v>
      </c>
      <c r="O377" s="297" t="str">
        <f t="shared" si="20"/>
        <v>Mccartney, Christine</v>
      </c>
      <c r="P377">
        <f t="shared" si="21"/>
        <v>1662505</v>
      </c>
      <c r="Q377" t="str">
        <f t="shared" si="22"/>
        <v>F</v>
      </c>
      <c r="R377" s="288">
        <f t="shared" si="23"/>
        <v>25204</v>
      </c>
    </row>
    <row r="378" spans="1:18" x14ac:dyDescent="0.25">
      <c r="A378">
        <v>1665154</v>
      </c>
      <c r="B378" t="s">
        <v>657</v>
      </c>
      <c r="C378" t="s">
        <v>658</v>
      </c>
      <c r="D378" t="s">
        <v>707</v>
      </c>
      <c r="F378" t="s">
        <v>1159</v>
      </c>
      <c r="G378" t="s">
        <v>707</v>
      </c>
      <c r="H378" s="288">
        <v>41686</v>
      </c>
      <c r="I378" t="s">
        <v>812</v>
      </c>
      <c r="J378" s="293" t="s">
        <v>1225</v>
      </c>
      <c r="K378" s="293" t="s">
        <v>1225</v>
      </c>
      <c r="L378" s="293" t="s">
        <v>1225</v>
      </c>
      <c r="M378" s="293" t="s">
        <v>1225</v>
      </c>
      <c r="N378" s="293" t="s">
        <v>1225</v>
      </c>
      <c r="O378" s="297" t="str">
        <f t="shared" si="20"/>
        <v>Rowen, James</v>
      </c>
      <c r="P378">
        <f t="shared" si="21"/>
        <v>1665154</v>
      </c>
      <c r="Q378" t="str">
        <f t="shared" si="22"/>
        <v>O</v>
      </c>
      <c r="R378" s="288">
        <f t="shared" si="23"/>
        <v>41686</v>
      </c>
    </row>
    <row r="379" spans="1:18" x14ac:dyDescent="0.25">
      <c r="A379">
        <v>1665155</v>
      </c>
      <c r="B379" t="s">
        <v>669</v>
      </c>
      <c r="C379" t="s">
        <v>664</v>
      </c>
      <c r="D379" t="s">
        <v>1160</v>
      </c>
      <c r="F379" t="s">
        <v>1095</v>
      </c>
      <c r="G379" t="s">
        <v>1160</v>
      </c>
      <c r="H379" s="288">
        <v>41454</v>
      </c>
      <c r="I379" t="s">
        <v>667</v>
      </c>
      <c r="J379" s="293" t="s">
        <v>1225</v>
      </c>
      <c r="K379" s="293" t="s">
        <v>1225</v>
      </c>
      <c r="L379" s="293" t="s">
        <v>1225</v>
      </c>
      <c r="M379" s="293" t="s">
        <v>1225</v>
      </c>
      <c r="N379" s="293" t="s">
        <v>1225</v>
      </c>
      <c r="O379" s="297" t="str">
        <f t="shared" si="20"/>
        <v>Bailey, Eva</v>
      </c>
      <c r="P379">
        <f t="shared" si="21"/>
        <v>1665155</v>
      </c>
      <c r="Q379" t="str">
        <f t="shared" si="22"/>
        <v>F</v>
      </c>
      <c r="R379" s="288">
        <f t="shared" si="23"/>
        <v>41454</v>
      </c>
    </row>
    <row r="380" spans="1:18" x14ac:dyDescent="0.25">
      <c r="A380">
        <v>1667081</v>
      </c>
      <c r="B380" t="s">
        <v>669</v>
      </c>
      <c r="C380" t="s">
        <v>658</v>
      </c>
      <c r="D380" t="s">
        <v>1161</v>
      </c>
      <c r="F380" t="s">
        <v>1145</v>
      </c>
      <c r="G380" t="s">
        <v>1161</v>
      </c>
      <c r="H380" s="288">
        <v>42127</v>
      </c>
      <c r="I380" t="s">
        <v>812</v>
      </c>
      <c r="J380" s="293" t="s">
        <v>1225</v>
      </c>
      <c r="K380" s="293" t="s">
        <v>1225</v>
      </c>
      <c r="L380" s="293" t="s">
        <v>1225</v>
      </c>
      <c r="M380" s="293" t="s">
        <v>1225</v>
      </c>
      <c r="N380" s="293" t="s">
        <v>1225</v>
      </c>
      <c r="O380" s="297" t="str">
        <f t="shared" si="20"/>
        <v>Wilson, Elliott</v>
      </c>
      <c r="P380">
        <f t="shared" si="21"/>
        <v>1667081</v>
      </c>
      <c r="Q380" t="str">
        <f t="shared" si="22"/>
        <v>O</v>
      </c>
      <c r="R380" s="288">
        <f t="shared" si="23"/>
        <v>42127</v>
      </c>
    </row>
    <row r="381" spans="1:18" x14ac:dyDescent="0.25">
      <c r="A381">
        <v>1671017</v>
      </c>
      <c r="B381" t="s">
        <v>669</v>
      </c>
      <c r="C381" t="s">
        <v>664</v>
      </c>
      <c r="D381" t="s">
        <v>1162</v>
      </c>
      <c r="F381" t="s">
        <v>764</v>
      </c>
      <c r="G381" t="s">
        <v>1162</v>
      </c>
      <c r="H381" s="288">
        <v>41659</v>
      </c>
      <c r="I381" t="s">
        <v>667</v>
      </c>
      <c r="J381" s="293" t="s">
        <v>1225</v>
      </c>
      <c r="K381" s="293" t="s">
        <v>1225</v>
      </c>
      <c r="L381" s="293" t="s">
        <v>1225</v>
      </c>
      <c r="M381" s="293" t="s">
        <v>1225</v>
      </c>
      <c r="N381" s="293" t="s">
        <v>1225</v>
      </c>
      <c r="O381" s="297" t="str">
        <f t="shared" si="20"/>
        <v>Nicholson, Summer</v>
      </c>
      <c r="P381">
        <f t="shared" si="21"/>
        <v>1671017</v>
      </c>
      <c r="Q381" t="str">
        <f t="shared" si="22"/>
        <v>F</v>
      </c>
      <c r="R381" s="288">
        <f t="shared" si="23"/>
        <v>41659</v>
      </c>
    </row>
    <row r="382" spans="1:18" x14ac:dyDescent="0.25">
      <c r="A382">
        <v>1680877</v>
      </c>
      <c r="B382" t="s">
        <v>669</v>
      </c>
      <c r="C382" t="s">
        <v>664</v>
      </c>
      <c r="D382" t="s">
        <v>1163</v>
      </c>
      <c r="F382" t="s">
        <v>1164</v>
      </c>
      <c r="G382" t="s">
        <v>1163</v>
      </c>
      <c r="H382" s="288">
        <v>40654</v>
      </c>
      <c r="I382" t="s">
        <v>667</v>
      </c>
      <c r="J382" s="293" t="s">
        <v>1225</v>
      </c>
      <c r="K382" s="293" t="s">
        <v>1225</v>
      </c>
      <c r="L382" s="293" t="s">
        <v>1225</v>
      </c>
      <c r="M382" s="293" t="s">
        <v>1225</v>
      </c>
      <c r="N382" s="293" t="s">
        <v>1225</v>
      </c>
      <c r="O382" s="297" t="str">
        <f t="shared" si="20"/>
        <v>Eddon, Jasmyn</v>
      </c>
      <c r="P382">
        <f t="shared" si="21"/>
        <v>1680877</v>
      </c>
      <c r="Q382" t="str">
        <f t="shared" si="22"/>
        <v>F</v>
      </c>
      <c r="R382" s="288">
        <f t="shared" si="23"/>
        <v>40654</v>
      </c>
    </row>
    <row r="383" spans="1:18" x14ac:dyDescent="0.25">
      <c r="A383">
        <v>1686195</v>
      </c>
      <c r="B383" t="s">
        <v>669</v>
      </c>
      <c r="C383" t="s">
        <v>658</v>
      </c>
      <c r="D383" t="s">
        <v>874</v>
      </c>
      <c r="E383" t="s">
        <v>916</v>
      </c>
      <c r="F383" t="s">
        <v>1156</v>
      </c>
      <c r="G383" t="s">
        <v>874</v>
      </c>
      <c r="H383" s="288">
        <v>27470</v>
      </c>
      <c r="I383" t="s">
        <v>812</v>
      </c>
      <c r="J383" s="293" t="s">
        <v>1225</v>
      </c>
      <c r="K383" s="293" t="s">
        <v>1225</v>
      </c>
      <c r="L383" s="293" t="s">
        <v>1225</v>
      </c>
      <c r="M383" s="293" t="s">
        <v>1225</v>
      </c>
      <c r="N383" s="293" t="s">
        <v>1225</v>
      </c>
      <c r="O383" s="297" t="str">
        <f t="shared" si="20"/>
        <v>Hanson, Thomas</v>
      </c>
      <c r="P383">
        <f t="shared" si="21"/>
        <v>1686195</v>
      </c>
      <c r="Q383" t="str">
        <f t="shared" si="22"/>
        <v>O</v>
      </c>
      <c r="R383" s="288">
        <f t="shared" si="23"/>
        <v>27470</v>
      </c>
    </row>
    <row r="384" spans="1:18" x14ac:dyDescent="0.25">
      <c r="A384">
        <v>1694692</v>
      </c>
      <c r="B384" t="s">
        <v>657</v>
      </c>
      <c r="C384" t="s">
        <v>664</v>
      </c>
      <c r="D384" t="s">
        <v>1165</v>
      </c>
      <c r="F384" t="s">
        <v>1166</v>
      </c>
      <c r="G384" t="s">
        <v>1165</v>
      </c>
      <c r="H384" s="288">
        <v>41529</v>
      </c>
      <c r="I384" t="s">
        <v>667</v>
      </c>
      <c r="J384" s="293" t="s">
        <v>1225</v>
      </c>
      <c r="K384" s="293" t="s">
        <v>1225</v>
      </c>
      <c r="L384" s="293" t="s">
        <v>1225</v>
      </c>
      <c r="M384" s="293" t="s">
        <v>1225</v>
      </c>
      <c r="N384" s="293" t="s">
        <v>1225</v>
      </c>
      <c r="O384" s="297" t="str">
        <f t="shared" si="20"/>
        <v>Hoggart, Phoebe</v>
      </c>
      <c r="P384">
        <f t="shared" si="21"/>
        <v>1694692</v>
      </c>
      <c r="Q384" t="str">
        <f t="shared" si="22"/>
        <v>F</v>
      </c>
      <c r="R384" s="288">
        <f t="shared" si="23"/>
        <v>41529</v>
      </c>
    </row>
    <row r="385" spans="1:18" x14ac:dyDescent="0.25">
      <c r="A385">
        <v>1694758</v>
      </c>
      <c r="B385" t="s">
        <v>807</v>
      </c>
      <c r="C385" t="s">
        <v>658</v>
      </c>
      <c r="D385" t="s">
        <v>1028</v>
      </c>
      <c r="E385" t="s">
        <v>1102</v>
      </c>
      <c r="F385" t="s">
        <v>1142</v>
      </c>
      <c r="G385" t="s">
        <v>1028</v>
      </c>
      <c r="H385" s="288">
        <v>30348</v>
      </c>
      <c r="I385" t="s">
        <v>661</v>
      </c>
      <c r="J385" s="293" t="s">
        <v>1225</v>
      </c>
      <c r="K385" s="293" t="s">
        <v>1225</v>
      </c>
      <c r="L385" s="293" t="s">
        <v>1225</v>
      </c>
      <c r="M385" s="293" t="s">
        <v>1225</v>
      </c>
      <c r="N385" s="293" t="s">
        <v>1225</v>
      </c>
      <c r="O385" s="297" t="str">
        <f t="shared" si="20"/>
        <v>Halliday, David</v>
      </c>
      <c r="P385">
        <f t="shared" si="21"/>
        <v>1694758</v>
      </c>
      <c r="Q385" t="str">
        <f t="shared" si="22"/>
        <v>M</v>
      </c>
      <c r="R385" s="288">
        <f t="shared" si="23"/>
        <v>30348</v>
      </c>
    </row>
    <row r="386" spans="1:18" x14ac:dyDescent="0.25">
      <c r="A386">
        <v>1694759</v>
      </c>
      <c r="B386" t="s">
        <v>657</v>
      </c>
      <c r="C386" t="s">
        <v>664</v>
      </c>
      <c r="D386" t="s">
        <v>668</v>
      </c>
      <c r="F386" t="s">
        <v>1135</v>
      </c>
      <c r="G386" t="s">
        <v>668</v>
      </c>
      <c r="H386" s="288">
        <v>41639</v>
      </c>
      <c r="I386" t="s">
        <v>667</v>
      </c>
      <c r="J386" s="293" t="s">
        <v>1225</v>
      </c>
      <c r="K386" s="293" t="s">
        <v>1225</v>
      </c>
      <c r="L386" s="293" t="s">
        <v>1225</v>
      </c>
      <c r="M386" s="293" t="s">
        <v>1225</v>
      </c>
      <c r="N386" s="293" t="s">
        <v>1225</v>
      </c>
      <c r="O386" s="297" t="str">
        <f t="shared" si="20"/>
        <v>Charlton, Sophie</v>
      </c>
      <c r="P386">
        <f t="shared" si="21"/>
        <v>1694759</v>
      </c>
      <c r="Q386" t="str">
        <f t="shared" si="22"/>
        <v>F</v>
      </c>
      <c r="R386" s="288">
        <f t="shared" si="23"/>
        <v>41639</v>
      </c>
    </row>
    <row r="387" spans="1:18" x14ac:dyDescent="0.25">
      <c r="A387">
        <v>1694760</v>
      </c>
      <c r="B387" t="s">
        <v>657</v>
      </c>
      <c r="C387" t="s">
        <v>664</v>
      </c>
      <c r="D387" t="s">
        <v>1167</v>
      </c>
      <c r="F387" t="s">
        <v>1154</v>
      </c>
      <c r="G387" t="s">
        <v>1167</v>
      </c>
      <c r="H387" s="288">
        <v>41505</v>
      </c>
      <c r="I387" t="s">
        <v>667</v>
      </c>
      <c r="J387" s="293" t="s">
        <v>1225</v>
      </c>
      <c r="K387" s="293" t="s">
        <v>1225</v>
      </c>
      <c r="L387" s="293" t="s">
        <v>1225</v>
      </c>
      <c r="M387" s="293" t="s">
        <v>1225</v>
      </c>
      <c r="N387" s="293" t="s">
        <v>1225</v>
      </c>
      <c r="O387" s="297" t="str">
        <f t="shared" si="20"/>
        <v>Pearce, Rowan</v>
      </c>
      <c r="P387">
        <f t="shared" si="21"/>
        <v>1694760</v>
      </c>
      <c r="Q387" t="str">
        <f t="shared" si="22"/>
        <v>F</v>
      </c>
      <c r="R387" s="288">
        <f t="shared" si="23"/>
        <v>41505</v>
      </c>
    </row>
    <row r="388" spans="1:18" x14ac:dyDescent="0.25">
      <c r="A388">
        <v>1694766</v>
      </c>
      <c r="B388" t="s">
        <v>807</v>
      </c>
      <c r="C388" t="s">
        <v>658</v>
      </c>
      <c r="D388" t="s">
        <v>1018</v>
      </c>
      <c r="E388" t="s">
        <v>861</v>
      </c>
      <c r="F388" t="s">
        <v>932</v>
      </c>
      <c r="G388" t="s">
        <v>1018</v>
      </c>
      <c r="H388" s="288">
        <v>28041</v>
      </c>
      <c r="I388" t="s">
        <v>661</v>
      </c>
      <c r="J388" s="293" t="s">
        <v>1225</v>
      </c>
      <c r="K388" s="293" t="s">
        <v>1225</v>
      </c>
      <c r="L388" s="293" t="s">
        <v>1225</v>
      </c>
      <c r="M388" s="293" t="s">
        <v>1225</v>
      </c>
      <c r="N388" s="293" t="s">
        <v>1225</v>
      </c>
      <c r="O388" s="297" t="str">
        <f t="shared" si="20"/>
        <v>Bowers, Richard</v>
      </c>
      <c r="P388">
        <f t="shared" si="21"/>
        <v>1694766</v>
      </c>
      <c r="Q388" t="str">
        <f t="shared" si="22"/>
        <v>M</v>
      </c>
      <c r="R388" s="288">
        <f t="shared" si="23"/>
        <v>28041</v>
      </c>
    </row>
    <row r="389" spans="1:18" x14ac:dyDescent="0.25">
      <c r="A389">
        <v>1704290</v>
      </c>
      <c r="B389" t="s">
        <v>669</v>
      </c>
      <c r="C389" t="s">
        <v>658</v>
      </c>
      <c r="D389" t="s">
        <v>1168</v>
      </c>
      <c r="F389" t="s">
        <v>1169</v>
      </c>
      <c r="G389" t="s">
        <v>1168</v>
      </c>
      <c r="H389" s="288">
        <v>41833</v>
      </c>
      <c r="I389" t="s">
        <v>812</v>
      </c>
      <c r="J389" s="293" t="s">
        <v>1225</v>
      </c>
      <c r="K389" s="293" t="s">
        <v>1225</v>
      </c>
      <c r="L389" s="293" t="s">
        <v>1225</v>
      </c>
      <c r="M389" s="293" t="s">
        <v>1225</v>
      </c>
      <c r="N389" s="293" t="s">
        <v>1225</v>
      </c>
      <c r="O389" s="297" t="str">
        <f t="shared" si="20"/>
        <v>Lofthouse, Nathan</v>
      </c>
      <c r="P389">
        <f t="shared" si="21"/>
        <v>1704290</v>
      </c>
      <c r="Q389" t="str">
        <f t="shared" si="22"/>
        <v>O</v>
      </c>
      <c r="R389" s="288">
        <f t="shared" si="23"/>
        <v>41833</v>
      </c>
    </row>
    <row r="390" spans="1:18" x14ac:dyDescent="0.25">
      <c r="A390">
        <v>1710283</v>
      </c>
      <c r="B390" t="s">
        <v>657</v>
      </c>
      <c r="C390" t="s">
        <v>658</v>
      </c>
      <c r="D390" t="s">
        <v>711</v>
      </c>
      <c r="F390" t="s">
        <v>1170</v>
      </c>
      <c r="G390" t="s">
        <v>711</v>
      </c>
      <c r="H390" s="288">
        <v>42020</v>
      </c>
      <c r="I390" t="s">
        <v>812</v>
      </c>
      <c r="J390" s="293" t="s">
        <v>1225</v>
      </c>
      <c r="K390" s="293" t="s">
        <v>1225</v>
      </c>
      <c r="L390" s="293" t="s">
        <v>1225</v>
      </c>
      <c r="M390" s="293" t="s">
        <v>1225</v>
      </c>
      <c r="N390" s="293" t="s">
        <v>1225</v>
      </c>
      <c r="O390" s="297" t="str">
        <f t="shared" si="20"/>
        <v>Rennison, George</v>
      </c>
      <c r="P390">
        <f t="shared" si="21"/>
        <v>1710283</v>
      </c>
      <c r="Q390" t="str">
        <f t="shared" si="22"/>
        <v>O</v>
      </c>
      <c r="R390" s="288">
        <f t="shared" si="23"/>
        <v>42020</v>
      </c>
    </row>
    <row r="391" spans="1:18" x14ac:dyDescent="0.25">
      <c r="A391">
        <v>1711582</v>
      </c>
      <c r="B391" t="s">
        <v>669</v>
      </c>
      <c r="C391" t="s">
        <v>658</v>
      </c>
      <c r="D391" t="s">
        <v>842</v>
      </c>
      <c r="F391" t="s">
        <v>1095</v>
      </c>
      <c r="G391" t="s">
        <v>842</v>
      </c>
      <c r="H391" s="288">
        <v>42287</v>
      </c>
      <c r="I391" t="s">
        <v>812</v>
      </c>
      <c r="J391" s="293" t="s">
        <v>1225</v>
      </c>
      <c r="K391" s="293" t="s">
        <v>1225</v>
      </c>
      <c r="L391" s="293" t="s">
        <v>1225</v>
      </c>
      <c r="M391" s="293" t="s">
        <v>1225</v>
      </c>
      <c r="N391" s="293" t="s">
        <v>1225</v>
      </c>
      <c r="O391" s="297" t="str">
        <f t="shared" si="20"/>
        <v>Bailey, Toby</v>
      </c>
      <c r="P391">
        <f t="shared" si="21"/>
        <v>1711582</v>
      </c>
      <c r="Q391" t="str">
        <f t="shared" si="22"/>
        <v>O</v>
      </c>
      <c r="R391" s="288">
        <f t="shared" si="23"/>
        <v>42287</v>
      </c>
    </row>
    <row r="392" spans="1:18" x14ac:dyDescent="0.25">
      <c r="A392">
        <v>1712659</v>
      </c>
      <c r="B392" t="s">
        <v>669</v>
      </c>
      <c r="C392" t="s">
        <v>658</v>
      </c>
      <c r="D392" t="s">
        <v>1080</v>
      </c>
      <c r="F392" t="s">
        <v>1142</v>
      </c>
      <c r="G392" t="s">
        <v>1080</v>
      </c>
      <c r="H392" s="288">
        <v>42538</v>
      </c>
      <c r="I392" t="s">
        <v>812</v>
      </c>
      <c r="J392" s="293" t="s">
        <v>1225</v>
      </c>
      <c r="K392" s="293" t="s">
        <v>1225</v>
      </c>
      <c r="L392" s="293" t="s">
        <v>1225</v>
      </c>
      <c r="M392" s="293" t="s">
        <v>1225</v>
      </c>
      <c r="N392" s="293" t="s">
        <v>1225</v>
      </c>
      <c r="O392" s="297" t="str">
        <f t="shared" si="20"/>
        <v>Halliday, Finlay</v>
      </c>
      <c r="P392">
        <f t="shared" si="21"/>
        <v>1712659</v>
      </c>
      <c r="Q392" t="str">
        <f t="shared" si="22"/>
        <v>O</v>
      </c>
      <c r="R392" s="288">
        <f t="shared" si="23"/>
        <v>42538</v>
      </c>
    </row>
    <row r="393" spans="1:18" x14ac:dyDescent="0.25">
      <c r="A393">
        <v>1713792</v>
      </c>
      <c r="B393" t="s">
        <v>669</v>
      </c>
      <c r="C393" t="s">
        <v>658</v>
      </c>
      <c r="D393" t="s">
        <v>1161</v>
      </c>
      <c r="F393" t="s">
        <v>1135</v>
      </c>
      <c r="G393" t="s">
        <v>1161</v>
      </c>
      <c r="H393" s="288">
        <v>41772</v>
      </c>
      <c r="I393" t="s">
        <v>812</v>
      </c>
      <c r="J393" s="293" t="s">
        <v>1225</v>
      </c>
      <c r="K393" s="293" t="s">
        <v>1225</v>
      </c>
      <c r="L393" s="293" t="s">
        <v>1225</v>
      </c>
      <c r="M393" s="293" t="s">
        <v>1225</v>
      </c>
      <c r="N393" s="293" t="s">
        <v>1225</v>
      </c>
      <c r="O393" s="297" t="str">
        <f t="shared" si="20"/>
        <v>Charlton, Elliott</v>
      </c>
      <c r="P393">
        <f t="shared" si="21"/>
        <v>1713792</v>
      </c>
      <c r="Q393" t="str">
        <f t="shared" si="22"/>
        <v>O</v>
      </c>
      <c r="R393" s="288">
        <f t="shared" si="23"/>
        <v>41772</v>
      </c>
    </row>
    <row r="394" spans="1:18" x14ac:dyDescent="0.25">
      <c r="A394">
        <v>1714490</v>
      </c>
      <c r="B394" t="s">
        <v>669</v>
      </c>
      <c r="C394" t="s">
        <v>664</v>
      </c>
      <c r="D394" t="s">
        <v>1171</v>
      </c>
      <c r="F394" t="s">
        <v>1172</v>
      </c>
      <c r="G394" t="s">
        <v>1171</v>
      </c>
      <c r="H394" s="288">
        <v>42456</v>
      </c>
      <c r="I394" t="s">
        <v>667</v>
      </c>
      <c r="J394" s="293" t="s">
        <v>1225</v>
      </c>
      <c r="K394" s="293" t="s">
        <v>1225</v>
      </c>
      <c r="L394" s="293" t="s">
        <v>1225</v>
      </c>
      <c r="M394" s="293" t="s">
        <v>1225</v>
      </c>
      <c r="N394" s="293" t="s">
        <v>1225</v>
      </c>
      <c r="O394" s="297" t="str">
        <f t="shared" si="20"/>
        <v>Monk, Lexi-Mae</v>
      </c>
      <c r="P394">
        <f t="shared" si="21"/>
        <v>1714490</v>
      </c>
      <c r="Q394" t="str">
        <f t="shared" si="22"/>
        <v>F</v>
      </c>
      <c r="R394" s="288">
        <f t="shared" si="23"/>
        <v>42456</v>
      </c>
    </row>
    <row r="395" spans="1:18" x14ac:dyDescent="0.25">
      <c r="A395">
        <v>1718622</v>
      </c>
      <c r="B395" t="s">
        <v>669</v>
      </c>
      <c r="C395" t="s">
        <v>664</v>
      </c>
      <c r="D395" t="s">
        <v>902</v>
      </c>
      <c r="F395" t="s">
        <v>785</v>
      </c>
      <c r="G395" t="s">
        <v>902</v>
      </c>
      <c r="H395" s="288">
        <v>42108</v>
      </c>
      <c r="I395" t="s">
        <v>667</v>
      </c>
      <c r="J395" s="293" t="s">
        <v>1225</v>
      </c>
      <c r="K395" s="293" t="s">
        <v>1225</v>
      </c>
      <c r="L395" s="293" t="s">
        <v>1225</v>
      </c>
      <c r="M395" s="293" t="s">
        <v>1225</v>
      </c>
      <c r="N395" s="293" t="s">
        <v>1225</v>
      </c>
      <c r="O395" s="297" t="str">
        <f t="shared" ref="O395:O445" si="24">IF(A395="","",(F395&amp;", "&amp;D395))</f>
        <v>Smith, Francesca</v>
      </c>
      <c r="P395">
        <f t="shared" ref="P395:P445" si="25">IF(A395="","",A395)</f>
        <v>1718622</v>
      </c>
      <c r="Q395" t="str">
        <f t="shared" ref="Q395:Q445" si="26">IF(A395="","",I395)</f>
        <v>F</v>
      </c>
      <c r="R395" s="288">
        <f t="shared" ref="R395:R445" si="27">IF(A395="","",H395)</f>
        <v>42108</v>
      </c>
    </row>
    <row r="396" spans="1:18" x14ac:dyDescent="0.25">
      <c r="A396">
        <v>1722421</v>
      </c>
      <c r="B396" t="s">
        <v>657</v>
      </c>
      <c r="C396" t="s">
        <v>664</v>
      </c>
      <c r="D396" t="s">
        <v>665</v>
      </c>
      <c r="E396" t="s">
        <v>1173</v>
      </c>
      <c r="F396" t="s">
        <v>1153</v>
      </c>
      <c r="G396" t="s">
        <v>665</v>
      </c>
      <c r="H396" s="288">
        <v>42264</v>
      </c>
      <c r="I396" t="s">
        <v>667</v>
      </c>
      <c r="J396" s="293" t="s">
        <v>1225</v>
      </c>
      <c r="K396" s="293" t="s">
        <v>1225</v>
      </c>
      <c r="L396" s="293" t="s">
        <v>1225</v>
      </c>
      <c r="M396" s="293" t="s">
        <v>1225</v>
      </c>
      <c r="N396" s="293" t="s">
        <v>1225</v>
      </c>
      <c r="O396" s="297" t="str">
        <f t="shared" si="24"/>
        <v>Whiteley, Poppy</v>
      </c>
      <c r="P396">
        <f t="shared" si="25"/>
        <v>1722421</v>
      </c>
      <c r="Q396" t="str">
        <f t="shared" si="26"/>
        <v>F</v>
      </c>
      <c r="R396" s="288">
        <f t="shared" si="27"/>
        <v>42264</v>
      </c>
    </row>
    <row r="397" spans="1:18" x14ac:dyDescent="0.25">
      <c r="A397">
        <v>1723807</v>
      </c>
      <c r="B397" t="s">
        <v>669</v>
      </c>
      <c r="C397" t="s">
        <v>664</v>
      </c>
      <c r="D397" t="s">
        <v>745</v>
      </c>
      <c r="F397" t="s">
        <v>1156</v>
      </c>
      <c r="G397" t="s">
        <v>745</v>
      </c>
      <c r="H397" s="288">
        <v>42223</v>
      </c>
      <c r="I397" t="s">
        <v>667</v>
      </c>
      <c r="J397" s="293" t="s">
        <v>1225</v>
      </c>
      <c r="K397" s="293" t="s">
        <v>1225</v>
      </c>
      <c r="L397" s="293" t="s">
        <v>1225</v>
      </c>
      <c r="M397" s="293" t="s">
        <v>1225</v>
      </c>
      <c r="N397" s="293" t="s">
        <v>1225</v>
      </c>
      <c r="O397" s="297" t="str">
        <f t="shared" si="24"/>
        <v>Hanson, Zoe</v>
      </c>
      <c r="P397">
        <f t="shared" si="25"/>
        <v>1723807</v>
      </c>
      <c r="Q397" t="str">
        <f t="shared" si="26"/>
        <v>F</v>
      </c>
      <c r="R397" s="288">
        <f t="shared" si="27"/>
        <v>42223</v>
      </c>
    </row>
    <row r="398" spans="1:18" x14ac:dyDescent="0.25">
      <c r="A398">
        <v>1724506</v>
      </c>
      <c r="B398" t="s">
        <v>669</v>
      </c>
      <c r="C398" t="s">
        <v>664</v>
      </c>
      <c r="D398" t="s">
        <v>907</v>
      </c>
      <c r="F398" t="s">
        <v>1174</v>
      </c>
      <c r="G398" t="s">
        <v>907</v>
      </c>
      <c r="H398" s="288">
        <v>42005</v>
      </c>
      <c r="I398" t="s">
        <v>667</v>
      </c>
      <c r="J398" s="293" t="s">
        <v>1225</v>
      </c>
      <c r="K398" s="293" t="s">
        <v>1225</v>
      </c>
      <c r="L398" s="293" t="s">
        <v>1225</v>
      </c>
      <c r="M398" s="293" t="s">
        <v>1225</v>
      </c>
      <c r="N398" s="293" t="s">
        <v>1225</v>
      </c>
      <c r="O398" s="297" t="str">
        <f t="shared" si="24"/>
        <v>Courts, Emma</v>
      </c>
      <c r="P398">
        <f t="shared" si="25"/>
        <v>1724506</v>
      </c>
      <c r="Q398" t="str">
        <f t="shared" si="26"/>
        <v>F</v>
      </c>
      <c r="R398" s="288">
        <f t="shared" si="27"/>
        <v>42005</v>
      </c>
    </row>
    <row r="399" spans="1:18" x14ac:dyDescent="0.25">
      <c r="A399">
        <v>1729880</v>
      </c>
      <c r="B399" t="s">
        <v>657</v>
      </c>
      <c r="C399" t="s">
        <v>658</v>
      </c>
      <c r="D399" t="s">
        <v>1175</v>
      </c>
      <c r="F399" t="s">
        <v>1176</v>
      </c>
      <c r="G399" t="s">
        <v>1175</v>
      </c>
      <c r="H399" s="288">
        <v>42429</v>
      </c>
      <c r="I399" t="s">
        <v>812</v>
      </c>
      <c r="J399" s="293" t="s">
        <v>1225</v>
      </c>
      <c r="K399" s="293" t="s">
        <v>1225</v>
      </c>
      <c r="L399" s="293" t="s">
        <v>1225</v>
      </c>
      <c r="M399" s="293" t="s">
        <v>1225</v>
      </c>
      <c r="N399" s="293" t="s">
        <v>1225</v>
      </c>
      <c r="O399" s="297" t="str">
        <f t="shared" si="24"/>
        <v>Chung, Lucas</v>
      </c>
      <c r="P399">
        <f t="shared" si="25"/>
        <v>1729880</v>
      </c>
      <c r="Q399" t="str">
        <f t="shared" si="26"/>
        <v>O</v>
      </c>
      <c r="R399" s="288">
        <f t="shared" si="27"/>
        <v>42429</v>
      </c>
    </row>
    <row r="400" spans="1:18" x14ac:dyDescent="0.25">
      <c r="A400">
        <v>1735404</v>
      </c>
      <c r="B400" t="s">
        <v>657</v>
      </c>
      <c r="C400" t="s">
        <v>664</v>
      </c>
      <c r="D400" t="s">
        <v>1075</v>
      </c>
      <c r="F400" t="s">
        <v>932</v>
      </c>
      <c r="G400" t="s">
        <v>1075</v>
      </c>
      <c r="H400" s="288">
        <v>42314</v>
      </c>
      <c r="I400" t="s">
        <v>667</v>
      </c>
      <c r="J400" s="293" t="s">
        <v>1225</v>
      </c>
      <c r="K400" s="293" t="s">
        <v>1225</v>
      </c>
      <c r="L400" s="293" t="s">
        <v>1225</v>
      </c>
      <c r="M400" s="293" t="s">
        <v>1225</v>
      </c>
      <c r="N400" s="293" t="s">
        <v>1225</v>
      </c>
      <c r="O400" s="297" t="str">
        <f t="shared" si="24"/>
        <v>Bowers, Connie</v>
      </c>
      <c r="P400">
        <f t="shared" si="25"/>
        <v>1735404</v>
      </c>
      <c r="Q400" t="str">
        <f t="shared" si="26"/>
        <v>F</v>
      </c>
      <c r="R400" s="288">
        <f t="shared" si="27"/>
        <v>42314</v>
      </c>
    </row>
    <row r="401" spans="1:18" x14ac:dyDescent="0.25">
      <c r="A401">
        <v>1738738</v>
      </c>
      <c r="B401" t="s">
        <v>669</v>
      </c>
      <c r="C401" t="s">
        <v>664</v>
      </c>
      <c r="D401" t="s">
        <v>1177</v>
      </c>
      <c r="F401" t="s">
        <v>1178</v>
      </c>
      <c r="G401" t="s">
        <v>1177</v>
      </c>
      <c r="H401" s="288">
        <v>42012</v>
      </c>
      <c r="I401" t="s">
        <v>667</v>
      </c>
      <c r="J401" s="293" t="s">
        <v>1225</v>
      </c>
      <c r="K401" s="293" t="s">
        <v>1225</v>
      </c>
      <c r="L401" s="293" t="s">
        <v>1225</v>
      </c>
      <c r="M401" s="293" t="s">
        <v>1225</v>
      </c>
      <c r="N401" s="293" t="s">
        <v>1225</v>
      </c>
      <c r="O401" s="297" t="str">
        <f t="shared" si="24"/>
        <v>Gamon, Ellie-Jayne</v>
      </c>
      <c r="P401">
        <f t="shared" si="25"/>
        <v>1738738</v>
      </c>
      <c r="Q401" t="str">
        <f t="shared" si="26"/>
        <v>F</v>
      </c>
      <c r="R401" s="288">
        <f t="shared" si="27"/>
        <v>42012</v>
      </c>
    </row>
    <row r="402" spans="1:18" x14ac:dyDescent="0.25">
      <c r="A402">
        <v>1739083</v>
      </c>
      <c r="B402" t="s">
        <v>657</v>
      </c>
      <c r="C402" t="s">
        <v>658</v>
      </c>
      <c r="D402" t="s">
        <v>332</v>
      </c>
      <c r="F402" t="s">
        <v>1152</v>
      </c>
      <c r="G402" t="s">
        <v>332</v>
      </c>
      <c r="H402" s="288">
        <v>41562</v>
      </c>
      <c r="I402" t="s">
        <v>812</v>
      </c>
      <c r="J402" s="293" t="s">
        <v>1225</v>
      </c>
      <c r="K402" s="293" t="s">
        <v>1225</v>
      </c>
      <c r="L402" s="293" t="s">
        <v>1225</v>
      </c>
      <c r="M402" s="293" t="s">
        <v>1225</v>
      </c>
      <c r="N402" s="293" t="s">
        <v>1225</v>
      </c>
      <c r="O402" s="297" t="str">
        <f t="shared" si="24"/>
        <v>Robinson, Finn</v>
      </c>
      <c r="P402">
        <f t="shared" si="25"/>
        <v>1739083</v>
      </c>
      <c r="Q402" t="str">
        <f t="shared" si="26"/>
        <v>O</v>
      </c>
      <c r="R402" s="288">
        <f t="shared" si="27"/>
        <v>41562</v>
      </c>
    </row>
    <row r="403" spans="1:18" x14ac:dyDescent="0.25">
      <c r="A403">
        <v>1761550</v>
      </c>
      <c r="B403" t="s">
        <v>657</v>
      </c>
      <c r="C403" t="s">
        <v>664</v>
      </c>
      <c r="D403" t="s">
        <v>1126</v>
      </c>
      <c r="F403" t="s">
        <v>1179</v>
      </c>
      <c r="G403" t="s">
        <v>1126</v>
      </c>
      <c r="H403" s="288">
        <v>42583</v>
      </c>
      <c r="I403" t="s">
        <v>667</v>
      </c>
      <c r="J403" s="293" t="s">
        <v>1225</v>
      </c>
      <c r="K403" s="293" t="s">
        <v>1225</v>
      </c>
      <c r="L403" s="293" t="s">
        <v>1225</v>
      </c>
      <c r="M403" s="293" t="s">
        <v>1225</v>
      </c>
      <c r="N403" s="293" t="s">
        <v>1225</v>
      </c>
      <c r="O403" s="297" t="str">
        <f t="shared" si="24"/>
        <v>Hargreaves, Evie</v>
      </c>
      <c r="P403">
        <f t="shared" si="25"/>
        <v>1761550</v>
      </c>
      <c r="Q403" t="str">
        <f t="shared" si="26"/>
        <v>F</v>
      </c>
      <c r="R403" s="288">
        <f t="shared" si="27"/>
        <v>42583</v>
      </c>
    </row>
    <row r="404" spans="1:18" x14ac:dyDescent="0.25">
      <c r="A404">
        <v>1762690</v>
      </c>
      <c r="B404" t="s">
        <v>669</v>
      </c>
      <c r="C404" t="s">
        <v>664</v>
      </c>
      <c r="D404" t="s">
        <v>1180</v>
      </c>
      <c r="F404" t="s">
        <v>1181</v>
      </c>
      <c r="G404" t="s">
        <v>1180</v>
      </c>
      <c r="H404" s="288">
        <v>41671</v>
      </c>
      <c r="I404" t="s">
        <v>667</v>
      </c>
      <c r="J404" s="293" t="s">
        <v>1225</v>
      </c>
      <c r="K404" s="293" t="s">
        <v>1225</v>
      </c>
      <c r="L404" s="293" t="s">
        <v>1225</v>
      </c>
      <c r="M404" s="293" t="s">
        <v>1225</v>
      </c>
      <c r="N404" s="293" t="s">
        <v>1225</v>
      </c>
      <c r="O404" s="297" t="str">
        <f t="shared" si="24"/>
        <v>Choules, Izzy</v>
      </c>
      <c r="P404">
        <f t="shared" si="25"/>
        <v>1762690</v>
      </c>
      <c r="Q404" t="str">
        <f t="shared" si="26"/>
        <v>F</v>
      </c>
      <c r="R404" s="288">
        <f t="shared" si="27"/>
        <v>41671</v>
      </c>
    </row>
    <row r="405" spans="1:18" x14ac:dyDescent="0.25">
      <c r="A405">
        <v>1768416</v>
      </c>
      <c r="B405" t="s">
        <v>807</v>
      </c>
      <c r="C405" t="s">
        <v>658</v>
      </c>
      <c r="D405" t="s">
        <v>1182</v>
      </c>
      <c r="E405" t="s">
        <v>916</v>
      </c>
      <c r="F405" t="s">
        <v>1153</v>
      </c>
      <c r="G405" t="s">
        <v>1182</v>
      </c>
      <c r="H405" s="288">
        <v>29809</v>
      </c>
      <c r="I405" t="s">
        <v>661</v>
      </c>
      <c r="J405" s="293" t="s">
        <v>1225</v>
      </c>
      <c r="K405" s="293" t="s">
        <v>1225</v>
      </c>
      <c r="L405" s="293" t="s">
        <v>1225</v>
      </c>
      <c r="M405" s="293" t="s">
        <v>1225</v>
      </c>
      <c r="N405" s="293" t="s">
        <v>1225</v>
      </c>
      <c r="O405" s="297" t="str">
        <f t="shared" si="24"/>
        <v>Whiteley, Tony</v>
      </c>
      <c r="P405">
        <f t="shared" si="25"/>
        <v>1768416</v>
      </c>
      <c r="Q405" t="str">
        <f t="shared" si="26"/>
        <v>M</v>
      </c>
      <c r="R405" s="288">
        <f t="shared" si="27"/>
        <v>29809</v>
      </c>
    </row>
    <row r="406" spans="1:18" x14ac:dyDescent="0.25">
      <c r="A406">
        <v>1777664</v>
      </c>
      <c r="B406" t="s">
        <v>807</v>
      </c>
      <c r="C406" t="s">
        <v>664</v>
      </c>
      <c r="D406" t="s">
        <v>970</v>
      </c>
      <c r="E406" t="s">
        <v>832</v>
      </c>
      <c r="F406" t="s">
        <v>1130</v>
      </c>
      <c r="G406" t="s">
        <v>970</v>
      </c>
      <c r="H406" s="288">
        <v>35848</v>
      </c>
      <c r="I406" t="s">
        <v>667</v>
      </c>
      <c r="J406" s="293" t="s">
        <v>1225</v>
      </c>
      <c r="K406" s="293" t="s">
        <v>1225</v>
      </c>
      <c r="L406" s="293" t="s">
        <v>1225</v>
      </c>
      <c r="M406" s="293" t="s">
        <v>1225</v>
      </c>
      <c r="N406" s="293" t="s">
        <v>1225</v>
      </c>
      <c r="O406" s="297" t="str">
        <f t="shared" si="24"/>
        <v>Hodgkinson, Lauren</v>
      </c>
      <c r="P406">
        <f t="shared" si="25"/>
        <v>1777664</v>
      </c>
      <c r="Q406" t="str">
        <f t="shared" si="26"/>
        <v>F</v>
      </c>
      <c r="R406" s="288">
        <f t="shared" si="27"/>
        <v>35848</v>
      </c>
    </row>
    <row r="407" spans="1:18" x14ac:dyDescent="0.25">
      <c r="A407">
        <v>1779965</v>
      </c>
      <c r="B407" t="s">
        <v>669</v>
      </c>
      <c r="C407" t="s">
        <v>658</v>
      </c>
      <c r="D407" t="s">
        <v>1183</v>
      </c>
      <c r="F407" t="s">
        <v>1184</v>
      </c>
      <c r="G407" t="s">
        <v>1183</v>
      </c>
      <c r="H407" s="288">
        <v>42292</v>
      </c>
      <c r="I407" t="s">
        <v>812</v>
      </c>
      <c r="J407" s="293" t="s">
        <v>1225</v>
      </c>
      <c r="K407" s="293" t="s">
        <v>1225</v>
      </c>
      <c r="L407" s="293" t="s">
        <v>1225</v>
      </c>
      <c r="M407" s="293" t="s">
        <v>1225</v>
      </c>
      <c r="N407" s="293" t="s">
        <v>1225</v>
      </c>
      <c r="O407" s="297" t="str">
        <f t="shared" si="24"/>
        <v>Muszta, Maxim</v>
      </c>
      <c r="P407">
        <f t="shared" si="25"/>
        <v>1779965</v>
      </c>
      <c r="Q407" t="str">
        <f t="shared" si="26"/>
        <v>O</v>
      </c>
      <c r="R407" s="288">
        <f t="shared" si="27"/>
        <v>42292</v>
      </c>
    </row>
    <row r="408" spans="1:18" x14ac:dyDescent="0.25">
      <c r="A408">
        <v>1780532</v>
      </c>
      <c r="B408" t="s">
        <v>807</v>
      </c>
      <c r="C408" t="s">
        <v>689</v>
      </c>
      <c r="D408" t="s">
        <v>914</v>
      </c>
      <c r="E408" t="s">
        <v>691</v>
      </c>
      <c r="F408" t="s">
        <v>932</v>
      </c>
      <c r="G408" t="s">
        <v>914</v>
      </c>
      <c r="H408" s="288">
        <v>28088</v>
      </c>
      <c r="I408" t="s">
        <v>667</v>
      </c>
      <c r="J408" s="293" t="s">
        <v>1225</v>
      </c>
      <c r="K408" s="293" t="s">
        <v>1225</v>
      </c>
      <c r="L408" s="293" t="s">
        <v>1225</v>
      </c>
      <c r="M408" s="293" t="s">
        <v>1225</v>
      </c>
      <c r="N408" s="293" t="s">
        <v>1225</v>
      </c>
      <c r="O408" s="297" t="str">
        <f t="shared" si="24"/>
        <v>Bowers, Kirsty</v>
      </c>
      <c r="P408">
        <f t="shared" si="25"/>
        <v>1780532</v>
      </c>
      <c r="Q408" t="str">
        <f t="shared" si="26"/>
        <v>F</v>
      </c>
      <c r="R408" s="288">
        <f t="shared" si="27"/>
        <v>28088</v>
      </c>
    </row>
    <row r="409" spans="1:18" x14ac:dyDescent="0.25">
      <c r="A409">
        <v>1780533</v>
      </c>
      <c r="B409" t="s">
        <v>657</v>
      </c>
      <c r="C409" t="s">
        <v>664</v>
      </c>
      <c r="D409" t="s">
        <v>1185</v>
      </c>
      <c r="F409" t="s">
        <v>1186</v>
      </c>
      <c r="G409" t="s">
        <v>1185</v>
      </c>
      <c r="H409" s="288">
        <v>41911</v>
      </c>
      <c r="I409" t="s">
        <v>667</v>
      </c>
      <c r="J409" s="293" t="s">
        <v>1225</v>
      </c>
      <c r="K409" s="293" t="s">
        <v>1225</v>
      </c>
      <c r="L409" s="293" t="s">
        <v>1225</v>
      </c>
      <c r="M409" s="293" t="s">
        <v>1225</v>
      </c>
      <c r="N409" s="293" t="s">
        <v>1225</v>
      </c>
      <c r="O409" s="297" t="str">
        <f t="shared" si="24"/>
        <v>Turner, Maddison</v>
      </c>
      <c r="P409">
        <f t="shared" si="25"/>
        <v>1780533</v>
      </c>
      <c r="Q409" t="str">
        <f t="shared" si="26"/>
        <v>F</v>
      </c>
      <c r="R409" s="288">
        <f t="shared" si="27"/>
        <v>41911</v>
      </c>
    </row>
    <row r="410" spans="1:18" x14ac:dyDescent="0.25">
      <c r="A410">
        <v>1780534</v>
      </c>
      <c r="B410" t="s">
        <v>657</v>
      </c>
      <c r="C410" t="s">
        <v>658</v>
      </c>
      <c r="D410" t="s">
        <v>888</v>
      </c>
      <c r="F410" t="s">
        <v>1186</v>
      </c>
      <c r="G410" t="s">
        <v>888</v>
      </c>
      <c r="H410" s="288">
        <v>42546</v>
      </c>
      <c r="I410" t="s">
        <v>812</v>
      </c>
      <c r="J410" s="293" t="s">
        <v>1225</v>
      </c>
      <c r="K410" s="293" t="s">
        <v>1225</v>
      </c>
      <c r="L410" s="293" t="s">
        <v>1225</v>
      </c>
      <c r="M410" s="293" t="s">
        <v>1225</v>
      </c>
      <c r="N410" s="293" t="s">
        <v>1225</v>
      </c>
      <c r="O410" s="297" t="str">
        <f t="shared" si="24"/>
        <v>Turner, Arthur</v>
      </c>
      <c r="P410">
        <f t="shared" si="25"/>
        <v>1780534</v>
      </c>
      <c r="Q410" t="str">
        <f t="shared" si="26"/>
        <v>O</v>
      </c>
      <c r="R410" s="288">
        <f t="shared" si="27"/>
        <v>42546</v>
      </c>
    </row>
    <row r="411" spans="1:18" x14ac:dyDescent="0.25">
      <c r="A411">
        <v>1781654</v>
      </c>
      <c r="B411" t="s">
        <v>657</v>
      </c>
      <c r="C411" t="s">
        <v>658</v>
      </c>
      <c r="D411" t="s">
        <v>714</v>
      </c>
      <c r="F411" t="s">
        <v>1187</v>
      </c>
      <c r="G411" t="s">
        <v>714</v>
      </c>
      <c r="H411" s="288">
        <v>42128</v>
      </c>
      <c r="I411" t="s">
        <v>812</v>
      </c>
      <c r="J411" s="293" t="s">
        <v>1225</v>
      </c>
      <c r="K411" s="293" t="s">
        <v>1225</v>
      </c>
      <c r="L411" s="293" t="s">
        <v>1225</v>
      </c>
      <c r="M411" s="293" t="s">
        <v>1225</v>
      </c>
      <c r="N411" s="293" t="s">
        <v>1225</v>
      </c>
      <c r="O411" s="297" t="str">
        <f t="shared" si="24"/>
        <v>Snelling, Jude</v>
      </c>
      <c r="P411">
        <f t="shared" si="25"/>
        <v>1781654</v>
      </c>
      <c r="Q411" t="str">
        <f t="shared" si="26"/>
        <v>O</v>
      </c>
      <c r="R411" s="288">
        <f t="shared" si="27"/>
        <v>42128</v>
      </c>
    </row>
    <row r="412" spans="1:18" x14ac:dyDescent="0.25">
      <c r="A412">
        <v>1781712</v>
      </c>
      <c r="B412" t="s">
        <v>657</v>
      </c>
      <c r="C412" t="s">
        <v>664</v>
      </c>
      <c r="D412" t="s">
        <v>1188</v>
      </c>
      <c r="F412" t="s">
        <v>1172</v>
      </c>
      <c r="G412" t="s">
        <v>1188</v>
      </c>
      <c r="H412" s="288">
        <v>43022</v>
      </c>
      <c r="I412" t="s">
        <v>667</v>
      </c>
      <c r="J412" s="293" t="s">
        <v>1225</v>
      </c>
      <c r="K412" s="293" t="s">
        <v>1225</v>
      </c>
      <c r="L412" s="293" t="s">
        <v>1225</v>
      </c>
      <c r="M412" s="293" t="s">
        <v>1225</v>
      </c>
      <c r="N412" s="293" t="s">
        <v>1225</v>
      </c>
      <c r="O412" s="297" t="str">
        <f t="shared" si="24"/>
        <v>Monk, Lily-Rose</v>
      </c>
      <c r="P412">
        <f t="shared" si="25"/>
        <v>1781712</v>
      </c>
      <c r="Q412" t="str">
        <f t="shared" si="26"/>
        <v>F</v>
      </c>
      <c r="R412" s="288">
        <f t="shared" si="27"/>
        <v>43022</v>
      </c>
    </row>
    <row r="413" spans="1:18" x14ac:dyDescent="0.25">
      <c r="A413">
        <v>1783741</v>
      </c>
      <c r="B413" t="s">
        <v>807</v>
      </c>
      <c r="C413" t="s">
        <v>689</v>
      </c>
      <c r="D413" t="s">
        <v>1189</v>
      </c>
      <c r="E413" t="s">
        <v>691</v>
      </c>
      <c r="F413" t="s">
        <v>1142</v>
      </c>
      <c r="G413" t="s">
        <v>1189</v>
      </c>
      <c r="H413" s="288">
        <v>29451</v>
      </c>
      <c r="I413" t="s">
        <v>667</v>
      </c>
      <c r="J413" s="293" t="s">
        <v>1225</v>
      </c>
      <c r="K413" s="293" t="s">
        <v>1225</v>
      </c>
      <c r="L413" s="293" t="s">
        <v>1225</v>
      </c>
      <c r="M413" s="293" t="s">
        <v>1225</v>
      </c>
      <c r="N413" s="293" t="s">
        <v>1225</v>
      </c>
      <c r="O413" s="297" t="str">
        <f t="shared" si="24"/>
        <v>Halliday, Katherine</v>
      </c>
      <c r="P413">
        <f t="shared" si="25"/>
        <v>1783741</v>
      </c>
      <c r="Q413" t="str">
        <f t="shared" si="26"/>
        <v>F</v>
      </c>
      <c r="R413" s="288">
        <f t="shared" si="27"/>
        <v>29451</v>
      </c>
    </row>
    <row r="414" spans="1:18" x14ac:dyDescent="0.25">
      <c r="A414">
        <v>1784437</v>
      </c>
      <c r="B414" t="s">
        <v>807</v>
      </c>
      <c r="C414" t="s">
        <v>664</v>
      </c>
      <c r="D414" t="s">
        <v>997</v>
      </c>
      <c r="E414" t="s">
        <v>661</v>
      </c>
      <c r="F414" t="s">
        <v>1181</v>
      </c>
      <c r="G414" t="s">
        <v>997</v>
      </c>
      <c r="H414" s="288">
        <v>32638</v>
      </c>
      <c r="I414" t="s">
        <v>667</v>
      </c>
      <c r="J414" s="293" t="s">
        <v>1225</v>
      </c>
      <c r="K414" s="293" t="s">
        <v>1225</v>
      </c>
      <c r="L414" s="293" t="s">
        <v>1225</v>
      </c>
      <c r="M414" s="293" t="s">
        <v>1225</v>
      </c>
      <c r="N414" s="293" t="s">
        <v>1225</v>
      </c>
      <c r="O414" s="297" t="str">
        <f t="shared" si="24"/>
        <v>Choules, Megan</v>
      </c>
      <c r="P414">
        <f t="shared" si="25"/>
        <v>1784437</v>
      </c>
      <c r="Q414" t="str">
        <f t="shared" si="26"/>
        <v>F</v>
      </c>
      <c r="R414" s="288">
        <f t="shared" si="27"/>
        <v>32638</v>
      </c>
    </row>
    <row r="415" spans="1:18" x14ac:dyDescent="0.25">
      <c r="A415">
        <v>1786063</v>
      </c>
      <c r="B415" t="s">
        <v>657</v>
      </c>
      <c r="C415" t="s">
        <v>664</v>
      </c>
      <c r="D415" t="s">
        <v>869</v>
      </c>
      <c r="F415" t="s">
        <v>1190</v>
      </c>
      <c r="G415" t="s">
        <v>869</v>
      </c>
      <c r="H415" s="288">
        <v>41986</v>
      </c>
      <c r="I415" t="s">
        <v>667</v>
      </c>
      <c r="J415" s="293" t="s">
        <v>1225</v>
      </c>
      <c r="K415" s="293" t="s">
        <v>1225</v>
      </c>
      <c r="L415" s="293" t="s">
        <v>1225</v>
      </c>
      <c r="M415" s="293" t="s">
        <v>1225</v>
      </c>
      <c r="N415" s="293" t="s">
        <v>1225</v>
      </c>
      <c r="O415" s="297" t="str">
        <f t="shared" si="24"/>
        <v>Chapman, Amelia</v>
      </c>
      <c r="P415">
        <f t="shared" si="25"/>
        <v>1786063</v>
      </c>
      <c r="Q415" t="str">
        <f t="shared" si="26"/>
        <v>F</v>
      </c>
      <c r="R415" s="288">
        <f t="shared" si="27"/>
        <v>41986</v>
      </c>
    </row>
    <row r="416" spans="1:18" x14ac:dyDescent="0.25">
      <c r="A416">
        <v>1791429</v>
      </c>
      <c r="B416" t="s">
        <v>807</v>
      </c>
      <c r="C416" t="s">
        <v>689</v>
      </c>
      <c r="D416" t="s">
        <v>962</v>
      </c>
      <c r="E416" t="s">
        <v>705</v>
      </c>
      <c r="F416" t="s">
        <v>919</v>
      </c>
      <c r="G416" t="s">
        <v>962</v>
      </c>
      <c r="H416" s="288">
        <v>28533</v>
      </c>
      <c r="I416" t="s">
        <v>667</v>
      </c>
      <c r="J416" s="293" t="s">
        <v>1225</v>
      </c>
      <c r="K416" s="293" t="s">
        <v>1225</v>
      </c>
      <c r="L416" s="293" t="s">
        <v>1225</v>
      </c>
      <c r="M416" s="293" t="s">
        <v>1225</v>
      </c>
      <c r="N416" s="293" t="s">
        <v>1225</v>
      </c>
      <c r="O416" s="297" t="str">
        <f t="shared" si="24"/>
        <v>Jones, Sarah</v>
      </c>
      <c r="P416">
        <f t="shared" si="25"/>
        <v>1791429</v>
      </c>
      <c r="Q416" t="str">
        <f t="shared" si="26"/>
        <v>F</v>
      </c>
      <c r="R416" s="288">
        <f t="shared" si="27"/>
        <v>28533</v>
      </c>
    </row>
    <row r="417" spans="1:18" x14ac:dyDescent="0.25">
      <c r="A417">
        <v>1791805</v>
      </c>
      <c r="B417" t="s">
        <v>807</v>
      </c>
      <c r="C417" t="s">
        <v>689</v>
      </c>
      <c r="D417" t="s">
        <v>862</v>
      </c>
      <c r="E417" t="s">
        <v>789</v>
      </c>
      <c r="F417" t="s">
        <v>1172</v>
      </c>
      <c r="G417" t="s">
        <v>862</v>
      </c>
      <c r="H417" s="288">
        <v>30468</v>
      </c>
      <c r="I417" t="s">
        <v>667</v>
      </c>
      <c r="J417" s="293" t="s">
        <v>1225</v>
      </c>
      <c r="K417" s="293" t="s">
        <v>1225</v>
      </c>
      <c r="L417" s="293" t="s">
        <v>1225</v>
      </c>
      <c r="M417" s="293" t="s">
        <v>1225</v>
      </c>
      <c r="N417" s="293" t="s">
        <v>1225</v>
      </c>
      <c r="O417" s="297" t="str">
        <f t="shared" si="24"/>
        <v>Monk, Elaine</v>
      </c>
      <c r="P417">
        <f t="shared" si="25"/>
        <v>1791805</v>
      </c>
      <c r="Q417" t="str">
        <f t="shared" si="26"/>
        <v>F</v>
      </c>
      <c r="R417" s="288">
        <f t="shared" si="27"/>
        <v>30468</v>
      </c>
    </row>
    <row r="418" spans="1:18" x14ac:dyDescent="0.25">
      <c r="A418">
        <v>1798347</v>
      </c>
      <c r="B418" t="s">
        <v>669</v>
      </c>
      <c r="C418" t="s">
        <v>664</v>
      </c>
      <c r="D418" t="s">
        <v>1162</v>
      </c>
      <c r="F418" t="s">
        <v>1191</v>
      </c>
      <c r="G418" t="s">
        <v>1162</v>
      </c>
      <c r="H418" s="288">
        <v>42502</v>
      </c>
      <c r="I418" t="s">
        <v>667</v>
      </c>
      <c r="J418" s="293" t="s">
        <v>1225</v>
      </c>
      <c r="K418" s="293" t="s">
        <v>1225</v>
      </c>
      <c r="L418" s="293" t="s">
        <v>1225</v>
      </c>
      <c r="M418" s="293" t="s">
        <v>1225</v>
      </c>
      <c r="N418" s="293" t="s">
        <v>1225</v>
      </c>
      <c r="O418" s="297" t="str">
        <f t="shared" si="24"/>
        <v>Ditchburn, Summer</v>
      </c>
      <c r="P418">
        <f t="shared" si="25"/>
        <v>1798347</v>
      </c>
      <c r="Q418" t="str">
        <f t="shared" si="26"/>
        <v>F</v>
      </c>
      <c r="R418" s="288">
        <f t="shared" si="27"/>
        <v>42502</v>
      </c>
    </row>
    <row r="419" spans="1:18" x14ac:dyDescent="0.25">
      <c r="A419">
        <v>1808385</v>
      </c>
      <c r="B419" t="s">
        <v>669</v>
      </c>
      <c r="C419" t="s">
        <v>658</v>
      </c>
      <c r="D419" t="s">
        <v>1192</v>
      </c>
      <c r="F419" t="s">
        <v>707</v>
      </c>
      <c r="G419" t="s">
        <v>1192</v>
      </c>
      <c r="H419" s="288">
        <v>40978</v>
      </c>
      <c r="I419" t="s">
        <v>812</v>
      </c>
      <c r="J419" s="293" t="s">
        <v>1225</v>
      </c>
      <c r="K419" s="293" t="s">
        <v>1225</v>
      </c>
      <c r="L419" s="293" t="s">
        <v>1225</v>
      </c>
      <c r="M419" s="293" t="s">
        <v>1225</v>
      </c>
      <c r="N419" s="293" t="s">
        <v>1225</v>
      </c>
      <c r="O419" s="297" t="str">
        <f t="shared" si="24"/>
        <v>James, Harri</v>
      </c>
      <c r="P419">
        <f t="shared" si="25"/>
        <v>1808385</v>
      </c>
      <c r="Q419" t="str">
        <f t="shared" si="26"/>
        <v>O</v>
      </c>
      <c r="R419" s="288">
        <f t="shared" si="27"/>
        <v>40978</v>
      </c>
    </row>
    <row r="420" spans="1:18" x14ac:dyDescent="0.25">
      <c r="A420">
        <v>1808388</v>
      </c>
      <c r="B420" t="s">
        <v>669</v>
      </c>
      <c r="C420" t="s">
        <v>658</v>
      </c>
      <c r="D420" t="s">
        <v>753</v>
      </c>
      <c r="F420" t="s">
        <v>1193</v>
      </c>
      <c r="G420" t="s">
        <v>753</v>
      </c>
      <c r="H420" s="288">
        <v>41676</v>
      </c>
      <c r="I420" t="s">
        <v>812</v>
      </c>
      <c r="J420" s="293" t="s">
        <v>1225</v>
      </c>
      <c r="K420" s="293" t="s">
        <v>1225</v>
      </c>
      <c r="L420" s="293" t="s">
        <v>1225</v>
      </c>
      <c r="M420" s="293" t="s">
        <v>1225</v>
      </c>
      <c r="N420" s="293" t="s">
        <v>1225</v>
      </c>
      <c r="O420" s="297" t="str">
        <f t="shared" si="24"/>
        <v>Curran, Matthew</v>
      </c>
      <c r="P420">
        <f t="shared" si="25"/>
        <v>1808388</v>
      </c>
      <c r="Q420" t="str">
        <f t="shared" si="26"/>
        <v>O</v>
      </c>
      <c r="R420" s="288">
        <f t="shared" si="27"/>
        <v>41676</v>
      </c>
    </row>
    <row r="421" spans="1:18" x14ac:dyDescent="0.25">
      <c r="A421">
        <v>1808389</v>
      </c>
      <c r="B421" t="s">
        <v>657</v>
      </c>
      <c r="C421" t="s">
        <v>658</v>
      </c>
      <c r="D421" t="s">
        <v>1168</v>
      </c>
      <c r="F421" t="s">
        <v>1194</v>
      </c>
      <c r="G421" t="s">
        <v>1168</v>
      </c>
      <c r="H421" s="288">
        <v>41529</v>
      </c>
      <c r="I421" t="s">
        <v>812</v>
      </c>
      <c r="J421" s="293" t="s">
        <v>1225</v>
      </c>
      <c r="K421" s="293" t="s">
        <v>1225</v>
      </c>
      <c r="L421" s="293" t="s">
        <v>1225</v>
      </c>
      <c r="M421" s="293" t="s">
        <v>1225</v>
      </c>
      <c r="N421" s="293" t="s">
        <v>1225</v>
      </c>
      <c r="O421" s="297" t="str">
        <f t="shared" si="24"/>
        <v>Bass, Nathan</v>
      </c>
      <c r="P421">
        <f t="shared" si="25"/>
        <v>1808389</v>
      </c>
      <c r="Q421" t="str">
        <f t="shared" si="26"/>
        <v>O</v>
      </c>
      <c r="R421" s="288">
        <f t="shared" si="27"/>
        <v>41529</v>
      </c>
    </row>
    <row r="422" spans="1:18" x14ac:dyDescent="0.25">
      <c r="A422">
        <v>1811434</v>
      </c>
      <c r="B422" t="s">
        <v>807</v>
      </c>
      <c r="C422" t="s">
        <v>689</v>
      </c>
      <c r="D422" t="s">
        <v>1195</v>
      </c>
      <c r="E422" t="s">
        <v>705</v>
      </c>
      <c r="F422" t="s">
        <v>1095</v>
      </c>
      <c r="G422" t="s">
        <v>1195</v>
      </c>
      <c r="H422" s="288">
        <v>29068</v>
      </c>
      <c r="I422" t="s">
        <v>667</v>
      </c>
      <c r="J422" s="293" t="s">
        <v>1225</v>
      </c>
      <c r="K422" s="293" t="s">
        <v>1225</v>
      </c>
      <c r="L422" s="293" t="s">
        <v>1225</v>
      </c>
      <c r="M422" s="293" t="s">
        <v>1225</v>
      </c>
      <c r="N422" s="293" t="s">
        <v>1225</v>
      </c>
      <c r="O422" s="297" t="str">
        <f t="shared" si="24"/>
        <v>Bailey, Caroline</v>
      </c>
      <c r="P422">
        <f t="shared" si="25"/>
        <v>1811434</v>
      </c>
      <c r="Q422" t="str">
        <f t="shared" si="26"/>
        <v>F</v>
      </c>
      <c r="R422" s="288">
        <f t="shared" si="27"/>
        <v>29068</v>
      </c>
    </row>
    <row r="423" spans="1:18" x14ac:dyDescent="0.25">
      <c r="A423">
        <v>1811791</v>
      </c>
      <c r="B423" t="s">
        <v>657</v>
      </c>
      <c r="C423" t="s">
        <v>664</v>
      </c>
      <c r="D423" t="s">
        <v>668</v>
      </c>
      <c r="F423" t="s">
        <v>1170</v>
      </c>
      <c r="G423" t="s">
        <v>668</v>
      </c>
      <c r="H423" s="288">
        <v>42752</v>
      </c>
      <c r="I423" t="s">
        <v>667</v>
      </c>
      <c r="J423" s="293" t="s">
        <v>1225</v>
      </c>
      <c r="K423" s="293" t="s">
        <v>1225</v>
      </c>
      <c r="L423" s="293" t="s">
        <v>1225</v>
      </c>
      <c r="M423" s="293" t="s">
        <v>1225</v>
      </c>
      <c r="N423" s="293" t="s">
        <v>1225</v>
      </c>
      <c r="O423" s="297" t="str">
        <f t="shared" si="24"/>
        <v>Rennison, Sophie</v>
      </c>
      <c r="P423">
        <f t="shared" si="25"/>
        <v>1811791</v>
      </c>
      <c r="Q423" t="str">
        <f t="shared" si="26"/>
        <v>F</v>
      </c>
      <c r="R423" s="288">
        <f t="shared" si="27"/>
        <v>42752</v>
      </c>
    </row>
    <row r="424" spans="1:18" x14ac:dyDescent="0.25">
      <c r="A424">
        <v>1812284</v>
      </c>
      <c r="B424" t="s">
        <v>657</v>
      </c>
      <c r="C424" t="s">
        <v>664</v>
      </c>
      <c r="D424" t="s">
        <v>1196</v>
      </c>
      <c r="F424" t="s">
        <v>1197</v>
      </c>
      <c r="G424" t="s">
        <v>1196</v>
      </c>
      <c r="H424" s="288">
        <v>42468</v>
      </c>
      <c r="I424" t="s">
        <v>667</v>
      </c>
      <c r="J424" s="293" t="s">
        <v>1225</v>
      </c>
      <c r="K424" s="293" t="s">
        <v>1225</v>
      </c>
      <c r="L424" s="293" t="s">
        <v>1225</v>
      </c>
      <c r="M424" s="293" t="s">
        <v>1225</v>
      </c>
      <c r="N424" s="293" t="s">
        <v>1225</v>
      </c>
      <c r="O424" s="297" t="str">
        <f t="shared" si="24"/>
        <v>Chochowska, Hanna</v>
      </c>
      <c r="P424">
        <f t="shared" si="25"/>
        <v>1812284</v>
      </c>
      <c r="Q424" t="str">
        <f t="shared" si="26"/>
        <v>F</v>
      </c>
      <c r="R424" s="288">
        <f t="shared" si="27"/>
        <v>42468</v>
      </c>
    </row>
    <row r="425" spans="1:18" x14ac:dyDescent="0.25">
      <c r="A425">
        <v>1813382</v>
      </c>
      <c r="B425" t="s">
        <v>657</v>
      </c>
      <c r="C425" t="s">
        <v>664</v>
      </c>
      <c r="D425" t="s">
        <v>1198</v>
      </c>
      <c r="F425" t="s">
        <v>1199</v>
      </c>
      <c r="G425" t="s">
        <v>1198</v>
      </c>
      <c r="H425" s="288">
        <v>42287</v>
      </c>
      <c r="I425" t="s">
        <v>667</v>
      </c>
      <c r="J425" s="293" t="s">
        <v>1225</v>
      </c>
      <c r="K425" s="293" t="s">
        <v>1225</v>
      </c>
      <c r="L425" s="293" t="s">
        <v>1225</v>
      </c>
      <c r="M425" s="293" t="s">
        <v>1225</v>
      </c>
      <c r="N425" s="293" t="s">
        <v>1225</v>
      </c>
      <c r="O425" s="297" t="str">
        <f t="shared" si="24"/>
        <v>Atkinson, Emelia</v>
      </c>
      <c r="P425">
        <f t="shared" si="25"/>
        <v>1813382</v>
      </c>
      <c r="Q425" t="str">
        <f t="shared" si="26"/>
        <v>F</v>
      </c>
      <c r="R425" s="288">
        <f t="shared" si="27"/>
        <v>42287</v>
      </c>
    </row>
    <row r="426" spans="1:18" x14ac:dyDescent="0.25">
      <c r="A426">
        <v>1813895</v>
      </c>
      <c r="B426" t="s">
        <v>657</v>
      </c>
      <c r="C426" t="s">
        <v>658</v>
      </c>
      <c r="D426" t="s">
        <v>909</v>
      </c>
      <c r="F426" t="s">
        <v>1200</v>
      </c>
      <c r="G426" t="s">
        <v>909</v>
      </c>
      <c r="H426" s="288">
        <v>42158</v>
      </c>
      <c r="I426" t="s">
        <v>812</v>
      </c>
      <c r="J426" s="293" t="s">
        <v>1225</v>
      </c>
      <c r="K426" s="293" t="s">
        <v>1225</v>
      </c>
      <c r="L426" s="293" t="s">
        <v>1225</v>
      </c>
      <c r="M426" s="293" t="s">
        <v>1225</v>
      </c>
      <c r="N426" s="293" t="s">
        <v>1225</v>
      </c>
      <c r="O426" s="297" t="str">
        <f t="shared" si="24"/>
        <v>Black, Edward</v>
      </c>
      <c r="P426">
        <f t="shared" si="25"/>
        <v>1813895</v>
      </c>
      <c r="Q426" t="str">
        <f t="shared" si="26"/>
        <v>O</v>
      </c>
      <c r="R426" s="288">
        <f t="shared" si="27"/>
        <v>42158</v>
      </c>
    </row>
    <row r="427" spans="1:18" x14ac:dyDescent="0.25">
      <c r="A427">
        <v>1815668</v>
      </c>
      <c r="B427" t="s">
        <v>807</v>
      </c>
      <c r="C427" t="s">
        <v>689</v>
      </c>
      <c r="D427" t="s">
        <v>1201</v>
      </c>
      <c r="F427" t="s">
        <v>1169</v>
      </c>
      <c r="G427" t="s">
        <v>1202</v>
      </c>
      <c r="H427" s="288">
        <v>27806</v>
      </c>
      <c r="I427" t="s">
        <v>667</v>
      </c>
      <c r="J427" s="293" t="s">
        <v>1225</v>
      </c>
      <c r="K427" s="293" t="s">
        <v>1225</v>
      </c>
      <c r="L427" s="293" t="s">
        <v>1225</v>
      </c>
      <c r="M427" s="293" t="s">
        <v>1225</v>
      </c>
      <c r="N427" s="293" t="s">
        <v>1225</v>
      </c>
      <c r="O427" s="297" t="str">
        <f t="shared" si="24"/>
        <v>Lofthouse, Lesley-Anne</v>
      </c>
      <c r="P427">
        <f t="shared" si="25"/>
        <v>1815668</v>
      </c>
      <c r="Q427" t="str">
        <f t="shared" si="26"/>
        <v>F</v>
      </c>
      <c r="R427" s="288">
        <f t="shared" si="27"/>
        <v>27806</v>
      </c>
    </row>
    <row r="428" spans="1:18" x14ac:dyDescent="0.25">
      <c r="A428">
        <v>1827666</v>
      </c>
      <c r="B428" t="s">
        <v>657</v>
      </c>
      <c r="C428" t="s">
        <v>658</v>
      </c>
      <c r="D428" t="s">
        <v>1203</v>
      </c>
      <c r="F428" t="s">
        <v>1204</v>
      </c>
      <c r="G428" t="s">
        <v>1203</v>
      </c>
      <c r="H428" s="288">
        <v>42033</v>
      </c>
      <c r="I428" t="s">
        <v>812</v>
      </c>
      <c r="J428" s="293" t="s">
        <v>1225</v>
      </c>
      <c r="K428" s="293" t="s">
        <v>1225</v>
      </c>
      <c r="L428" s="293" t="s">
        <v>1225</v>
      </c>
      <c r="M428" s="293" t="s">
        <v>1225</v>
      </c>
      <c r="N428" s="293" t="s">
        <v>1225</v>
      </c>
      <c r="O428" s="297" t="str">
        <f t="shared" si="24"/>
        <v>Gerrard, Finnley</v>
      </c>
      <c r="P428">
        <f t="shared" si="25"/>
        <v>1827666</v>
      </c>
      <c r="Q428" t="str">
        <f t="shared" si="26"/>
        <v>O</v>
      </c>
      <c r="R428" s="288">
        <f t="shared" si="27"/>
        <v>42033</v>
      </c>
    </row>
    <row r="429" spans="1:18" x14ac:dyDescent="0.25">
      <c r="A429">
        <v>1827668</v>
      </c>
      <c r="B429" t="s">
        <v>657</v>
      </c>
      <c r="C429" t="s">
        <v>658</v>
      </c>
      <c r="D429" t="s">
        <v>1066</v>
      </c>
      <c r="F429" t="s">
        <v>1204</v>
      </c>
      <c r="G429" t="s">
        <v>1066</v>
      </c>
      <c r="H429" s="288">
        <v>42033</v>
      </c>
      <c r="I429" t="s">
        <v>812</v>
      </c>
      <c r="J429" s="293" t="s">
        <v>1225</v>
      </c>
      <c r="K429" s="293" t="s">
        <v>1225</v>
      </c>
      <c r="L429" s="293" t="s">
        <v>1225</v>
      </c>
      <c r="M429" s="293" t="s">
        <v>1225</v>
      </c>
      <c r="N429" s="293" t="s">
        <v>1225</v>
      </c>
      <c r="O429" s="297" t="str">
        <f t="shared" si="24"/>
        <v>Gerrard, Freddie</v>
      </c>
      <c r="P429">
        <f t="shared" si="25"/>
        <v>1827668</v>
      </c>
      <c r="Q429" t="str">
        <f t="shared" si="26"/>
        <v>O</v>
      </c>
      <c r="R429" s="288">
        <f t="shared" si="27"/>
        <v>42033</v>
      </c>
    </row>
    <row r="430" spans="1:18" x14ac:dyDescent="0.25">
      <c r="A430">
        <v>1835408</v>
      </c>
      <c r="B430" t="s">
        <v>657</v>
      </c>
      <c r="C430" t="s">
        <v>658</v>
      </c>
      <c r="D430" t="s">
        <v>1205</v>
      </c>
      <c r="F430" t="s">
        <v>1206</v>
      </c>
      <c r="G430" t="s">
        <v>1205</v>
      </c>
      <c r="H430" s="288">
        <v>42783</v>
      </c>
      <c r="I430" t="s">
        <v>812</v>
      </c>
      <c r="J430" s="293" t="s">
        <v>1225</v>
      </c>
      <c r="K430" s="293" t="s">
        <v>1225</v>
      </c>
      <c r="L430" s="293" t="s">
        <v>1225</v>
      </c>
      <c r="M430" s="293" t="s">
        <v>1225</v>
      </c>
      <c r="N430" s="293" t="s">
        <v>1225</v>
      </c>
      <c r="O430" s="297" t="str">
        <f t="shared" si="24"/>
        <v>Geddes, Alasdair</v>
      </c>
      <c r="P430">
        <f t="shared" si="25"/>
        <v>1835408</v>
      </c>
      <c r="Q430" t="str">
        <f t="shared" si="26"/>
        <v>O</v>
      </c>
      <c r="R430" s="288">
        <f t="shared" si="27"/>
        <v>42783</v>
      </c>
    </row>
    <row r="431" spans="1:18" x14ac:dyDescent="0.25">
      <c r="A431">
        <v>1839758</v>
      </c>
      <c r="B431" t="s">
        <v>657</v>
      </c>
      <c r="C431" t="s">
        <v>658</v>
      </c>
      <c r="D431" t="s">
        <v>1207</v>
      </c>
      <c r="F431" t="s">
        <v>785</v>
      </c>
      <c r="G431" t="s">
        <v>1207</v>
      </c>
      <c r="H431" s="288">
        <v>42926</v>
      </c>
      <c r="I431" t="s">
        <v>812</v>
      </c>
      <c r="J431" s="293" t="s">
        <v>1225</v>
      </c>
      <c r="K431" s="293" t="s">
        <v>1225</v>
      </c>
      <c r="L431" s="293" t="s">
        <v>1225</v>
      </c>
      <c r="M431" s="293" t="s">
        <v>1225</v>
      </c>
      <c r="N431" s="293" t="s">
        <v>1225</v>
      </c>
      <c r="O431" s="297" t="str">
        <f t="shared" si="24"/>
        <v>Smith, Louie</v>
      </c>
      <c r="P431">
        <f t="shared" si="25"/>
        <v>1839758</v>
      </c>
      <c r="Q431" t="str">
        <f t="shared" si="26"/>
        <v>O</v>
      </c>
      <c r="R431" s="288">
        <f t="shared" si="27"/>
        <v>42926</v>
      </c>
    </row>
    <row r="432" spans="1:18" x14ac:dyDescent="0.25">
      <c r="A432">
        <v>1840027</v>
      </c>
      <c r="B432" t="s">
        <v>657</v>
      </c>
      <c r="C432" t="s">
        <v>658</v>
      </c>
      <c r="D432" t="s">
        <v>1208</v>
      </c>
      <c r="F432" t="s">
        <v>1184</v>
      </c>
      <c r="G432" t="s">
        <v>1208</v>
      </c>
      <c r="H432" s="288">
        <v>43233</v>
      </c>
      <c r="I432" t="s">
        <v>812</v>
      </c>
      <c r="J432" s="293" t="s">
        <v>1225</v>
      </c>
      <c r="K432" s="293" t="s">
        <v>1225</v>
      </c>
      <c r="L432" s="293" t="s">
        <v>1225</v>
      </c>
      <c r="M432" s="293" t="s">
        <v>1225</v>
      </c>
      <c r="N432" s="293" t="s">
        <v>1225</v>
      </c>
      <c r="O432" s="297" t="str">
        <f t="shared" si="24"/>
        <v>Muszta, Menox</v>
      </c>
      <c r="P432">
        <f t="shared" si="25"/>
        <v>1840027</v>
      </c>
      <c r="Q432" t="str">
        <f t="shared" si="26"/>
        <v>O</v>
      </c>
      <c r="R432" s="288">
        <f t="shared" si="27"/>
        <v>43233</v>
      </c>
    </row>
    <row r="433" spans="1:18" x14ac:dyDescent="0.25">
      <c r="A433">
        <v>1845199</v>
      </c>
      <c r="B433" t="s">
        <v>807</v>
      </c>
      <c r="C433" t="s">
        <v>689</v>
      </c>
      <c r="D433" t="s">
        <v>1068</v>
      </c>
      <c r="E433" t="s">
        <v>861</v>
      </c>
      <c r="F433" t="s">
        <v>785</v>
      </c>
      <c r="G433" t="s">
        <v>1068</v>
      </c>
      <c r="H433" s="288">
        <v>29874</v>
      </c>
      <c r="I433" t="s">
        <v>667</v>
      </c>
      <c r="J433" s="293" t="s">
        <v>1225</v>
      </c>
      <c r="K433" s="293" t="s">
        <v>1225</v>
      </c>
      <c r="L433" s="293" t="s">
        <v>1225</v>
      </c>
      <c r="M433" s="293" t="s">
        <v>1225</v>
      </c>
      <c r="N433" s="293" t="s">
        <v>1225</v>
      </c>
      <c r="O433" s="297" t="str">
        <f t="shared" si="24"/>
        <v>Smith, Rebecca</v>
      </c>
      <c r="P433">
        <f t="shared" si="25"/>
        <v>1845199</v>
      </c>
      <c r="Q433" t="str">
        <f t="shared" si="26"/>
        <v>F</v>
      </c>
      <c r="R433" s="288">
        <f t="shared" si="27"/>
        <v>29874</v>
      </c>
    </row>
    <row r="434" spans="1:18" x14ac:dyDescent="0.25">
      <c r="A434">
        <v>1845201</v>
      </c>
      <c r="B434" t="s">
        <v>657</v>
      </c>
      <c r="C434" t="s">
        <v>664</v>
      </c>
      <c r="D434" t="s">
        <v>768</v>
      </c>
      <c r="F434" t="s">
        <v>703</v>
      </c>
      <c r="G434" t="s">
        <v>768</v>
      </c>
      <c r="H434" s="288">
        <v>43429</v>
      </c>
      <c r="I434" t="s">
        <v>667</v>
      </c>
      <c r="J434" s="293" t="s">
        <v>1225</v>
      </c>
      <c r="K434" s="293" t="s">
        <v>1225</v>
      </c>
      <c r="L434" s="293" t="s">
        <v>1225</v>
      </c>
      <c r="M434" s="293" t="s">
        <v>1225</v>
      </c>
      <c r="N434" s="293" t="s">
        <v>1225</v>
      </c>
      <c r="O434" s="297" t="str">
        <f t="shared" si="24"/>
        <v>Evans, Ella</v>
      </c>
      <c r="P434">
        <f t="shared" si="25"/>
        <v>1845201</v>
      </c>
      <c r="Q434" t="str">
        <f t="shared" si="26"/>
        <v>F</v>
      </c>
      <c r="R434" s="288">
        <f t="shared" si="27"/>
        <v>43429</v>
      </c>
    </row>
    <row r="435" spans="1:18" x14ac:dyDescent="0.25">
      <c r="A435">
        <v>1845638</v>
      </c>
      <c r="B435" t="s">
        <v>807</v>
      </c>
      <c r="C435" t="s">
        <v>689</v>
      </c>
      <c r="D435" t="s">
        <v>992</v>
      </c>
      <c r="F435" t="s">
        <v>1145</v>
      </c>
      <c r="G435" t="s">
        <v>992</v>
      </c>
      <c r="H435" s="288">
        <v>30137</v>
      </c>
      <c r="I435" t="s">
        <v>667</v>
      </c>
      <c r="J435" s="293" t="s">
        <v>1225</v>
      </c>
      <c r="K435" s="293" t="s">
        <v>1225</v>
      </c>
      <c r="L435" s="293" t="s">
        <v>1225</v>
      </c>
      <c r="M435" s="293" t="s">
        <v>1225</v>
      </c>
      <c r="N435" s="293" t="s">
        <v>1225</v>
      </c>
      <c r="O435" s="297" t="str">
        <f t="shared" si="24"/>
        <v>Wilson, Sally</v>
      </c>
      <c r="P435">
        <f t="shared" si="25"/>
        <v>1845638</v>
      </c>
      <c r="Q435" t="str">
        <f t="shared" si="26"/>
        <v>F</v>
      </c>
      <c r="R435" s="288">
        <f t="shared" si="27"/>
        <v>30137</v>
      </c>
    </row>
    <row r="436" spans="1:18" x14ac:dyDescent="0.25">
      <c r="A436">
        <v>1845682</v>
      </c>
      <c r="B436" t="s">
        <v>807</v>
      </c>
      <c r="C436" t="s">
        <v>689</v>
      </c>
      <c r="D436" t="s">
        <v>1209</v>
      </c>
      <c r="F436" t="s">
        <v>1178</v>
      </c>
      <c r="G436" t="s">
        <v>1209</v>
      </c>
      <c r="H436" s="288">
        <v>28666</v>
      </c>
      <c r="I436" t="s">
        <v>667</v>
      </c>
      <c r="J436" s="293" t="s">
        <v>1225</v>
      </c>
      <c r="K436" s="293" t="s">
        <v>1225</v>
      </c>
      <c r="L436" s="293" t="s">
        <v>1225</v>
      </c>
      <c r="M436" s="293" t="s">
        <v>1225</v>
      </c>
      <c r="N436" s="293" t="s">
        <v>1225</v>
      </c>
      <c r="O436" s="297" t="str">
        <f t="shared" si="24"/>
        <v>Gamon, Victoria</v>
      </c>
      <c r="P436">
        <f t="shared" si="25"/>
        <v>1845682</v>
      </c>
      <c r="Q436" t="str">
        <f t="shared" si="26"/>
        <v>F</v>
      </c>
      <c r="R436" s="288">
        <f t="shared" si="27"/>
        <v>28666</v>
      </c>
    </row>
    <row r="437" spans="1:18" x14ac:dyDescent="0.25">
      <c r="A437">
        <v>1853112</v>
      </c>
      <c r="B437" t="s">
        <v>657</v>
      </c>
      <c r="C437" t="s">
        <v>664</v>
      </c>
      <c r="D437" t="s">
        <v>1210</v>
      </c>
      <c r="F437" t="s">
        <v>1211</v>
      </c>
      <c r="G437" t="s">
        <v>1210</v>
      </c>
      <c r="H437" s="288">
        <v>43156</v>
      </c>
      <c r="I437" t="s">
        <v>667</v>
      </c>
      <c r="J437" s="293" t="s">
        <v>1225</v>
      </c>
      <c r="K437" s="293" t="s">
        <v>1225</v>
      </c>
      <c r="L437" s="293" t="s">
        <v>1225</v>
      </c>
      <c r="M437" s="293" t="s">
        <v>1225</v>
      </c>
      <c r="N437" s="293" t="s">
        <v>1225</v>
      </c>
      <c r="O437" s="297" t="str">
        <f t="shared" si="24"/>
        <v>Botterill, Lizzie</v>
      </c>
      <c r="P437">
        <f t="shared" si="25"/>
        <v>1853112</v>
      </c>
      <c r="Q437" t="str">
        <f t="shared" si="26"/>
        <v>F</v>
      </c>
      <c r="R437" s="288">
        <f t="shared" si="27"/>
        <v>43156</v>
      </c>
    </row>
    <row r="438" spans="1:18" x14ac:dyDescent="0.25">
      <c r="A438">
        <v>1853113</v>
      </c>
      <c r="B438" t="s">
        <v>657</v>
      </c>
      <c r="C438" t="s">
        <v>664</v>
      </c>
      <c r="D438" t="s">
        <v>682</v>
      </c>
      <c r="F438" t="s">
        <v>1212</v>
      </c>
      <c r="G438" t="s">
        <v>682</v>
      </c>
      <c r="H438" s="288">
        <v>43114</v>
      </c>
      <c r="I438" t="s">
        <v>667</v>
      </c>
      <c r="J438" s="293" t="s">
        <v>1225</v>
      </c>
      <c r="K438" s="293" t="s">
        <v>1225</v>
      </c>
      <c r="L438" s="293" t="s">
        <v>1225</v>
      </c>
      <c r="M438" s="293" t="s">
        <v>1225</v>
      </c>
      <c r="N438" s="293" t="s">
        <v>1225</v>
      </c>
      <c r="O438" s="297" t="str">
        <f t="shared" si="24"/>
        <v>Johnson Castillo, Grace</v>
      </c>
      <c r="P438">
        <f t="shared" si="25"/>
        <v>1853113</v>
      </c>
      <c r="Q438" t="str">
        <f t="shared" si="26"/>
        <v>F</v>
      </c>
      <c r="R438" s="288">
        <f t="shared" si="27"/>
        <v>43114</v>
      </c>
    </row>
    <row r="439" spans="1:18" x14ac:dyDescent="0.25">
      <c r="A439">
        <v>1853117</v>
      </c>
      <c r="B439" t="s">
        <v>657</v>
      </c>
      <c r="C439" t="s">
        <v>664</v>
      </c>
      <c r="D439" t="s">
        <v>841</v>
      </c>
      <c r="F439" t="s">
        <v>1213</v>
      </c>
      <c r="G439" t="s">
        <v>841</v>
      </c>
      <c r="H439" s="288">
        <v>41720</v>
      </c>
      <c r="I439" t="s">
        <v>667</v>
      </c>
      <c r="J439" s="293" t="s">
        <v>1225</v>
      </c>
      <c r="K439" s="293" t="s">
        <v>1225</v>
      </c>
      <c r="L439" s="293" t="s">
        <v>1225</v>
      </c>
      <c r="M439" s="293" t="s">
        <v>1225</v>
      </c>
      <c r="N439" s="293" t="s">
        <v>1225</v>
      </c>
      <c r="O439" s="297" t="str">
        <f t="shared" si="24"/>
        <v>Blackley, Jessica</v>
      </c>
      <c r="P439">
        <f t="shared" si="25"/>
        <v>1853117</v>
      </c>
      <c r="Q439" t="str">
        <f t="shared" si="26"/>
        <v>F</v>
      </c>
      <c r="R439" s="288">
        <f t="shared" si="27"/>
        <v>41720</v>
      </c>
    </row>
    <row r="440" spans="1:18" x14ac:dyDescent="0.25">
      <c r="A440">
        <v>1853180</v>
      </c>
      <c r="B440" t="s">
        <v>657</v>
      </c>
      <c r="C440" t="s">
        <v>664</v>
      </c>
      <c r="D440" t="s">
        <v>1214</v>
      </c>
      <c r="F440" t="s">
        <v>707</v>
      </c>
      <c r="G440" t="s">
        <v>1214</v>
      </c>
      <c r="H440" s="288">
        <v>41877</v>
      </c>
      <c r="I440" t="s">
        <v>667</v>
      </c>
      <c r="J440" s="293" t="s">
        <v>1225</v>
      </c>
      <c r="K440" s="293" t="s">
        <v>1225</v>
      </c>
      <c r="L440" s="293" t="s">
        <v>1225</v>
      </c>
      <c r="M440" s="293" t="s">
        <v>1225</v>
      </c>
      <c r="N440" s="293" t="s">
        <v>1225</v>
      </c>
      <c r="O440" s="297" t="str">
        <f t="shared" si="24"/>
        <v>James, Nel</v>
      </c>
      <c r="P440">
        <f t="shared" si="25"/>
        <v>1853180</v>
      </c>
      <c r="Q440" t="str">
        <f t="shared" si="26"/>
        <v>F</v>
      </c>
      <c r="R440" s="288">
        <f t="shared" si="27"/>
        <v>41877</v>
      </c>
    </row>
    <row r="441" spans="1:18" x14ac:dyDescent="0.25">
      <c r="A441">
        <v>1853193</v>
      </c>
      <c r="B441" t="s">
        <v>657</v>
      </c>
      <c r="C441" t="s">
        <v>658</v>
      </c>
      <c r="D441" t="s">
        <v>751</v>
      </c>
      <c r="F441" t="s">
        <v>1215</v>
      </c>
      <c r="G441" t="s">
        <v>751</v>
      </c>
      <c r="H441" s="288">
        <v>42460</v>
      </c>
      <c r="I441" t="s">
        <v>812</v>
      </c>
      <c r="J441" s="293" t="s">
        <v>1225</v>
      </c>
      <c r="K441" s="293" t="s">
        <v>1225</v>
      </c>
      <c r="L441" s="293" t="s">
        <v>1225</v>
      </c>
      <c r="M441" s="293" t="s">
        <v>1225</v>
      </c>
      <c r="N441" s="293" t="s">
        <v>1225</v>
      </c>
      <c r="O441" s="297" t="str">
        <f t="shared" si="24"/>
        <v>Yarnold, Jack</v>
      </c>
      <c r="P441">
        <f t="shared" si="25"/>
        <v>1853193</v>
      </c>
      <c r="Q441" t="str">
        <f t="shared" si="26"/>
        <v>O</v>
      </c>
      <c r="R441" s="288">
        <f t="shared" si="27"/>
        <v>42460</v>
      </c>
    </row>
    <row r="442" spans="1:18" x14ac:dyDescent="0.25">
      <c r="A442">
        <v>1853195</v>
      </c>
      <c r="B442" t="s">
        <v>657</v>
      </c>
      <c r="C442" t="s">
        <v>664</v>
      </c>
      <c r="D442" t="s">
        <v>960</v>
      </c>
      <c r="F442" t="s">
        <v>1216</v>
      </c>
      <c r="G442" t="s">
        <v>960</v>
      </c>
      <c r="H442" s="288">
        <v>42482</v>
      </c>
      <c r="I442" t="s">
        <v>667</v>
      </c>
      <c r="J442" s="293" t="s">
        <v>1225</v>
      </c>
      <c r="K442" s="293" t="s">
        <v>1225</v>
      </c>
      <c r="L442" s="293" t="s">
        <v>1225</v>
      </c>
      <c r="M442" s="293" t="s">
        <v>1225</v>
      </c>
      <c r="N442" s="293" t="s">
        <v>1225</v>
      </c>
      <c r="O442" s="297" t="str">
        <f t="shared" si="24"/>
        <v>Hammond, Aria</v>
      </c>
      <c r="P442">
        <f t="shared" si="25"/>
        <v>1853195</v>
      </c>
      <c r="Q442" t="str">
        <f t="shared" si="26"/>
        <v>F</v>
      </c>
      <c r="R442" s="288">
        <f t="shared" si="27"/>
        <v>42482</v>
      </c>
    </row>
    <row r="443" spans="1:18" x14ac:dyDescent="0.25">
      <c r="A443">
        <v>1853196</v>
      </c>
      <c r="B443" t="s">
        <v>657</v>
      </c>
      <c r="C443" t="s">
        <v>658</v>
      </c>
      <c r="D443" t="s">
        <v>1217</v>
      </c>
      <c r="F443" t="s">
        <v>1218</v>
      </c>
      <c r="G443" t="s">
        <v>1217</v>
      </c>
      <c r="H443" s="288">
        <v>42818</v>
      </c>
      <c r="I443" t="s">
        <v>667</v>
      </c>
      <c r="J443" s="293" t="s">
        <v>1225</v>
      </c>
      <c r="K443" s="293" t="s">
        <v>1225</v>
      </c>
      <c r="L443" s="293" t="s">
        <v>1225</v>
      </c>
      <c r="M443" s="293" t="s">
        <v>1225</v>
      </c>
      <c r="N443" s="293" t="s">
        <v>1225</v>
      </c>
      <c r="O443" s="297" t="str">
        <f t="shared" si="24"/>
        <v>Coetzee, Niamh</v>
      </c>
      <c r="P443">
        <f t="shared" si="25"/>
        <v>1853196</v>
      </c>
      <c r="Q443" t="str">
        <f t="shared" si="26"/>
        <v>F</v>
      </c>
      <c r="R443" s="288">
        <f t="shared" si="27"/>
        <v>42818</v>
      </c>
    </row>
    <row r="444" spans="1:18" x14ac:dyDescent="0.25">
      <c r="A444">
        <v>1853197</v>
      </c>
      <c r="B444" t="s">
        <v>657</v>
      </c>
      <c r="C444" t="s">
        <v>658</v>
      </c>
      <c r="D444" t="s">
        <v>1219</v>
      </c>
      <c r="F444" t="s">
        <v>1220</v>
      </c>
      <c r="G444" t="s">
        <v>1219</v>
      </c>
      <c r="H444" s="288">
        <v>42833</v>
      </c>
      <c r="I444" t="s">
        <v>812</v>
      </c>
      <c r="J444" s="293" t="s">
        <v>1225</v>
      </c>
      <c r="K444" s="293" t="s">
        <v>1225</v>
      </c>
      <c r="L444" s="293" t="s">
        <v>1225</v>
      </c>
      <c r="M444" s="293" t="s">
        <v>1225</v>
      </c>
      <c r="N444" s="293" t="s">
        <v>1225</v>
      </c>
      <c r="O444" s="297" t="str">
        <f t="shared" si="24"/>
        <v>Lin, Kobie</v>
      </c>
      <c r="P444">
        <f t="shared" si="25"/>
        <v>1853197</v>
      </c>
      <c r="Q444" t="str">
        <f t="shared" si="26"/>
        <v>O</v>
      </c>
      <c r="R444" s="288">
        <f t="shared" si="27"/>
        <v>42833</v>
      </c>
    </row>
    <row r="445" spans="1:18" x14ac:dyDescent="0.25">
      <c r="A445">
        <v>1853354</v>
      </c>
      <c r="B445" t="s">
        <v>657</v>
      </c>
      <c r="C445" t="s">
        <v>658</v>
      </c>
      <c r="D445" t="s">
        <v>1221</v>
      </c>
      <c r="F445" t="s">
        <v>1222</v>
      </c>
      <c r="G445" t="s">
        <v>1221</v>
      </c>
      <c r="H445" s="288">
        <v>43085</v>
      </c>
      <c r="I445" t="s">
        <v>812</v>
      </c>
      <c r="J445" s="293" t="s">
        <v>1225</v>
      </c>
      <c r="K445" s="293" t="s">
        <v>1225</v>
      </c>
      <c r="L445" s="293" t="s">
        <v>1225</v>
      </c>
      <c r="M445" s="293" t="s">
        <v>1225</v>
      </c>
      <c r="N445" s="293" t="s">
        <v>1225</v>
      </c>
      <c r="O445" s="297" t="str">
        <f t="shared" si="24"/>
        <v>Plume, Theo</v>
      </c>
      <c r="P445">
        <f t="shared" si="25"/>
        <v>1853354</v>
      </c>
      <c r="Q445" t="str">
        <f t="shared" si="26"/>
        <v>O</v>
      </c>
      <c r="R445" s="288">
        <f t="shared" si="27"/>
        <v>43085</v>
      </c>
    </row>
  </sheetData>
  <hyperlinks>
    <hyperlink ref="A2" r:id="rId1" xr:uid="{9BD1511E-4979-4B6F-BFB7-83F57A03EE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"/>
  <sheetViews>
    <sheetView topLeftCell="A24" workbookViewId="0">
      <selection activeCell="K8" sqref="K8:N8"/>
    </sheetView>
  </sheetViews>
  <sheetFormatPr defaultColWidth="8.88671875" defaultRowHeight="13.2" x14ac:dyDescent="0.25"/>
  <sheetData>
    <row r="1" spans="1:18" s="1" customFormat="1" ht="28.5" customHeight="1" x14ac:dyDescent="0.55000000000000004">
      <c r="A1" s="362" t="s">
        <v>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</row>
    <row r="2" spans="1:18" s="1" customFormat="1" ht="28.5" customHeight="1" x14ac:dyDescent="0.6">
      <c r="A2" s="116"/>
      <c r="B2" s="117"/>
      <c r="C2" s="116"/>
      <c r="D2" s="116"/>
      <c r="E2" s="116"/>
      <c r="F2" s="118"/>
      <c r="G2" s="116"/>
      <c r="H2" s="116"/>
      <c r="I2" s="116"/>
      <c r="J2" s="118"/>
      <c r="K2" s="116"/>
      <c r="L2" s="116"/>
      <c r="M2" s="116"/>
      <c r="N2" s="118"/>
      <c r="O2" s="116"/>
      <c r="P2" s="116"/>
      <c r="Q2" s="116"/>
      <c r="R2" s="118"/>
    </row>
    <row r="3" spans="1:18" s="1" customFormat="1" ht="16.5" customHeight="1" x14ac:dyDescent="0.3">
      <c r="B3" s="5" t="s">
        <v>1</v>
      </c>
      <c r="C3" s="6" t="str">
        <f>'Moors League'!C3</f>
        <v>Eston Leisure Centre (Host Northallerton)</v>
      </c>
      <c r="D3" s="3"/>
      <c r="F3" s="4"/>
      <c r="J3" s="298" t="s">
        <v>2</v>
      </c>
      <c r="K3" s="298"/>
      <c r="L3" s="6" t="str">
        <f>'Moors League'!L3</f>
        <v>7th March 2026</v>
      </c>
      <c r="N3" s="4"/>
      <c r="P3" s="3"/>
      <c r="R3" s="4"/>
    </row>
    <row r="4" spans="1:18" s="1" customFormat="1" ht="16.5" customHeight="1" x14ac:dyDescent="0.3">
      <c r="B4" s="5"/>
      <c r="C4" s="7"/>
      <c r="D4" s="3"/>
      <c r="F4" s="4"/>
      <c r="J4" s="4"/>
      <c r="L4" s="3"/>
      <c r="N4" s="4"/>
      <c r="P4" s="3"/>
      <c r="R4" s="4"/>
    </row>
    <row r="6" spans="1:18" s="8" customFormat="1" ht="13.8" x14ac:dyDescent="0.25">
      <c r="A6" s="363" t="s">
        <v>3</v>
      </c>
      <c r="B6" s="363"/>
      <c r="C6" s="363" t="str">
        <f>'Moors League'!C5:F5</f>
        <v>Northallerton</v>
      </c>
      <c r="D6" s="363"/>
      <c r="E6" s="363"/>
      <c r="F6" s="363"/>
      <c r="G6" s="364" t="str">
        <f>'Moors League'!G5:J5</f>
        <v>Eston</v>
      </c>
      <c r="H6" s="364"/>
      <c r="I6" s="364"/>
      <c r="J6" s="364"/>
      <c r="K6" s="363" t="str">
        <f>'Moors League'!K5:N5</f>
        <v>Thirsk</v>
      </c>
      <c r="L6" s="363"/>
      <c r="M6" s="363"/>
      <c r="N6" s="363"/>
      <c r="O6" s="363" t="str">
        <f>'Moors League'!O5:R5</f>
        <v>Stokesley</v>
      </c>
      <c r="P6" s="363"/>
      <c r="Q6" s="363"/>
      <c r="R6" s="363"/>
    </row>
    <row r="7" spans="1:18" x14ac:dyDescent="0.25">
      <c r="A7" s="159"/>
      <c r="B7" s="160"/>
      <c r="C7" s="367" t="s">
        <v>7</v>
      </c>
      <c r="D7" s="367"/>
      <c r="E7" s="367"/>
      <c r="F7" s="367"/>
      <c r="G7" s="368" t="s">
        <v>8</v>
      </c>
      <c r="H7" s="368"/>
      <c r="I7" s="368"/>
      <c r="J7" s="368"/>
      <c r="K7" s="367" t="s">
        <v>9</v>
      </c>
      <c r="L7" s="367"/>
      <c r="M7" s="367"/>
      <c r="N7" s="367"/>
      <c r="O7" s="367" t="s">
        <v>10</v>
      </c>
      <c r="P7" s="367"/>
      <c r="Q7" s="367"/>
      <c r="R7" s="367"/>
    </row>
    <row r="8" spans="1:18" s="1" customFormat="1" ht="20.100000000000001" customHeight="1" x14ac:dyDescent="0.2">
      <c r="A8" s="366" t="s">
        <v>66</v>
      </c>
      <c r="B8" s="366"/>
      <c r="C8" s="365">
        <f>SUM('Moors League'!C71:F71)</f>
        <v>108</v>
      </c>
      <c r="D8" s="365"/>
      <c r="E8" s="365"/>
      <c r="F8" s="365"/>
      <c r="G8" s="365">
        <f>SUM('Moors League'!G71:J71)</f>
        <v>143</v>
      </c>
      <c r="H8" s="365"/>
      <c r="I8" s="365"/>
      <c r="J8" s="365"/>
      <c r="K8" s="365">
        <f>SUM('Moors League'!K71:N71)</f>
        <v>152</v>
      </c>
      <c r="L8" s="365"/>
      <c r="M8" s="365"/>
      <c r="N8" s="365"/>
      <c r="O8" s="365">
        <f>SUM('Moors League'!O71:R71)</f>
        <v>191</v>
      </c>
      <c r="P8" s="365"/>
      <c r="Q8" s="365"/>
      <c r="R8" s="365"/>
    </row>
    <row r="9" spans="1:18" s="1" customFormat="1" ht="20.100000000000001" customHeight="1" x14ac:dyDescent="0.2">
      <c r="A9" s="366" t="s">
        <v>58</v>
      </c>
      <c r="B9" s="366"/>
      <c r="C9" s="365">
        <f>SUM('Moors League'!C72:F72)</f>
        <v>4</v>
      </c>
      <c r="D9" s="365"/>
      <c r="E9" s="365"/>
      <c r="F9" s="365"/>
      <c r="G9" s="365">
        <f>SUM('Moors League'!G72:J72)</f>
        <v>3</v>
      </c>
      <c r="H9" s="365"/>
      <c r="I9" s="365"/>
      <c r="J9" s="365"/>
      <c r="K9" s="365">
        <f>SUM('Moors League'!K72:N72)</f>
        <v>2</v>
      </c>
      <c r="L9" s="365"/>
      <c r="M9" s="365"/>
      <c r="N9" s="365"/>
      <c r="O9" s="365">
        <f>SUM('Moors League'!O72:R72)</f>
        <v>1</v>
      </c>
      <c r="P9" s="365"/>
      <c r="Q9" s="365"/>
      <c r="R9" s="365"/>
    </row>
  </sheetData>
  <mergeCells count="21">
    <mergeCell ref="O8:R8"/>
    <mergeCell ref="O6:R6"/>
    <mergeCell ref="A8:B8"/>
    <mergeCell ref="C8:F8"/>
    <mergeCell ref="O9:R9"/>
    <mergeCell ref="C7:F7"/>
    <mergeCell ref="O7:R7"/>
    <mergeCell ref="K6:N6"/>
    <mergeCell ref="G7:J7"/>
    <mergeCell ref="K7:N7"/>
    <mergeCell ref="A9:B9"/>
    <mergeCell ref="C9:F9"/>
    <mergeCell ref="G9:J9"/>
    <mergeCell ref="K9:N9"/>
    <mergeCell ref="K8:N8"/>
    <mergeCell ref="G8:J8"/>
    <mergeCell ref="A1:R1"/>
    <mergeCell ref="J3:K3"/>
    <mergeCell ref="A6:B6"/>
    <mergeCell ref="C6:F6"/>
    <mergeCell ref="G6:J6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39"/>
  <sheetViews>
    <sheetView topLeftCell="C1" workbookViewId="0">
      <pane ySplit="5" topLeftCell="A39" activePane="bottomLeft" state="frozen"/>
      <selection pane="bottomLeft" activeCell="H78" sqref="H78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210" bestFit="1" customWidth="1"/>
    <col min="8" max="8" width="24.44140625" style="16" customWidth="1"/>
    <col min="9" max="9" width="4.33203125" style="17" customWidth="1"/>
    <col min="10" max="10" width="10.44140625" style="98" bestFit="1" customWidth="1"/>
    <col min="11" max="11" width="24.44140625" style="17" customWidth="1"/>
    <col min="12" max="13" width="8.44140625" style="50" customWidth="1"/>
    <col min="14" max="14" width="9.109375" style="98"/>
    <col min="15" max="15" width="9.109375" style="207"/>
    <col min="16" max="16" width="10.33203125" style="203" bestFit="1" customWidth="1"/>
    <col min="17" max="17" width="33.88671875" style="43" customWidth="1"/>
    <col min="18" max="34" width="9.109375" hidden="1" customWidth="1"/>
    <col min="35" max="35" width="41.109375" hidden="1" customWidth="1"/>
    <col min="36" max="36" width="8.88671875" style="16"/>
  </cols>
  <sheetData>
    <row r="1" spans="1:36" ht="29.25" customHeight="1" x14ac:dyDescent="0.5">
      <c r="A1" s="301" t="s">
        <v>67</v>
      </c>
      <c r="B1" s="301"/>
      <c r="C1" s="301"/>
      <c r="D1" s="301"/>
      <c r="E1" s="301"/>
      <c r="F1" s="301"/>
      <c r="G1" s="301"/>
      <c r="H1" s="301"/>
      <c r="K1" s="113" t="s">
        <v>118</v>
      </c>
      <c r="L1" s="331" t="str">
        <f>'Moors League'!C5</f>
        <v>Northallerton</v>
      </c>
      <c r="M1" s="331"/>
      <c r="N1" s="331"/>
      <c r="O1" s="236"/>
    </row>
    <row r="2" spans="1:36" s="18" customFormat="1" ht="17.399999999999999" x14ac:dyDescent="0.3">
      <c r="A2" s="328" t="s">
        <v>1</v>
      </c>
      <c r="B2" s="328"/>
      <c r="C2" s="307" t="str">
        <f>'Moors League'!C3</f>
        <v>Eston Leisure Centre (Host Northallerton)</v>
      </c>
      <c r="D2" s="307"/>
      <c r="E2" s="307"/>
      <c r="F2" s="307"/>
      <c r="G2" s="307"/>
      <c r="H2" s="307"/>
      <c r="J2" s="20"/>
      <c r="K2" s="113" t="s">
        <v>2</v>
      </c>
      <c r="L2" s="332" t="str">
        <f>'Moors League'!L3</f>
        <v>7th March 2026</v>
      </c>
      <c r="M2" s="332"/>
      <c r="N2" s="332"/>
      <c r="O2" s="237"/>
      <c r="P2" s="202"/>
      <c r="Q2" s="100"/>
      <c r="AA2" s="298" t="s">
        <v>323</v>
      </c>
      <c r="AB2" s="298"/>
      <c r="AC2" s="298"/>
      <c r="AD2" s="298"/>
      <c r="AE2" s="298"/>
      <c r="AF2" s="298"/>
      <c r="AG2" s="298"/>
      <c r="AH2" s="298"/>
      <c r="AJ2" s="76"/>
    </row>
    <row r="3" spans="1:36" s="18" customFormat="1" ht="6" customHeight="1" x14ac:dyDescent="0.3">
      <c r="A3" s="70"/>
      <c r="B3" s="70"/>
      <c r="C3" s="70"/>
      <c r="D3" s="99"/>
      <c r="E3" s="99"/>
      <c r="F3" s="99"/>
      <c r="G3" s="209"/>
      <c r="H3" s="99"/>
      <c r="J3" s="20"/>
      <c r="L3" s="19"/>
      <c r="M3" s="19"/>
      <c r="N3" s="20"/>
      <c r="O3" s="206"/>
      <c r="P3" s="202"/>
      <c r="Q3" s="100"/>
      <c r="AJ3" s="76"/>
    </row>
    <row r="4" spans="1:36" s="106" customFormat="1" ht="10.199999999999999" x14ac:dyDescent="0.2">
      <c r="A4" s="106" t="s">
        <v>311</v>
      </c>
      <c r="B4" s="106" t="s">
        <v>312</v>
      </c>
      <c r="C4" s="106" t="s">
        <v>313</v>
      </c>
      <c r="D4" s="106" t="s">
        <v>314</v>
      </c>
      <c r="E4" s="106" t="s">
        <v>315</v>
      </c>
      <c r="G4" s="109" t="s">
        <v>325</v>
      </c>
      <c r="H4" s="106" t="s">
        <v>482</v>
      </c>
      <c r="I4" s="107"/>
      <c r="J4" s="109" t="s">
        <v>325</v>
      </c>
      <c r="K4" s="106" t="s">
        <v>482</v>
      </c>
      <c r="L4" s="108" t="s">
        <v>15</v>
      </c>
      <c r="M4" s="108" t="s">
        <v>320</v>
      </c>
      <c r="N4" s="109" t="s">
        <v>16</v>
      </c>
      <c r="O4" s="110" t="s">
        <v>199</v>
      </c>
      <c r="P4" s="111" t="s">
        <v>201</v>
      </c>
      <c r="Q4" s="112" t="s">
        <v>200</v>
      </c>
      <c r="R4" s="106" t="s">
        <v>325</v>
      </c>
      <c r="S4" s="106" t="s">
        <v>309</v>
      </c>
      <c r="T4" s="106" t="s">
        <v>310</v>
      </c>
      <c r="U4" s="106" t="s">
        <v>336</v>
      </c>
      <c r="V4" s="106" t="s">
        <v>337</v>
      </c>
      <c r="W4" s="106" t="s">
        <v>338</v>
      </c>
      <c r="X4" s="106" t="s">
        <v>339</v>
      </c>
      <c r="Y4" s="106" t="s">
        <v>340</v>
      </c>
      <c r="Z4" s="106" t="s">
        <v>341</v>
      </c>
      <c r="AA4" s="106" t="s">
        <v>316</v>
      </c>
      <c r="AB4" s="106" t="s">
        <v>317</v>
      </c>
      <c r="AC4" s="106" t="s">
        <v>318</v>
      </c>
      <c r="AD4" s="106" t="s">
        <v>155</v>
      </c>
      <c r="AE4" s="106" t="s">
        <v>319</v>
      </c>
      <c r="AF4" s="106" t="s">
        <v>320</v>
      </c>
      <c r="AG4" s="106" t="s">
        <v>321</v>
      </c>
      <c r="AH4" s="106" t="s">
        <v>322</v>
      </c>
      <c r="AI4" s="106" t="s">
        <v>342</v>
      </c>
      <c r="AJ4" s="106" t="s">
        <v>320</v>
      </c>
    </row>
    <row r="5" spans="1:36" s="106" customFormat="1" ht="5.25" customHeight="1" x14ac:dyDescent="0.2">
      <c r="G5" s="109"/>
      <c r="I5" s="107"/>
      <c r="J5" s="109"/>
      <c r="K5" s="107"/>
      <c r="L5" s="108"/>
      <c r="M5" s="108"/>
      <c r="N5" s="109"/>
      <c r="O5" s="110"/>
      <c r="P5" s="111"/>
      <c r="Q5" s="112"/>
    </row>
    <row r="6" spans="1:36" ht="19.5" customHeight="1" x14ac:dyDescent="0.25">
      <c r="A6" s="271">
        <v>1</v>
      </c>
      <c r="B6" s="272" t="s">
        <v>283</v>
      </c>
      <c r="C6" s="272" t="s">
        <v>79</v>
      </c>
      <c r="D6" s="272" t="s">
        <v>292</v>
      </c>
      <c r="E6" s="273" t="s">
        <v>288</v>
      </c>
      <c r="F6" s="308"/>
      <c r="G6" s="239">
        <f>_xlfn.IFNA((VLOOKUP(H6,OMS!$O$10:$P$3000,2,FALSE)),"")</f>
        <v>1428272</v>
      </c>
      <c r="H6" s="262" t="s">
        <v>614</v>
      </c>
      <c r="I6" s="263"/>
      <c r="J6" s="263"/>
      <c r="K6" s="264"/>
      <c r="L6" s="88">
        <f>'Moors League'!C9</f>
        <v>2</v>
      </c>
      <c r="M6" s="89">
        <f>'Moors League'!D9</f>
        <v>3108</v>
      </c>
      <c r="N6" s="89">
        <f>'Moors League'!E9</f>
        <v>3</v>
      </c>
      <c r="O6" s="103"/>
      <c r="P6" s="201"/>
      <c r="Q6" s="105" t="str">
        <f>_xlfn.IFNA((VLOOKUP(O6,'DQ Lookup'!$A$2:$B$99,2,FALSE)),"")</f>
        <v/>
      </c>
      <c r="R6">
        <f t="shared" ref="R6:R11" si="0">G6</f>
        <v>1428272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003108</v>
      </c>
      <c r="AG6" t="str">
        <f>_xlfn.IFNA((VLOOKUP(Y6,'Swim England Lookup'!$C$2:$E$5,3,FALSE)),"")</f>
        <v>13</v>
      </c>
      <c r="AH6" t="s">
        <v>324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271">
        <v>2</v>
      </c>
      <c r="B7" s="272" t="s">
        <v>284</v>
      </c>
      <c r="C7" s="272" t="s">
        <v>79</v>
      </c>
      <c r="D7" s="272" t="s">
        <v>292</v>
      </c>
      <c r="E7" s="273" t="s">
        <v>288</v>
      </c>
      <c r="F7" s="308"/>
      <c r="G7" s="239">
        <f>_xlfn.IFNA((VLOOKUP(H7,OMS!$O$10:$P$3000,2,FALSE)),"")</f>
        <v>1686195</v>
      </c>
      <c r="H7" s="262" t="s">
        <v>615</v>
      </c>
      <c r="I7" s="263"/>
      <c r="J7" s="263"/>
      <c r="K7" s="264"/>
      <c r="L7" s="88">
        <f>'Moors League'!C10</f>
        <v>4</v>
      </c>
      <c r="M7" s="89">
        <f>'Moors League'!D10</f>
        <v>3968</v>
      </c>
      <c r="N7" s="89">
        <f>'Moors League'!E10</f>
        <v>1</v>
      </c>
      <c r="O7" s="103"/>
      <c r="P7" s="201"/>
      <c r="Q7" s="105" t="str">
        <f>_xlfn.IFNA((VLOOKUP(O7,'DQ Lookup'!$A$2:$B$99,2,FALSE)),"")</f>
        <v/>
      </c>
      <c r="R7">
        <f t="shared" si="0"/>
        <v>1686195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11" si="3">W7&amp;X7</f>
        <v>50mBackstroke</v>
      </c>
      <c r="Z7">
        <f t="shared" si="2"/>
        <v>2</v>
      </c>
      <c r="AA7" t="e">
        <f t="shared" ref="AA7:AA11" si="4">V7</f>
        <v>#REF!</v>
      </c>
      <c r="AB7" t="e">
        <f t="shared" ref="AB7:AB11" si="5">S7</f>
        <v>#REF!</v>
      </c>
      <c r="AC7" t="e">
        <f t="shared" ref="AC7:AC11" si="6">T7</f>
        <v>#REF!</v>
      </c>
      <c r="AD7" t="str">
        <f t="shared" ref="AD7:AD34" si="7">RIGHT(LEFT($N$1,5),4)</f>
        <v/>
      </c>
      <c r="AE7" t="e">
        <f t="shared" ref="AE7:AE11" si="8">U7</f>
        <v>#REF!</v>
      </c>
      <c r="AF7" t="str">
        <f t="shared" ref="AF7:AF11" si="9">TEXT(M7,"000000")</f>
        <v>003968</v>
      </c>
      <c r="AG7" t="str">
        <f>_xlfn.IFNA((VLOOKUP(Y7,'Swim England Lookup'!$C$2:$E$5,3,FALSE)),"")</f>
        <v>13</v>
      </c>
      <c r="AH7" t="s">
        <v>324</v>
      </c>
      <c r="AI7" t="e">
        <f t="shared" ref="AI7:AI11" si="10">AA7&amp;","&amp;AB7&amp;","&amp;AC7&amp;","&amp;AD7&amp;","&amp;AE7&amp;","&amp;AF7&amp;","&amp;AG7&amp;","&amp;AH7</f>
        <v>#REF!</v>
      </c>
    </row>
    <row r="8" spans="1:36" ht="19.5" customHeight="1" x14ac:dyDescent="0.25">
      <c r="A8" s="271">
        <v>3</v>
      </c>
      <c r="B8" s="272" t="s">
        <v>283</v>
      </c>
      <c r="C8" s="274" t="s">
        <v>282</v>
      </c>
      <c r="D8" s="272" t="s">
        <v>292</v>
      </c>
      <c r="E8" s="273" t="s">
        <v>289</v>
      </c>
      <c r="F8" s="308"/>
      <c r="G8" s="239">
        <f>_xlfn.IFNA((VLOOKUP(H8,OMS!$O$10:$P$3000,2,FALSE)),"")</f>
        <v>1738738</v>
      </c>
      <c r="H8" s="262" t="s">
        <v>616</v>
      </c>
      <c r="I8" s="263"/>
      <c r="J8" s="263"/>
      <c r="K8" s="264"/>
      <c r="L8" s="88">
        <f>'Moors League'!C11</f>
        <v>4</v>
      </c>
      <c r="M8" s="89">
        <f>'Moors League'!D11</f>
        <v>4268</v>
      </c>
      <c r="N8" s="89">
        <f>'Moors League'!E11</f>
        <v>1</v>
      </c>
      <c r="O8" s="103"/>
      <c r="P8" s="201"/>
      <c r="Q8" s="105" t="str">
        <f>_xlfn.IFNA((VLOOKUP(O8,'DQ Lookup'!$A$2:$B$99,2,FALSE)),"")</f>
        <v/>
      </c>
      <c r="R8">
        <f t="shared" si="0"/>
        <v>1738738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6"/>
        <v>#REF!</v>
      </c>
      <c r="AD8" t="str">
        <f t="shared" si="7"/>
        <v/>
      </c>
      <c r="AE8" t="e">
        <f t="shared" si="8"/>
        <v>#REF!</v>
      </c>
      <c r="AF8" t="str">
        <f t="shared" si="9"/>
        <v>004268</v>
      </c>
      <c r="AG8" t="str">
        <f>_xlfn.IFNA((VLOOKUP(Y8,'Swim England Lookup'!$C$2:$E$5,3,FALSE)),"")</f>
        <v>10</v>
      </c>
      <c r="AH8" t="s">
        <v>324</v>
      </c>
      <c r="AI8" t="e">
        <f t="shared" si="10"/>
        <v>#REF!</v>
      </c>
    </row>
    <row r="9" spans="1:36" ht="19.5" customHeight="1" x14ac:dyDescent="0.25">
      <c r="A9" s="271">
        <v>4</v>
      </c>
      <c r="B9" s="272" t="s">
        <v>284</v>
      </c>
      <c r="C9" s="272" t="s">
        <v>282</v>
      </c>
      <c r="D9" s="272" t="s">
        <v>292</v>
      </c>
      <c r="E9" s="273" t="s">
        <v>289</v>
      </c>
      <c r="F9" s="308"/>
      <c r="G9" s="239">
        <f>_xlfn.IFNA((VLOOKUP(H9,OMS!$O$10:$P$3000,2,FALSE)),"")</f>
        <v>1704290</v>
      </c>
      <c r="H9" s="262" t="s">
        <v>617</v>
      </c>
      <c r="I9" s="263"/>
      <c r="J9" s="263"/>
      <c r="K9" s="264"/>
      <c r="L9" s="88">
        <f>'Moors League'!C12</f>
        <v>4</v>
      </c>
      <c r="M9" s="89">
        <f>'Moors League'!D12</f>
        <v>4398</v>
      </c>
      <c r="N9" s="89">
        <f>'Moors League'!E12</f>
        <v>1</v>
      </c>
      <c r="O9" s="103"/>
      <c r="P9" s="201"/>
      <c r="Q9" s="105" t="str">
        <f>_xlfn.IFNA((VLOOKUP(O9,'DQ Lookup'!$A$2:$B$99,2,FALSE)),"")</f>
        <v/>
      </c>
      <c r="R9">
        <f t="shared" si="0"/>
        <v>1704290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6"/>
        <v>#REF!</v>
      </c>
      <c r="AD9" t="str">
        <f t="shared" si="7"/>
        <v/>
      </c>
      <c r="AE9" t="e">
        <f t="shared" si="8"/>
        <v>#REF!</v>
      </c>
      <c r="AF9" t="str">
        <f t="shared" si="9"/>
        <v>004398</v>
      </c>
      <c r="AG9" t="str">
        <f>_xlfn.IFNA((VLOOKUP(Y9,'Swim England Lookup'!$C$2:$E$5,3,FALSE)),"")</f>
        <v>10</v>
      </c>
      <c r="AH9" t="s">
        <v>324</v>
      </c>
      <c r="AI9" t="e">
        <f t="shared" si="10"/>
        <v>#REF!</v>
      </c>
    </row>
    <row r="10" spans="1:36" ht="19.5" customHeight="1" x14ac:dyDescent="0.25">
      <c r="A10" s="271">
        <v>5</v>
      </c>
      <c r="B10" s="272" t="s">
        <v>283</v>
      </c>
      <c r="C10" s="272" t="s">
        <v>285</v>
      </c>
      <c r="D10" s="272" t="s">
        <v>292</v>
      </c>
      <c r="E10" s="273" t="s">
        <v>290</v>
      </c>
      <c r="F10" s="308"/>
      <c r="G10" s="239">
        <f>_xlfn.IFNA((VLOOKUP(H10,OMS!$O$10:$P$3000,2,FALSE)),"")</f>
        <v>1430479</v>
      </c>
      <c r="H10" s="262" t="s">
        <v>618</v>
      </c>
      <c r="I10" s="263"/>
      <c r="J10" s="263"/>
      <c r="K10" s="264"/>
      <c r="L10" s="88">
        <f>'Moors League'!C13</f>
        <v>4</v>
      </c>
      <c r="M10" s="89">
        <f>'Moors League'!D13</f>
        <v>4547</v>
      </c>
      <c r="N10" s="89">
        <f>'Moors League'!E13</f>
        <v>1</v>
      </c>
      <c r="O10" s="103"/>
      <c r="P10" s="201"/>
      <c r="Q10" s="105" t="str">
        <f>_xlfn.IFNA((VLOOKUP(O10,'DQ Lookup'!$A$2:$B$99,2,FALSE)),"")</f>
        <v/>
      </c>
      <c r="R10">
        <f t="shared" si="0"/>
        <v>1430479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6"/>
        <v>#REF!</v>
      </c>
      <c r="AD10" t="str">
        <f t="shared" si="7"/>
        <v/>
      </c>
      <c r="AE10" t="e">
        <f t="shared" si="8"/>
        <v>#REF!</v>
      </c>
      <c r="AF10" t="str">
        <f t="shared" si="9"/>
        <v>004547</v>
      </c>
      <c r="AG10" t="str">
        <f>_xlfn.IFNA((VLOOKUP(Y10,'Swim England Lookup'!$C$2:$E$5,3,FALSE)),"")</f>
        <v>07</v>
      </c>
      <c r="AH10" t="s">
        <v>324</v>
      </c>
      <c r="AI10" t="e">
        <f t="shared" si="10"/>
        <v>#REF!</v>
      </c>
    </row>
    <row r="11" spans="1:36" ht="19.5" customHeight="1" x14ac:dyDescent="0.25">
      <c r="A11" s="271">
        <v>6</v>
      </c>
      <c r="B11" s="272" t="s">
        <v>284</v>
      </c>
      <c r="C11" s="272" t="s">
        <v>285</v>
      </c>
      <c r="D11" s="272" t="s">
        <v>292</v>
      </c>
      <c r="E11" s="273" t="s">
        <v>290</v>
      </c>
      <c r="F11" s="308"/>
      <c r="G11" s="239">
        <f>_xlfn.IFNA((VLOOKUP(H11,OMS!$O$10:$P$3000,2,FALSE)),"")</f>
        <v>1576399</v>
      </c>
      <c r="H11" s="262" t="s">
        <v>619</v>
      </c>
      <c r="I11" s="263"/>
      <c r="J11" s="263"/>
      <c r="K11" s="264"/>
      <c r="L11" s="88">
        <f>'Moors League'!C14</f>
        <v>4</v>
      </c>
      <c r="M11" s="89">
        <f>'Moors League'!D14</f>
        <v>3745</v>
      </c>
      <c r="N11" s="89">
        <f>'Moors League'!E14</f>
        <v>1</v>
      </c>
      <c r="O11" s="103"/>
      <c r="P11" s="201"/>
      <c r="Q11" s="105" t="str">
        <f>_xlfn.IFNA((VLOOKUP(O11,'DQ Lookup'!$A$2:$B$99,2,FALSE)),"")</f>
        <v/>
      </c>
      <c r="R11">
        <f t="shared" si="0"/>
        <v>1576399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6"/>
        <v>#REF!</v>
      </c>
      <c r="AD11" t="str">
        <f t="shared" si="7"/>
        <v/>
      </c>
      <c r="AE11" t="e">
        <f t="shared" si="8"/>
        <v>#REF!</v>
      </c>
      <c r="AF11" t="str">
        <f t="shared" si="9"/>
        <v>003745</v>
      </c>
      <c r="AG11" t="str">
        <f>_xlfn.IFNA((VLOOKUP(Y11,'Swim England Lookup'!$C$2:$E$5,3,FALSE)),"")</f>
        <v>07</v>
      </c>
      <c r="AH11" t="s">
        <v>324</v>
      </c>
      <c r="AI11" t="e">
        <f t="shared" si="10"/>
        <v>#REF!</v>
      </c>
    </row>
    <row r="12" spans="1:36" ht="19.5" customHeight="1" x14ac:dyDescent="0.25">
      <c r="A12" s="271">
        <v>7</v>
      </c>
      <c r="B12" s="272" t="s">
        <v>283</v>
      </c>
      <c r="C12" s="272" t="s">
        <v>287</v>
      </c>
      <c r="D12" s="272" t="s">
        <v>292</v>
      </c>
      <c r="E12" s="273" t="s">
        <v>291</v>
      </c>
      <c r="F12" s="308"/>
      <c r="G12" s="239">
        <f>_xlfn.IFNA((VLOOKUP(H12,OMS!$O$10:$P$3000,2,FALSE)),"")</f>
        <v>1718622</v>
      </c>
      <c r="H12" s="262" t="s">
        <v>620</v>
      </c>
      <c r="I12" s="263"/>
      <c r="J12" s="263"/>
      <c r="K12" s="264"/>
      <c r="L12" s="88">
        <f>'Moors League'!C15</f>
        <v>3</v>
      </c>
      <c r="M12" s="89">
        <f>'Moors League'!D15</f>
        <v>4037</v>
      </c>
      <c r="N12" s="89">
        <f>'Moors League'!E15</f>
        <v>2</v>
      </c>
      <c r="O12" s="103"/>
      <c r="P12" s="201"/>
      <c r="Q12" s="105" t="str">
        <f>_xlfn.IFNA((VLOOKUP(O12,'DQ Lookup'!$A$2:$B$99,2,FALSE)),"")</f>
        <v/>
      </c>
      <c r="R12">
        <f>G14</f>
        <v>1633533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ref="Y12:Y34" si="11">W12&amp;X12</f>
        <v>50mBackstroke</v>
      </c>
      <c r="Z12">
        <f>A14</f>
        <v>9</v>
      </c>
      <c r="AA12" t="e">
        <f t="shared" ref="AA12:AA34" si="12">V12</f>
        <v>#REF!</v>
      </c>
      <c r="AB12" t="e">
        <f t="shared" ref="AB12:AB34" si="13">S12</f>
        <v>#REF!</v>
      </c>
      <c r="AC12" t="e">
        <f t="shared" ref="AC12:AC34" si="14">T12</f>
        <v>#REF!</v>
      </c>
      <c r="AD12" t="str">
        <f t="shared" si="7"/>
        <v/>
      </c>
      <c r="AE12" t="e">
        <f t="shared" ref="AE12:AE34" si="15">U12</f>
        <v>#REF!</v>
      </c>
      <c r="AF12" t="str">
        <f>TEXT(M14,"000000")</f>
        <v>003643</v>
      </c>
      <c r="AG12" t="str">
        <f>_xlfn.IFNA((VLOOKUP(Y12,'Swim England Lookup'!$C$2:$E$5,3,FALSE)),"")</f>
        <v>13</v>
      </c>
      <c r="AH12" t="s">
        <v>324</v>
      </c>
      <c r="AI12" t="e">
        <f t="shared" ref="AI12:AI34" si="16">AA12&amp;","&amp;AB12&amp;","&amp;AC12&amp;","&amp;AD12&amp;","&amp;AE12&amp;","&amp;AF12&amp;","&amp;AG12&amp;","&amp;AH12</f>
        <v>#REF!</v>
      </c>
    </row>
    <row r="13" spans="1:36" ht="19.5" customHeight="1" x14ac:dyDescent="0.25">
      <c r="A13" s="271">
        <v>8</v>
      </c>
      <c r="B13" s="272" t="s">
        <v>284</v>
      </c>
      <c r="C13" s="272" t="s">
        <v>287</v>
      </c>
      <c r="D13" s="272" t="s">
        <v>292</v>
      </c>
      <c r="E13" s="273" t="s">
        <v>291</v>
      </c>
      <c r="F13" s="308"/>
      <c r="G13" s="239">
        <f>_xlfn.IFNA((VLOOKUP(H13,OMS!$O$10:$P$3000,2,FALSE)),"")</f>
        <v>1667081</v>
      </c>
      <c r="H13" s="262" t="s">
        <v>621</v>
      </c>
      <c r="I13" s="263"/>
      <c r="J13" s="263"/>
      <c r="K13" s="264"/>
      <c r="L13" s="88">
        <f>'Moors League'!C16</f>
        <v>2</v>
      </c>
      <c r="M13" s="89">
        <f>'Moors League'!D16</f>
        <v>3738</v>
      </c>
      <c r="N13" s="89">
        <f>'Moors League'!E16</f>
        <v>3</v>
      </c>
      <c r="O13" s="103"/>
      <c r="P13" s="201"/>
      <c r="Q13" s="105" t="str">
        <f>_xlfn.IFNA((VLOOKUP(O13,'DQ Lookup'!$A$2:$B$99,2,FALSE)),"")</f>
        <v/>
      </c>
      <c r="R13">
        <f>G15</f>
        <v>1808385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11"/>
        <v>50mBackstroke</v>
      </c>
      <c r="Z13">
        <f>A15</f>
        <v>10</v>
      </c>
      <c r="AA13" t="e">
        <f t="shared" si="12"/>
        <v>#REF!</v>
      </c>
      <c r="AB13" t="e">
        <f t="shared" si="13"/>
        <v>#REF!</v>
      </c>
      <c r="AC13" t="e">
        <f t="shared" si="14"/>
        <v>#REF!</v>
      </c>
      <c r="AD13" t="str">
        <f t="shared" si="7"/>
        <v/>
      </c>
      <c r="AE13" t="e">
        <f t="shared" si="15"/>
        <v>#REF!</v>
      </c>
      <c r="AF13" t="str">
        <f>TEXT(M15,"000000")</f>
        <v>003822</v>
      </c>
      <c r="AG13" t="str">
        <f>_xlfn.IFNA((VLOOKUP(Y13,'Swim England Lookup'!$C$2:$E$5,3,FALSE)),"")</f>
        <v>13</v>
      </c>
      <c r="AH13" t="s">
        <v>324</v>
      </c>
      <c r="AI13" t="e">
        <f t="shared" si="16"/>
        <v>#REF!</v>
      </c>
    </row>
    <row r="14" spans="1:36" ht="19.5" customHeight="1" x14ac:dyDescent="0.25">
      <c r="A14" s="271">
        <v>9</v>
      </c>
      <c r="B14" s="272" t="s">
        <v>283</v>
      </c>
      <c r="C14" s="272" t="s">
        <v>286</v>
      </c>
      <c r="D14" s="272" t="s">
        <v>292</v>
      </c>
      <c r="E14" s="273" t="s">
        <v>288</v>
      </c>
      <c r="F14" s="308"/>
      <c r="G14" s="239">
        <f>_xlfn.IFNA((VLOOKUP(H14,OMS!$O$10:$P$3000,2,FALSE)),"")</f>
        <v>1633533</v>
      </c>
      <c r="H14" s="262" t="s">
        <v>622</v>
      </c>
      <c r="I14" s="263"/>
      <c r="J14" s="263"/>
      <c r="K14" s="264"/>
      <c r="L14" s="88">
        <f>'Moors League'!C17</f>
        <v>3</v>
      </c>
      <c r="M14" s="89">
        <f>'Moors League'!D17</f>
        <v>3643</v>
      </c>
      <c r="N14" s="89">
        <f>'Moors League'!E17</f>
        <v>2</v>
      </c>
      <c r="O14" s="103"/>
      <c r="P14" s="201"/>
      <c r="Q14" s="105" t="str">
        <f>_xlfn.IFNA((VLOOKUP(O14,'DQ Lookup'!$A$2:$B$99,2,FALSE)),"")</f>
        <v/>
      </c>
      <c r="R14">
        <f>G24</f>
        <v>1633533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11"/>
        <v>50mBreaststroke</v>
      </c>
      <c r="Z14">
        <f>A24</f>
        <v>15</v>
      </c>
      <c r="AA14" t="e">
        <f t="shared" si="12"/>
        <v>#REF!</v>
      </c>
      <c r="AB14" t="e">
        <f t="shared" si="13"/>
        <v>#REF!</v>
      </c>
      <c r="AC14" t="e">
        <f t="shared" si="14"/>
        <v>#REF!</v>
      </c>
      <c r="AD14" t="str">
        <f t="shared" si="7"/>
        <v/>
      </c>
      <c r="AE14" t="e">
        <f t="shared" si="15"/>
        <v>#REF!</v>
      </c>
      <c r="AF14" t="str">
        <f>TEXT(M24,"000000")</f>
        <v>004398</v>
      </c>
      <c r="AG14" t="str">
        <f>_xlfn.IFNA((VLOOKUP(Y14,'Swim England Lookup'!$C$2:$E$5,3,FALSE)),"")</f>
        <v>07</v>
      </c>
      <c r="AH14" t="s">
        <v>324</v>
      </c>
      <c r="AI14" t="e">
        <f t="shared" si="16"/>
        <v>#REF!</v>
      </c>
    </row>
    <row r="15" spans="1:36" ht="19.5" customHeight="1" x14ac:dyDescent="0.25">
      <c r="A15" s="271">
        <v>10</v>
      </c>
      <c r="B15" s="272" t="s">
        <v>284</v>
      </c>
      <c r="C15" s="272" t="s">
        <v>286</v>
      </c>
      <c r="D15" s="272" t="s">
        <v>292</v>
      </c>
      <c r="E15" s="273" t="s">
        <v>288</v>
      </c>
      <c r="F15" s="309"/>
      <c r="G15" s="239">
        <f>_xlfn.IFNA((VLOOKUP(H15,OMS!$O$10:$P$3000,2,FALSE)),"")</f>
        <v>1808385</v>
      </c>
      <c r="H15" s="262" t="s">
        <v>623</v>
      </c>
      <c r="I15" s="265"/>
      <c r="J15" s="265"/>
      <c r="K15" s="266"/>
      <c r="L15" s="88">
        <f>'Moors League'!C18</f>
        <v>3</v>
      </c>
      <c r="M15" s="89">
        <f>'Moors League'!D18</f>
        <v>3822</v>
      </c>
      <c r="N15" s="89">
        <f>'Moors League'!E18</f>
        <v>2</v>
      </c>
      <c r="O15" s="103"/>
      <c r="P15" s="201"/>
      <c r="Q15" s="105" t="str">
        <f>_xlfn.IFNA((VLOOKUP(O15,'DQ Lookup'!$A$2:$B$99,2,FALSE)),"")</f>
        <v/>
      </c>
      <c r="R15">
        <f>G25</f>
        <v>1518553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11"/>
        <v>50mBreaststroke</v>
      </c>
      <c r="Z15">
        <f>A25</f>
        <v>16</v>
      </c>
      <c r="AA15" t="e">
        <f t="shared" si="12"/>
        <v>#REF!</v>
      </c>
      <c r="AB15" t="e">
        <f t="shared" si="13"/>
        <v>#REF!</v>
      </c>
      <c r="AC15" t="e">
        <f t="shared" si="14"/>
        <v>#REF!</v>
      </c>
      <c r="AD15" t="str">
        <f t="shared" si="7"/>
        <v/>
      </c>
      <c r="AE15" t="e">
        <f t="shared" si="15"/>
        <v>#REF!</v>
      </c>
      <c r="AF15" t="str">
        <f>TEXT(M25,"000000")</f>
        <v>003752</v>
      </c>
      <c r="AG15" t="str">
        <f>_xlfn.IFNA((VLOOKUP(Y15,'Swim England Lookup'!$C$2:$E$5,3,FALSE)),"")</f>
        <v>07</v>
      </c>
      <c r="AH15" t="s">
        <v>324</v>
      </c>
      <c r="AI15" t="e">
        <f t="shared" si="16"/>
        <v>#REF!</v>
      </c>
    </row>
    <row r="16" spans="1:36" ht="19.5" customHeight="1" x14ac:dyDescent="0.25">
      <c r="A16" s="271">
        <v>11</v>
      </c>
      <c r="B16" s="272" t="s">
        <v>283</v>
      </c>
      <c r="C16" s="272" t="s">
        <v>79</v>
      </c>
      <c r="D16" s="272" t="s">
        <v>293</v>
      </c>
      <c r="E16" s="273" t="s">
        <v>97</v>
      </c>
      <c r="F16" s="197" t="s">
        <v>296</v>
      </c>
      <c r="G16" s="239">
        <f>_xlfn.IFNA((VLOOKUP(H16,OMS!$O$10:$P$3000,2,FALSE)),"")</f>
        <v>1428272</v>
      </c>
      <c r="H16" s="262" t="s">
        <v>614</v>
      </c>
      <c r="I16" s="240" t="s">
        <v>298</v>
      </c>
      <c r="J16" s="239">
        <f>_xlfn.IFNA((VLOOKUP(K16,OMS!$O$10:$P$3000,2,FALSE)),"")</f>
        <v>1430479</v>
      </c>
      <c r="K16" s="262" t="s">
        <v>618</v>
      </c>
      <c r="L16" s="299"/>
      <c r="M16" s="300"/>
      <c r="N16" s="300"/>
      <c r="O16" s="103"/>
      <c r="P16" s="201"/>
      <c r="Q16" s="105" t="str">
        <f>_xlfn.IFNA((VLOOKUP(O16,'DQ Lookup'!$A$2:$B$99,2,FALSE)),"")</f>
        <v/>
      </c>
      <c r="R16">
        <f t="shared" ref="R16:R21" si="17">G28</f>
        <v>1428272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8">D28</f>
        <v>50m</v>
      </c>
      <c r="X16" t="str">
        <f t="shared" si="18"/>
        <v>Butterfly</v>
      </c>
      <c r="Y16" t="str">
        <f t="shared" si="11"/>
        <v>50mButterfly</v>
      </c>
      <c r="Z16">
        <f t="shared" ref="Z16:Z21" si="19">A28</f>
        <v>19</v>
      </c>
      <c r="AA16" t="e">
        <f t="shared" si="12"/>
        <v>#REF!</v>
      </c>
      <c r="AB16" t="e">
        <f t="shared" si="13"/>
        <v>#REF!</v>
      </c>
      <c r="AC16" t="e">
        <f t="shared" si="14"/>
        <v>#REF!</v>
      </c>
      <c r="AD16" t="str">
        <f t="shared" si="7"/>
        <v/>
      </c>
      <c r="AE16" t="e">
        <f t="shared" si="15"/>
        <v>#REF!</v>
      </c>
      <c r="AF16" t="str">
        <f t="shared" ref="AF16:AF21" si="20">TEXT(M28,"000000")</f>
        <v>003277</v>
      </c>
      <c r="AG16" t="str">
        <f>_xlfn.IFNA((VLOOKUP(Y16,'Swim England Lookup'!$C$2:$E$5,3,FALSE)),"")</f>
        <v>10</v>
      </c>
      <c r="AH16" t="s">
        <v>324</v>
      </c>
      <c r="AI16" t="e">
        <f t="shared" si="16"/>
        <v>#REF!</v>
      </c>
    </row>
    <row r="17" spans="1:35" ht="19.5" customHeight="1" x14ac:dyDescent="0.25">
      <c r="A17" s="316"/>
      <c r="B17" s="317"/>
      <c r="C17" s="317"/>
      <c r="D17" s="317"/>
      <c r="E17" s="318"/>
      <c r="F17" s="197" t="s">
        <v>297</v>
      </c>
      <c r="G17" s="239">
        <f>_xlfn.IFNA((VLOOKUP(H17,OMS!$O$10:$P$3000,2,FALSE)),"")</f>
        <v>1265503</v>
      </c>
      <c r="H17" s="262" t="s">
        <v>624</v>
      </c>
      <c r="I17" s="240" t="s">
        <v>299</v>
      </c>
      <c r="J17" s="239">
        <f>_xlfn.IFNA((VLOOKUP(K17,OMS!$O$10:$P$3000,2,FALSE)),"")</f>
        <v>1487497</v>
      </c>
      <c r="K17" s="262" t="s">
        <v>637</v>
      </c>
      <c r="L17" s="88">
        <f>'Moors League'!C19</f>
        <v>4</v>
      </c>
      <c r="M17" s="114">
        <f>'Moors League'!D19</f>
        <v>22703</v>
      </c>
      <c r="N17" s="114">
        <f>'Moors League'!E19</f>
        <v>1</v>
      </c>
      <c r="O17" s="103"/>
      <c r="P17" s="201"/>
      <c r="Q17" s="105" t="str">
        <f>_xlfn.IFNA((VLOOKUP(O17,'DQ Lookup'!$A$2:$B$99,2,FALSE)),"")</f>
        <v/>
      </c>
      <c r="R17">
        <f t="shared" si="17"/>
        <v>1576399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8"/>
        <v>50m</v>
      </c>
      <c r="X17" t="str">
        <f t="shared" si="18"/>
        <v>Butterfly</v>
      </c>
      <c r="Y17" t="str">
        <f t="shared" si="11"/>
        <v>50mButterfly</v>
      </c>
      <c r="Z17">
        <f t="shared" si="19"/>
        <v>20</v>
      </c>
      <c r="AA17" t="e">
        <f t="shared" si="12"/>
        <v>#REF!</v>
      </c>
      <c r="AB17" t="e">
        <f t="shared" si="13"/>
        <v>#REF!</v>
      </c>
      <c r="AC17" t="e">
        <f t="shared" si="14"/>
        <v>#REF!</v>
      </c>
      <c r="AD17" t="str">
        <f t="shared" si="7"/>
        <v/>
      </c>
      <c r="AE17" t="e">
        <f t="shared" si="15"/>
        <v>#REF!</v>
      </c>
      <c r="AF17" t="str">
        <f t="shared" si="20"/>
        <v>003664</v>
      </c>
      <c r="AG17" t="str">
        <f>_xlfn.IFNA((VLOOKUP(Y17,'Swim England Lookup'!$C$2:$E$5,3,FALSE)),"")</f>
        <v>10</v>
      </c>
      <c r="AH17" t="s">
        <v>324</v>
      </c>
      <c r="AI17" t="e">
        <f t="shared" si="16"/>
        <v>#REF!</v>
      </c>
    </row>
    <row r="18" spans="1:35" ht="19.5" customHeight="1" x14ac:dyDescent="0.25">
      <c r="A18" s="271">
        <v>12</v>
      </c>
      <c r="B18" s="272" t="s">
        <v>284</v>
      </c>
      <c r="C18" s="272" t="s">
        <v>79</v>
      </c>
      <c r="D18" s="272" t="s">
        <v>293</v>
      </c>
      <c r="E18" s="273" t="s">
        <v>97</v>
      </c>
      <c r="F18" s="198" t="s">
        <v>296</v>
      </c>
      <c r="G18" s="239">
        <f>_xlfn.IFNA((VLOOKUP(H18,OMS!$O$10:$P$3000,2,FALSE)),"")</f>
        <v>1642702</v>
      </c>
      <c r="H18" s="262" t="s">
        <v>636</v>
      </c>
      <c r="I18" s="240" t="s">
        <v>298</v>
      </c>
      <c r="J18" s="239">
        <f>_xlfn.IFNA((VLOOKUP(K18,OMS!$O$10:$P$3000,2,FALSE)),"")</f>
        <v>637090</v>
      </c>
      <c r="K18" s="262" t="s">
        <v>638</v>
      </c>
      <c r="L18" s="299"/>
      <c r="M18" s="300"/>
      <c r="N18" s="300"/>
      <c r="O18" s="103"/>
      <c r="P18" s="201"/>
      <c r="Q18" s="105" t="str">
        <f>_xlfn.IFNA((VLOOKUP(O18,'DQ Lookup'!$A$2:$B$99,2,FALSE)),"")</f>
        <v/>
      </c>
      <c r="R18">
        <f t="shared" si="17"/>
        <v>1762690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8"/>
        <v>50m</v>
      </c>
      <c r="X18" t="str">
        <f t="shared" si="18"/>
        <v>Freestyle</v>
      </c>
      <c r="Y18" t="str">
        <f t="shared" si="11"/>
        <v>50mFreestyle</v>
      </c>
      <c r="Z18">
        <f t="shared" si="19"/>
        <v>21</v>
      </c>
      <c r="AA18" t="e">
        <f t="shared" si="12"/>
        <v>#REF!</v>
      </c>
      <c r="AB18" t="e">
        <f t="shared" si="13"/>
        <v>#REF!</v>
      </c>
      <c r="AC18" t="e">
        <f t="shared" si="14"/>
        <v>#REF!</v>
      </c>
      <c r="AD18" t="str">
        <f t="shared" si="7"/>
        <v/>
      </c>
      <c r="AE18" t="e">
        <f t="shared" si="15"/>
        <v>#REF!</v>
      </c>
      <c r="AF18" t="str">
        <f t="shared" si="20"/>
        <v>003832</v>
      </c>
      <c r="AG18" t="str">
        <f>_xlfn.IFNA((VLOOKUP(Y18,'Swim England Lookup'!$C$2:$E$5,3,FALSE)),"")</f>
        <v>01</v>
      </c>
      <c r="AH18" t="s">
        <v>324</v>
      </c>
      <c r="AI18" t="e">
        <f t="shared" si="16"/>
        <v>#REF!</v>
      </c>
    </row>
    <row r="19" spans="1:35" ht="19.5" customHeight="1" x14ac:dyDescent="0.25">
      <c r="A19" s="316"/>
      <c r="B19" s="317"/>
      <c r="C19" s="317"/>
      <c r="D19" s="317"/>
      <c r="E19" s="318"/>
      <c r="F19" s="197" t="s">
        <v>297</v>
      </c>
      <c r="G19" s="239">
        <f>_xlfn.IFNA((VLOOKUP(H19,OMS!$O$10:$P$3000,2,FALSE)),"")</f>
        <v>1237759</v>
      </c>
      <c r="H19" s="262" t="s">
        <v>625</v>
      </c>
      <c r="I19" s="240" t="s">
        <v>299</v>
      </c>
      <c r="J19" s="239">
        <f>_xlfn.IFNA((VLOOKUP(K19,OMS!$O$10:$P$3000,2,FALSE)),"")</f>
        <v>1686195</v>
      </c>
      <c r="K19" s="262" t="s">
        <v>615</v>
      </c>
      <c r="L19" s="91">
        <f>'Moors League'!C20</f>
        <v>4</v>
      </c>
      <c r="M19" s="89">
        <f>'Moors League'!D20</f>
        <v>21903</v>
      </c>
      <c r="N19" s="89">
        <f>'Moors League'!E20</f>
        <v>1</v>
      </c>
      <c r="O19" s="103"/>
      <c r="P19" s="201"/>
      <c r="Q19" s="105" t="str">
        <f>_xlfn.IFNA((VLOOKUP(O19,'DQ Lookup'!$A$2:$B$99,2,FALSE)),"")</f>
        <v/>
      </c>
      <c r="R19">
        <f t="shared" si="17"/>
        <v>1704290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8"/>
        <v>50m</v>
      </c>
      <c r="X19" t="str">
        <f t="shared" si="18"/>
        <v>Freestyle</v>
      </c>
      <c r="Y19" t="str">
        <f t="shared" si="11"/>
        <v>50mFreestyle</v>
      </c>
      <c r="Z19">
        <f t="shared" si="19"/>
        <v>22</v>
      </c>
      <c r="AA19" t="e">
        <f t="shared" si="12"/>
        <v>#REF!</v>
      </c>
      <c r="AB19" t="e">
        <f t="shared" si="13"/>
        <v>#REF!</v>
      </c>
      <c r="AC19" t="e">
        <f t="shared" si="14"/>
        <v>#REF!</v>
      </c>
      <c r="AD19" t="str">
        <f t="shared" si="7"/>
        <v/>
      </c>
      <c r="AE19" t="e">
        <f t="shared" si="15"/>
        <v>#REF!</v>
      </c>
      <c r="AF19" t="str">
        <f t="shared" si="20"/>
        <v>003604</v>
      </c>
      <c r="AG19" t="str">
        <f>_xlfn.IFNA((VLOOKUP(Y19,'Swim England Lookup'!$C$2:$E$5,3,FALSE)),"")</f>
        <v>01</v>
      </c>
      <c r="AH19" t="s">
        <v>324</v>
      </c>
      <c r="AI19" t="e">
        <f t="shared" si="16"/>
        <v>#REF!</v>
      </c>
    </row>
    <row r="20" spans="1:35" ht="19.5" customHeight="1" x14ac:dyDescent="0.25">
      <c r="A20" s="271">
        <v>13</v>
      </c>
      <c r="B20" s="272" t="s">
        <v>283</v>
      </c>
      <c r="C20" s="272" t="s">
        <v>282</v>
      </c>
      <c r="D20" s="272" t="s">
        <v>293</v>
      </c>
      <c r="E20" s="273" t="s">
        <v>99</v>
      </c>
      <c r="F20" s="199">
        <v>1</v>
      </c>
      <c r="G20" s="239">
        <f>_xlfn.IFNA((VLOOKUP(H20,OMS!$O$10:$P$3000,2,FALSE)),"")</f>
        <v>1665155</v>
      </c>
      <c r="H20" s="262" t="s">
        <v>626</v>
      </c>
      <c r="I20" s="241">
        <v>2</v>
      </c>
      <c r="J20" s="239">
        <f>_xlfn.IFNA((VLOOKUP(K20,OMS!$O$10:$P$3000,2,FALSE)),"")</f>
        <v>1671017</v>
      </c>
      <c r="K20" s="262" t="s">
        <v>639</v>
      </c>
      <c r="L20" s="299"/>
      <c r="M20" s="300"/>
      <c r="N20" s="300"/>
      <c r="O20" s="103"/>
      <c r="P20" s="201"/>
      <c r="Q20" s="105" t="str">
        <f>_xlfn.IFNA((VLOOKUP(O20,'DQ Lookup'!$A$2:$B$99,2,FALSE)),"")</f>
        <v/>
      </c>
      <c r="R20">
        <f t="shared" si="17"/>
        <v>1265503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8"/>
        <v>50m</v>
      </c>
      <c r="X20" t="str">
        <f t="shared" si="18"/>
        <v>Breaststroke</v>
      </c>
      <c r="Y20" t="str">
        <f t="shared" si="11"/>
        <v>50mBreaststroke</v>
      </c>
      <c r="Z20">
        <f t="shared" si="19"/>
        <v>23</v>
      </c>
      <c r="AA20" t="e">
        <f t="shared" si="12"/>
        <v>#REF!</v>
      </c>
      <c r="AB20" t="e">
        <f t="shared" si="13"/>
        <v>#REF!</v>
      </c>
      <c r="AC20" t="e">
        <f t="shared" si="14"/>
        <v>#REF!</v>
      </c>
      <c r="AD20" t="str">
        <f t="shared" si="7"/>
        <v/>
      </c>
      <c r="AE20" t="e">
        <f t="shared" si="15"/>
        <v>#REF!</v>
      </c>
      <c r="AF20" t="str">
        <f t="shared" si="20"/>
        <v>004298</v>
      </c>
      <c r="AG20" t="str">
        <f>_xlfn.IFNA((VLOOKUP(Y20,'Swim England Lookup'!$C$2:$E$5,3,FALSE)),"")</f>
        <v>07</v>
      </c>
      <c r="AH20" t="s">
        <v>324</v>
      </c>
      <c r="AI20" t="e">
        <f t="shared" si="16"/>
        <v>#REF!</v>
      </c>
    </row>
    <row r="21" spans="1:35" ht="19.5" customHeight="1" x14ac:dyDescent="0.25">
      <c r="A21" s="316"/>
      <c r="B21" s="317"/>
      <c r="C21" s="317"/>
      <c r="D21" s="317"/>
      <c r="E21" s="318"/>
      <c r="F21" s="199">
        <v>3</v>
      </c>
      <c r="G21" s="239">
        <f>_xlfn.IFNA((VLOOKUP(H21,OMS!$O$10:$P$3000,2,FALSE)),"")</f>
        <v>1738738</v>
      </c>
      <c r="H21" s="262" t="s">
        <v>616</v>
      </c>
      <c r="I21" s="241">
        <v>4</v>
      </c>
      <c r="J21" s="239">
        <f>_xlfn.IFNA((VLOOKUP(K21,OMS!$O$10:$P$3000,2,FALSE)),"")</f>
        <v>1762690</v>
      </c>
      <c r="K21" s="262" t="s">
        <v>628</v>
      </c>
      <c r="L21" s="91">
        <f>'Moors League'!C21</f>
        <v>4</v>
      </c>
      <c r="M21" s="89">
        <f>'Moors League'!D21</f>
        <v>23964</v>
      </c>
      <c r="N21" s="89">
        <f>'Moors League'!E21</f>
        <v>1</v>
      </c>
      <c r="O21" s="103"/>
      <c r="P21" s="201"/>
      <c r="Q21" s="105" t="str">
        <f>_xlfn.IFNA((VLOOKUP(O21,'DQ Lookup'!$A$2:$B$99,2,FALSE)),"")</f>
        <v/>
      </c>
      <c r="R21">
        <f t="shared" si="17"/>
        <v>1237759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8"/>
        <v>50m</v>
      </c>
      <c r="X21" t="str">
        <f t="shared" si="18"/>
        <v>Breaststroke</v>
      </c>
      <c r="Y21" t="str">
        <f t="shared" si="11"/>
        <v>50mBreaststroke</v>
      </c>
      <c r="Z21">
        <f t="shared" si="19"/>
        <v>24</v>
      </c>
      <c r="AA21" t="e">
        <f t="shared" si="12"/>
        <v>#REF!</v>
      </c>
      <c r="AB21" t="e">
        <f t="shared" si="13"/>
        <v>#REF!</v>
      </c>
      <c r="AC21" t="e">
        <f t="shared" si="14"/>
        <v>#REF!</v>
      </c>
      <c r="AD21" t="str">
        <f t="shared" si="7"/>
        <v/>
      </c>
      <c r="AE21" t="e">
        <f t="shared" si="15"/>
        <v>#REF!</v>
      </c>
      <c r="AF21" t="str">
        <f t="shared" si="20"/>
        <v>003325</v>
      </c>
      <c r="AG21" t="str">
        <f>_xlfn.IFNA((VLOOKUP(Y21,'Swim England Lookup'!$C$2:$E$5,3,FALSE)),"")</f>
        <v>07</v>
      </c>
      <c r="AH21" t="s">
        <v>324</v>
      </c>
      <c r="AI21" t="e">
        <f t="shared" si="16"/>
        <v>#REF!</v>
      </c>
    </row>
    <row r="22" spans="1:35" ht="19.5" customHeight="1" x14ac:dyDescent="0.25">
      <c r="A22" s="271">
        <v>14</v>
      </c>
      <c r="B22" s="272" t="s">
        <v>284</v>
      </c>
      <c r="C22" s="272" t="s">
        <v>282</v>
      </c>
      <c r="D22" s="272" t="s">
        <v>293</v>
      </c>
      <c r="E22" s="273" t="s">
        <v>99</v>
      </c>
      <c r="F22" s="198">
        <v>1</v>
      </c>
      <c r="G22" s="239">
        <f>_xlfn.IFNA((VLOOKUP(H22,OMS!$O$10:$P$3000,2,FALSE)),"")</f>
        <v>1711582</v>
      </c>
      <c r="H22" s="262" t="s">
        <v>644</v>
      </c>
      <c r="I22" s="242">
        <v>2</v>
      </c>
      <c r="J22" s="239">
        <f>_xlfn.IFNA((VLOOKUP(K22,OMS!$O$10:$P$3000,2,FALSE)),"")</f>
        <v>1665154</v>
      </c>
      <c r="K22" s="262" t="s">
        <v>640</v>
      </c>
      <c r="L22" s="299"/>
      <c r="M22" s="300"/>
      <c r="N22" s="300"/>
      <c r="O22" s="103"/>
      <c r="P22" s="201"/>
      <c r="Q22" s="105" t="str">
        <f>_xlfn.IFNA((VLOOKUP(O22,'DQ Lookup'!$A$2:$B$99,2,FALSE)),"")</f>
        <v/>
      </c>
      <c r="R22">
        <f t="shared" ref="R22:R27" si="21">G46</f>
        <v>1265503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22">D46</f>
        <v>50m</v>
      </c>
      <c r="X22" t="str">
        <f t="shared" si="22"/>
        <v>Butterfly</v>
      </c>
      <c r="Y22" t="str">
        <f t="shared" si="11"/>
        <v>50mButterfly</v>
      </c>
      <c r="Z22">
        <f t="shared" ref="Z22:Z27" si="23">A46</f>
        <v>31</v>
      </c>
      <c r="AA22" t="e">
        <f t="shared" si="12"/>
        <v>#REF!</v>
      </c>
      <c r="AB22" t="e">
        <f t="shared" si="13"/>
        <v>#REF!</v>
      </c>
      <c r="AC22" t="e">
        <f t="shared" si="14"/>
        <v>#REF!</v>
      </c>
      <c r="AD22" t="str">
        <f t="shared" si="7"/>
        <v/>
      </c>
      <c r="AE22" t="e">
        <f t="shared" si="15"/>
        <v>#REF!</v>
      </c>
      <c r="AF22" t="str">
        <f t="shared" ref="AF22:AF27" si="24">TEXT(M46,"000000")</f>
        <v>003721</v>
      </c>
      <c r="AG22" t="str">
        <f>_xlfn.IFNA((VLOOKUP(Y22,'Swim England Lookup'!$C$2:$E$5,3,FALSE)),"")</f>
        <v>10</v>
      </c>
      <c r="AH22" t="s">
        <v>324</v>
      </c>
      <c r="AI22" t="e">
        <f t="shared" si="16"/>
        <v>#REF!</v>
      </c>
    </row>
    <row r="23" spans="1:35" ht="19.5" customHeight="1" x14ac:dyDescent="0.25">
      <c r="A23" s="316"/>
      <c r="B23" s="317"/>
      <c r="C23" s="317"/>
      <c r="D23" s="317"/>
      <c r="E23" s="318"/>
      <c r="F23" s="200">
        <v>3</v>
      </c>
      <c r="G23" s="239">
        <f>_xlfn.IFNA((VLOOKUP(H23,OMS!$O$10:$P$3000,2,FALSE)),"")</f>
        <v>1704290</v>
      </c>
      <c r="H23" s="262" t="s">
        <v>617</v>
      </c>
      <c r="I23" s="243">
        <v>4</v>
      </c>
      <c r="J23" s="239">
        <f>_xlfn.IFNA((VLOOKUP(K23,OMS!$O$10:$P$3000,2,FALSE)),"")</f>
        <v>1729880</v>
      </c>
      <c r="K23" s="262" t="s">
        <v>632</v>
      </c>
      <c r="L23" s="91">
        <f>'Moors League'!C22</f>
        <v>4</v>
      </c>
      <c r="M23" s="89">
        <f>'Moors League'!D22</f>
        <v>24455</v>
      </c>
      <c r="N23" s="89">
        <f>'Moors League'!E22</f>
        <v>1</v>
      </c>
      <c r="O23" s="103"/>
      <c r="P23" s="201"/>
      <c r="Q23" s="105" t="str">
        <f>_xlfn.IFNA((VLOOKUP(O23,'DQ Lookup'!$A$2:$B$99,2,FALSE)),"")</f>
        <v/>
      </c>
      <c r="R23">
        <f t="shared" si="21"/>
        <v>1237759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22"/>
        <v>50m</v>
      </c>
      <c r="X23" t="str">
        <f t="shared" si="22"/>
        <v>Butterfly</v>
      </c>
      <c r="Y23" t="str">
        <f t="shared" si="11"/>
        <v>50mButterfly</v>
      </c>
      <c r="Z23">
        <f t="shared" si="23"/>
        <v>32</v>
      </c>
      <c r="AA23" t="e">
        <f t="shared" si="12"/>
        <v>#REF!</v>
      </c>
      <c r="AB23" t="e">
        <f t="shared" si="13"/>
        <v>#REF!</v>
      </c>
      <c r="AC23" t="e">
        <f t="shared" si="14"/>
        <v>#REF!</v>
      </c>
      <c r="AD23" t="str">
        <f t="shared" si="7"/>
        <v/>
      </c>
      <c r="AE23" t="e">
        <f t="shared" si="15"/>
        <v>#REF!</v>
      </c>
      <c r="AF23" t="str">
        <f t="shared" si="24"/>
        <v>003047</v>
      </c>
      <c r="AG23" t="str">
        <f>_xlfn.IFNA((VLOOKUP(Y23,'Swim England Lookup'!$C$2:$E$5,3,FALSE)),"")</f>
        <v>10</v>
      </c>
      <c r="AH23" t="s">
        <v>324</v>
      </c>
      <c r="AI23" t="e">
        <f t="shared" si="16"/>
        <v>#REF!</v>
      </c>
    </row>
    <row r="24" spans="1:35" ht="19.5" customHeight="1" x14ac:dyDescent="0.25">
      <c r="A24" s="271">
        <v>15</v>
      </c>
      <c r="B24" s="272" t="s">
        <v>283</v>
      </c>
      <c r="C24" s="272" t="s">
        <v>286</v>
      </c>
      <c r="D24" s="272" t="s">
        <v>292</v>
      </c>
      <c r="E24" s="273" t="s">
        <v>290</v>
      </c>
      <c r="F24" s="308"/>
      <c r="G24" s="239">
        <f>_xlfn.IFNA((VLOOKUP(H24,OMS!$O$10:$P$3000,2,FALSE)),"")</f>
        <v>1633533</v>
      </c>
      <c r="H24" s="262" t="s">
        <v>622</v>
      </c>
      <c r="I24" s="263"/>
      <c r="J24" s="263"/>
      <c r="K24" s="264"/>
      <c r="L24" s="88">
        <f>'Moors League'!C23</f>
        <v>4</v>
      </c>
      <c r="M24" s="89">
        <f>'Moors League'!D23</f>
        <v>4398</v>
      </c>
      <c r="N24" s="89">
        <f>'Moors League'!E23</f>
        <v>1</v>
      </c>
      <c r="O24" s="103"/>
      <c r="P24" s="201"/>
      <c r="Q24" s="105" t="str">
        <f>_xlfn.IFNA((VLOOKUP(O24,'DQ Lookup'!$A$2:$B$99,2,FALSE)),"")</f>
        <v/>
      </c>
      <c r="R24">
        <f t="shared" si="21"/>
        <v>1738738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22"/>
        <v>50m</v>
      </c>
      <c r="X24" t="str">
        <f t="shared" si="22"/>
        <v>Backstroke</v>
      </c>
      <c r="Y24" t="str">
        <f t="shared" si="11"/>
        <v>50mBackstroke</v>
      </c>
      <c r="Z24">
        <f t="shared" si="23"/>
        <v>33</v>
      </c>
      <c r="AA24" t="e">
        <f t="shared" si="12"/>
        <v>#REF!</v>
      </c>
      <c r="AB24" t="e">
        <f t="shared" si="13"/>
        <v>#REF!</v>
      </c>
      <c r="AC24" t="e">
        <f t="shared" si="14"/>
        <v>#REF!</v>
      </c>
      <c r="AD24" t="str">
        <f t="shared" si="7"/>
        <v/>
      </c>
      <c r="AE24" t="e">
        <f t="shared" si="15"/>
        <v>#REF!</v>
      </c>
      <c r="AF24" t="str">
        <f t="shared" si="24"/>
        <v>004216</v>
      </c>
      <c r="AG24" t="str">
        <f>_xlfn.IFNA((VLOOKUP(Y24,'Swim England Lookup'!$C$2:$E$5,3,FALSE)),"")</f>
        <v>13</v>
      </c>
      <c r="AH24" t="s">
        <v>324</v>
      </c>
      <c r="AI24" t="e">
        <f t="shared" si="16"/>
        <v>#REF!</v>
      </c>
    </row>
    <row r="25" spans="1:35" ht="19.5" customHeight="1" x14ac:dyDescent="0.25">
      <c r="A25" s="271">
        <v>16</v>
      </c>
      <c r="B25" s="272" t="s">
        <v>284</v>
      </c>
      <c r="C25" s="272" t="s">
        <v>286</v>
      </c>
      <c r="D25" s="272" t="s">
        <v>292</v>
      </c>
      <c r="E25" s="273" t="s">
        <v>290</v>
      </c>
      <c r="F25" s="308"/>
      <c r="G25" s="239">
        <f>_xlfn.IFNA((VLOOKUP(H25,OMS!$O$10:$P$3000,2,FALSE)),"")</f>
        <v>1518553</v>
      </c>
      <c r="H25" s="262" t="s">
        <v>627</v>
      </c>
      <c r="I25" s="263"/>
      <c r="J25" s="263"/>
      <c r="K25" s="264"/>
      <c r="L25" s="88">
        <f>'Moors League'!C24</f>
        <v>2</v>
      </c>
      <c r="M25" s="89">
        <f>'Moors League'!D24</f>
        <v>3752</v>
      </c>
      <c r="N25" s="89">
        <f>'Moors League'!E24</f>
        <v>3</v>
      </c>
      <c r="O25" s="103"/>
      <c r="P25" s="201"/>
      <c r="Q25" s="105" t="str">
        <f>_xlfn.IFNA((VLOOKUP(O25,'DQ Lookup'!$A$2:$B$99,2,FALSE)),"")</f>
        <v/>
      </c>
      <c r="R25">
        <f t="shared" si="21"/>
        <v>1704290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22"/>
        <v>50m</v>
      </c>
      <c r="X25" t="str">
        <f t="shared" si="22"/>
        <v>Backstroke</v>
      </c>
      <c r="Y25" t="str">
        <f t="shared" si="11"/>
        <v>50mBackstroke</v>
      </c>
      <c r="Z25">
        <f t="shared" si="23"/>
        <v>34</v>
      </c>
      <c r="AA25" t="e">
        <f t="shared" si="12"/>
        <v>#REF!</v>
      </c>
      <c r="AB25" t="e">
        <f t="shared" si="13"/>
        <v>#REF!</v>
      </c>
      <c r="AC25" t="e">
        <f t="shared" si="14"/>
        <v>#REF!</v>
      </c>
      <c r="AD25" t="str">
        <f t="shared" si="7"/>
        <v/>
      </c>
      <c r="AE25" t="e">
        <f t="shared" si="15"/>
        <v>#REF!</v>
      </c>
      <c r="AF25" t="str">
        <f t="shared" si="24"/>
        <v>004105</v>
      </c>
      <c r="AG25" t="str">
        <f>_xlfn.IFNA((VLOOKUP(Y25,'Swim England Lookup'!$C$2:$E$5,3,FALSE)),"")</f>
        <v>13</v>
      </c>
      <c r="AH25" t="s">
        <v>324</v>
      </c>
      <c r="AI25" t="e">
        <f t="shared" si="16"/>
        <v>#REF!</v>
      </c>
    </row>
    <row r="26" spans="1:35" ht="19.5" customHeight="1" x14ac:dyDescent="0.25">
      <c r="A26" s="271">
        <v>17</v>
      </c>
      <c r="B26" s="272" t="s">
        <v>283</v>
      </c>
      <c r="C26" s="272" t="s">
        <v>287</v>
      </c>
      <c r="D26" s="272" t="s">
        <v>292</v>
      </c>
      <c r="E26" s="273" t="s">
        <v>288</v>
      </c>
      <c r="F26" s="308"/>
      <c r="G26" s="239">
        <f>_xlfn.IFNA((VLOOKUP(H26,OMS!$O$10:$P$3000,2,FALSE)),"")</f>
        <v>1718622</v>
      </c>
      <c r="H26" s="262" t="s">
        <v>620</v>
      </c>
      <c r="I26" s="263"/>
      <c r="J26" s="263"/>
      <c r="K26" s="264"/>
      <c r="L26" s="88">
        <f>'Moors League'!C25</f>
        <v>3</v>
      </c>
      <c r="M26" s="89">
        <f>'Moors League'!D25</f>
        <v>4832</v>
      </c>
      <c r="N26" s="89">
        <f>'Moors League'!E25</f>
        <v>2</v>
      </c>
      <c r="O26" s="103"/>
      <c r="P26" s="201"/>
      <c r="Q26" s="105" t="str">
        <f>_xlfn.IFNA((VLOOKUP(O26,'DQ Lookup'!$A$2:$B$99,2,FALSE)),"")</f>
        <v/>
      </c>
      <c r="R26">
        <f t="shared" si="21"/>
        <v>1428272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22"/>
        <v>50m</v>
      </c>
      <c r="X26" t="str">
        <f t="shared" si="22"/>
        <v>Freestyle</v>
      </c>
      <c r="Y26" t="str">
        <f t="shared" si="11"/>
        <v>50mFreestyle</v>
      </c>
      <c r="Z26">
        <f t="shared" si="23"/>
        <v>35</v>
      </c>
      <c r="AA26" t="e">
        <f t="shared" si="12"/>
        <v>#REF!</v>
      </c>
      <c r="AB26" t="e">
        <f t="shared" si="13"/>
        <v>#REF!</v>
      </c>
      <c r="AC26" t="e">
        <f t="shared" si="14"/>
        <v>#REF!</v>
      </c>
      <c r="AD26" t="str">
        <f t="shared" si="7"/>
        <v/>
      </c>
      <c r="AE26" t="e">
        <f t="shared" si="15"/>
        <v>#REF!</v>
      </c>
      <c r="AF26" t="str">
        <f t="shared" si="24"/>
        <v>003042</v>
      </c>
      <c r="AG26" t="str">
        <f>_xlfn.IFNA((VLOOKUP(Y26,'Swim England Lookup'!$C$2:$E$5,3,FALSE)),"")</f>
        <v>01</v>
      </c>
      <c r="AH26" t="s">
        <v>324</v>
      </c>
      <c r="AI26" t="e">
        <f t="shared" si="16"/>
        <v>#REF!</v>
      </c>
    </row>
    <row r="27" spans="1:35" ht="19.5" customHeight="1" x14ac:dyDescent="0.25">
      <c r="A27" s="271">
        <v>18</v>
      </c>
      <c r="B27" s="272" t="s">
        <v>284</v>
      </c>
      <c r="C27" s="272" t="s">
        <v>287</v>
      </c>
      <c r="D27" s="272" t="s">
        <v>292</v>
      </c>
      <c r="E27" s="273" t="s">
        <v>288</v>
      </c>
      <c r="F27" s="308"/>
      <c r="G27" s="239">
        <f>_xlfn.IFNA((VLOOKUP(H27,OMS!$O$10:$P$3000,2,FALSE)),"")</f>
        <v>1667081</v>
      </c>
      <c r="H27" s="262" t="s">
        <v>621</v>
      </c>
      <c r="I27" s="263"/>
      <c r="J27" s="263"/>
      <c r="K27" s="264"/>
      <c r="L27" s="88">
        <f>'Moors League'!C26</f>
        <v>1</v>
      </c>
      <c r="M27" s="89">
        <f>'Moors League'!D26</f>
        <v>4442</v>
      </c>
      <c r="N27" s="89">
        <f>'Moors League'!E26</f>
        <v>4</v>
      </c>
      <c r="O27" s="103"/>
      <c r="P27" s="201"/>
      <c r="Q27" s="105" t="str">
        <f>_xlfn.IFNA((VLOOKUP(O27,'DQ Lookup'!$A$2:$B$99,2,FALSE)),"")</f>
        <v/>
      </c>
      <c r="R27">
        <f t="shared" si="21"/>
        <v>1642702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22"/>
        <v>50m</v>
      </c>
      <c r="X27" t="str">
        <f t="shared" si="22"/>
        <v>Freestyle</v>
      </c>
      <c r="Y27" t="str">
        <f t="shared" si="11"/>
        <v>50mFreestyle</v>
      </c>
      <c r="Z27">
        <f t="shared" si="23"/>
        <v>36</v>
      </c>
      <c r="AA27" t="e">
        <f t="shared" si="12"/>
        <v>#REF!</v>
      </c>
      <c r="AB27" t="e">
        <f t="shared" si="13"/>
        <v>#REF!</v>
      </c>
      <c r="AC27" t="e">
        <f t="shared" si="14"/>
        <v>#REF!</v>
      </c>
      <c r="AD27" t="str">
        <f t="shared" si="7"/>
        <v/>
      </c>
      <c r="AE27" t="e">
        <f t="shared" si="15"/>
        <v>#REF!</v>
      </c>
      <c r="AF27" t="str">
        <f t="shared" si="24"/>
        <v>003256</v>
      </c>
      <c r="AG27" t="str">
        <f>_xlfn.IFNA((VLOOKUP(Y27,'Swim England Lookup'!$C$2:$E$5,3,FALSE)),"")</f>
        <v>01</v>
      </c>
      <c r="AH27" t="s">
        <v>324</v>
      </c>
      <c r="AI27" t="e">
        <f t="shared" si="16"/>
        <v>#REF!</v>
      </c>
    </row>
    <row r="28" spans="1:35" ht="19.5" customHeight="1" x14ac:dyDescent="0.25">
      <c r="A28" s="271">
        <v>19</v>
      </c>
      <c r="B28" s="272" t="s">
        <v>283</v>
      </c>
      <c r="C28" s="272" t="s">
        <v>285</v>
      </c>
      <c r="D28" s="272" t="s">
        <v>292</v>
      </c>
      <c r="E28" s="273" t="s">
        <v>289</v>
      </c>
      <c r="F28" s="308"/>
      <c r="G28" s="239">
        <f>_xlfn.IFNA((VLOOKUP(H28,OMS!$O$10:$P$3000,2,FALSE)),"")</f>
        <v>1428272</v>
      </c>
      <c r="H28" s="262" t="s">
        <v>614</v>
      </c>
      <c r="I28" s="263"/>
      <c r="J28" s="263"/>
      <c r="K28" s="264"/>
      <c r="L28" s="88">
        <f>'Moors League'!C27</f>
        <v>2</v>
      </c>
      <c r="M28" s="89">
        <f>'Moors League'!D27</f>
        <v>3277</v>
      </c>
      <c r="N28" s="89">
        <f>'Moors League'!E27</f>
        <v>3</v>
      </c>
      <c r="O28" s="103"/>
      <c r="P28" s="201"/>
      <c r="Q28" s="105" t="str">
        <f>_xlfn.IFNA((VLOOKUP(O28,'DQ Lookup'!$A$2:$B$99,2,FALSE)),"")</f>
        <v/>
      </c>
      <c r="R28">
        <f>G54</f>
        <v>1633533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11"/>
        <v>50mButterfly</v>
      </c>
      <c r="Z28">
        <f>A54</f>
        <v>39</v>
      </c>
      <c r="AA28" t="e">
        <f t="shared" si="12"/>
        <v>#REF!</v>
      </c>
      <c r="AB28" t="e">
        <f t="shared" si="13"/>
        <v>#REF!</v>
      </c>
      <c r="AC28" t="e">
        <f t="shared" si="14"/>
        <v>#REF!</v>
      </c>
      <c r="AD28" t="str">
        <f t="shared" si="7"/>
        <v/>
      </c>
      <c r="AE28" t="e">
        <f t="shared" si="15"/>
        <v>#REF!</v>
      </c>
      <c r="AF28" t="str">
        <f>TEXT(M54,"000000")</f>
        <v>003556</v>
      </c>
      <c r="AG28" t="str">
        <f>_xlfn.IFNA((VLOOKUP(Y28,'Swim England Lookup'!$C$2:$E$5,3,FALSE)),"")</f>
        <v>10</v>
      </c>
      <c r="AH28" t="s">
        <v>324</v>
      </c>
      <c r="AI28" t="e">
        <f t="shared" si="16"/>
        <v>#REF!</v>
      </c>
    </row>
    <row r="29" spans="1:35" ht="19.5" customHeight="1" x14ac:dyDescent="0.25">
      <c r="A29" s="271">
        <v>20</v>
      </c>
      <c r="B29" s="272" t="s">
        <v>284</v>
      </c>
      <c r="C29" s="272" t="s">
        <v>285</v>
      </c>
      <c r="D29" s="272" t="s">
        <v>292</v>
      </c>
      <c r="E29" s="273" t="s">
        <v>289</v>
      </c>
      <c r="F29" s="308"/>
      <c r="G29" s="239">
        <f>_xlfn.IFNA((VLOOKUP(H29,OMS!$O$10:$P$3000,2,FALSE)),"")</f>
        <v>1576399</v>
      </c>
      <c r="H29" s="262" t="s">
        <v>619</v>
      </c>
      <c r="I29" s="263"/>
      <c r="J29" s="263"/>
      <c r="K29" s="264"/>
      <c r="L29" s="88">
        <f>'Moors League'!C28</f>
        <v>3</v>
      </c>
      <c r="M29" s="89">
        <f>'Moors League'!D28</f>
        <v>3664</v>
      </c>
      <c r="N29" s="89">
        <f>'Moors League'!E28</f>
        <v>2</v>
      </c>
      <c r="O29" s="103"/>
      <c r="P29" s="201"/>
      <c r="Q29" s="105" t="str">
        <f>_xlfn.IFNA((VLOOKUP(O29,'DQ Lookup'!$A$2:$B$99,2,FALSE)),"")</f>
        <v/>
      </c>
      <c r="R29">
        <f>G55</f>
        <v>1616275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11"/>
        <v>50mButterfly</v>
      </c>
      <c r="Z29">
        <f>A55</f>
        <v>40</v>
      </c>
      <c r="AA29" t="e">
        <f t="shared" si="12"/>
        <v>#REF!</v>
      </c>
      <c r="AB29" t="e">
        <f t="shared" si="13"/>
        <v>#REF!</v>
      </c>
      <c r="AC29" t="e">
        <f t="shared" si="14"/>
        <v>#REF!</v>
      </c>
      <c r="AD29" t="str">
        <f t="shared" si="7"/>
        <v/>
      </c>
      <c r="AE29" t="e">
        <f t="shared" si="15"/>
        <v>#REF!</v>
      </c>
      <c r="AF29" t="str">
        <f>TEXT(M55,"000000")</f>
        <v>003530</v>
      </c>
      <c r="AG29" t="str">
        <f>_xlfn.IFNA((VLOOKUP(Y29,'Swim England Lookup'!$C$2:$E$5,3,FALSE)),"")</f>
        <v>10</v>
      </c>
      <c r="AH29" t="s">
        <v>324</v>
      </c>
      <c r="AI29" t="e">
        <f t="shared" si="16"/>
        <v>#REF!</v>
      </c>
    </row>
    <row r="30" spans="1:35" ht="19.5" customHeight="1" x14ac:dyDescent="0.25">
      <c r="A30" s="271">
        <v>21</v>
      </c>
      <c r="B30" s="272" t="s">
        <v>283</v>
      </c>
      <c r="C30" s="272" t="s">
        <v>282</v>
      </c>
      <c r="D30" s="272" t="s">
        <v>292</v>
      </c>
      <c r="E30" s="273" t="s">
        <v>291</v>
      </c>
      <c r="F30" s="308"/>
      <c r="G30" s="239">
        <f>_xlfn.IFNA((VLOOKUP(H30,OMS!$O$10:$P$3000,2,FALSE)),"")</f>
        <v>1762690</v>
      </c>
      <c r="H30" s="262" t="s">
        <v>628</v>
      </c>
      <c r="I30" s="263"/>
      <c r="J30" s="263"/>
      <c r="K30" s="264"/>
      <c r="L30" s="88">
        <f>'Moors League'!C29</f>
        <v>4</v>
      </c>
      <c r="M30" s="89">
        <f>'Moors League'!D29</f>
        <v>3832</v>
      </c>
      <c r="N30" s="89">
        <f>'Moors League'!E29</f>
        <v>1</v>
      </c>
      <c r="O30" s="103"/>
      <c r="P30" s="201"/>
      <c r="Q30" s="105" t="str">
        <f>_xlfn.IFNA((VLOOKUP(O30,'DQ Lookup'!$A$2:$B$99,2,FALSE)),"")</f>
        <v/>
      </c>
      <c r="R30">
        <f>G64</f>
        <v>1633533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11"/>
        <v>50mFreestyle</v>
      </c>
      <c r="Z30">
        <f>A64</f>
        <v>45</v>
      </c>
      <c r="AA30" t="e">
        <f t="shared" si="12"/>
        <v>#REF!</v>
      </c>
      <c r="AB30" t="e">
        <f t="shared" si="13"/>
        <v>#REF!</v>
      </c>
      <c r="AC30" t="e">
        <f t="shared" si="14"/>
        <v>#REF!</v>
      </c>
      <c r="AD30" t="str">
        <f t="shared" si="7"/>
        <v/>
      </c>
      <c r="AE30" t="e">
        <f t="shared" si="15"/>
        <v>#REF!</v>
      </c>
      <c r="AF30" t="str">
        <f>TEXT(M64,"000000")</f>
        <v>003014</v>
      </c>
      <c r="AG30" t="str">
        <f>_xlfn.IFNA((VLOOKUP(Y30,'Swim England Lookup'!$C$2:$E$5,3,FALSE)),"")</f>
        <v>01</v>
      </c>
      <c r="AH30" t="s">
        <v>324</v>
      </c>
      <c r="AI30" t="e">
        <f t="shared" si="16"/>
        <v>#REF!</v>
      </c>
    </row>
    <row r="31" spans="1:35" ht="19.5" customHeight="1" x14ac:dyDescent="0.25">
      <c r="A31" s="271">
        <v>22</v>
      </c>
      <c r="B31" s="272" t="s">
        <v>284</v>
      </c>
      <c r="C31" s="272" t="s">
        <v>282</v>
      </c>
      <c r="D31" s="272" t="s">
        <v>292</v>
      </c>
      <c r="E31" s="273" t="s">
        <v>291</v>
      </c>
      <c r="F31" s="308"/>
      <c r="G31" s="239">
        <f>_xlfn.IFNA((VLOOKUP(H31,OMS!$O$10:$P$3000,2,FALSE)),"")</f>
        <v>1704290</v>
      </c>
      <c r="H31" s="262" t="s">
        <v>617</v>
      </c>
      <c r="I31" s="263"/>
      <c r="J31" s="263"/>
      <c r="K31" s="264"/>
      <c r="L31" s="88">
        <f>'Moors League'!C30</f>
        <v>4</v>
      </c>
      <c r="M31" s="89">
        <f>'Moors League'!D30</f>
        <v>3604</v>
      </c>
      <c r="N31" s="89">
        <f>'Moors League'!E30</f>
        <v>1</v>
      </c>
      <c r="O31" s="103"/>
      <c r="P31" s="201"/>
      <c r="Q31" s="105" t="str">
        <f>_xlfn.IFNA((VLOOKUP(O31,'DQ Lookup'!$A$2:$B$99,2,FALSE)),"")</f>
        <v/>
      </c>
      <c r="R31">
        <f>G65</f>
        <v>1518553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11"/>
        <v>50mFreestyle</v>
      </c>
      <c r="Z31">
        <f>A65</f>
        <v>46</v>
      </c>
      <c r="AA31" t="e">
        <f t="shared" si="12"/>
        <v>#REF!</v>
      </c>
      <c r="AB31" t="e">
        <f t="shared" si="13"/>
        <v>#REF!</v>
      </c>
      <c r="AC31" t="e">
        <f t="shared" si="14"/>
        <v>#REF!</v>
      </c>
      <c r="AD31" t="str">
        <f t="shared" si="7"/>
        <v/>
      </c>
      <c r="AE31" t="e">
        <f t="shared" si="15"/>
        <v>#REF!</v>
      </c>
      <c r="AF31" t="str">
        <f>TEXT(M65,"000000")</f>
        <v>003006</v>
      </c>
      <c r="AG31" t="str">
        <f>_xlfn.IFNA((VLOOKUP(Y31,'Swim England Lookup'!$C$2:$E$5,3,FALSE)),"")</f>
        <v>01</v>
      </c>
      <c r="AH31" t="s">
        <v>324</v>
      </c>
      <c r="AI31" t="e">
        <f t="shared" si="16"/>
        <v>#REF!</v>
      </c>
    </row>
    <row r="32" spans="1:35" ht="19.5" customHeight="1" x14ac:dyDescent="0.25">
      <c r="A32" s="271">
        <v>23</v>
      </c>
      <c r="B32" s="272" t="s">
        <v>283</v>
      </c>
      <c r="C32" s="272" t="s">
        <v>79</v>
      </c>
      <c r="D32" s="272" t="s">
        <v>292</v>
      </c>
      <c r="E32" s="273" t="s">
        <v>290</v>
      </c>
      <c r="F32" s="308"/>
      <c r="G32" s="239">
        <f>_xlfn.IFNA((VLOOKUP(H32,OMS!$O$10:$P$3000,2,FALSE)),"")</f>
        <v>1265503</v>
      </c>
      <c r="H32" s="262" t="s">
        <v>624</v>
      </c>
      <c r="I32" s="263"/>
      <c r="J32" s="263"/>
      <c r="K32" s="264"/>
      <c r="L32" s="88">
        <f>'Moors League'!C31</f>
        <v>4</v>
      </c>
      <c r="M32" s="89">
        <f>'Moors League'!D31</f>
        <v>4298</v>
      </c>
      <c r="N32" s="89">
        <f>'Moors League'!E31</f>
        <v>1</v>
      </c>
      <c r="O32" s="103"/>
      <c r="P32" s="201"/>
      <c r="Q32" s="105" t="str">
        <f>_xlfn.IFNA((VLOOKUP(O32,'DQ Lookup'!$A$2:$B$99,2,FALSE)),"")</f>
        <v/>
      </c>
      <c r="R32">
        <f t="shared" ref="R32:R37" si="25">G68</f>
        <v>1428272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6">D68</f>
        <v>50m</v>
      </c>
      <c r="X32" t="str">
        <f t="shared" si="26"/>
        <v>Backstroke</v>
      </c>
      <c r="Y32" t="str">
        <f t="shared" si="11"/>
        <v>50mBackstroke</v>
      </c>
      <c r="Z32">
        <f t="shared" ref="Z32:Z37" si="27">A68</f>
        <v>49</v>
      </c>
      <c r="AA32" t="e">
        <f t="shared" si="12"/>
        <v>#REF!</v>
      </c>
      <c r="AB32" t="e">
        <f t="shared" si="13"/>
        <v>#REF!</v>
      </c>
      <c r="AC32" t="e">
        <f t="shared" si="14"/>
        <v>#REF!</v>
      </c>
      <c r="AD32" t="str">
        <f t="shared" si="7"/>
        <v/>
      </c>
      <c r="AE32" t="e">
        <f t="shared" si="15"/>
        <v>#REF!</v>
      </c>
      <c r="AF32" t="str">
        <f t="shared" ref="AF32:AF37" si="28">TEXT(M68,"000000")</f>
        <v>003173</v>
      </c>
      <c r="AG32" t="str">
        <f>_xlfn.IFNA((VLOOKUP(Y32,'Swim England Lookup'!$C$2:$E$5,3,FALSE)),"")</f>
        <v>13</v>
      </c>
      <c r="AH32" t="s">
        <v>324</v>
      </c>
      <c r="AI32" t="e">
        <f t="shared" si="16"/>
        <v>#REF!</v>
      </c>
    </row>
    <row r="33" spans="1:36" ht="19.5" customHeight="1" x14ac:dyDescent="0.25">
      <c r="A33" s="271">
        <v>24</v>
      </c>
      <c r="B33" s="272" t="s">
        <v>284</v>
      </c>
      <c r="C33" s="272" t="s">
        <v>79</v>
      </c>
      <c r="D33" s="272" t="s">
        <v>292</v>
      </c>
      <c r="E33" s="273" t="s">
        <v>290</v>
      </c>
      <c r="F33" s="309"/>
      <c r="G33" s="239">
        <f>_xlfn.IFNA((VLOOKUP(H33,OMS!$O$10:$P$3000,2,FALSE)),"")</f>
        <v>1237759</v>
      </c>
      <c r="H33" s="262" t="s">
        <v>625</v>
      </c>
      <c r="I33" s="265"/>
      <c r="J33" s="265"/>
      <c r="K33" s="266"/>
      <c r="L33" s="88">
        <f>'Moors League'!C32</f>
        <v>2</v>
      </c>
      <c r="M33" s="89">
        <f>'Moors League'!D32</f>
        <v>3325</v>
      </c>
      <c r="N33" s="89">
        <f>'Moors League'!E32</f>
        <v>3</v>
      </c>
      <c r="O33" s="103"/>
      <c r="P33" s="201"/>
      <c r="Q33" s="105" t="str">
        <f>_xlfn.IFNA((VLOOKUP(O33,'DQ Lookup'!$A$2:$B$99,2,FALSE)),"")</f>
        <v/>
      </c>
      <c r="R33">
        <f t="shared" si="25"/>
        <v>1808385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6"/>
        <v>50m</v>
      </c>
      <c r="X33" t="str">
        <f t="shared" si="26"/>
        <v>Backstroke</v>
      </c>
      <c r="Y33" t="str">
        <f t="shared" si="11"/>
        <v>50mBackstroke</v>
      </c>
      <c r="Z33">
        <f t="shared" si="27"/>
        <v>50</v>
      </c>
      <c r="AA33" t="e">
        <f t="shared" si="12"/>
        <v>#REF!</v>
      </c>
      <c r="AB33" t="e">
        <f t="shared" si="13"/>
        <v>#REF!</v>
      </c>
      <c r="AC33" t="e">
        <f t="shared" si="14"/>
        <v>#REF!</v>
      </c>
      <c r="AD33" t="str">
        <f t="shared" si="7"/>
        <v/>
      </c>
      <c r="AE33" t="e">
        <f t="shared" si="15"/>
        <v>#REF!</v>
      </c>
      <c r="AF33" t="str">
        <f t="shared" si="28"/>
        <v>003924</v>
      </c>
      <c r="AG33" t="str">
        <f>_xlfn.IFNA((VLOOKUP(Y33,'Swim England Lookup'!$C$2:$E$5,3,FALSE)),"")</f>
        <v>13</v>
      </c>
      <c r="AH33" t="s">
        <v>324</v>
      </c>
      <c r="AI33" t="e">
        <f t="shared" si="16"/>
        <v>#REF!</v>
      </c>
    </row>
    <row r="34" spans="1:36" ht="19.5" customHeight="1" x14ac:dyDescent="0.25">
      <c r="A34" s="271">
        <v>25</v>
      </c>
      <c r="B34" s="272" t="s">
        <v>283</v>
      </c>
      <c r="C34" s="272" t="s">
        <v>286</v>
      </c>
      <c r="D34" s="272" t="s">
        <v>293</v>
      </c>
      <c r="E34" s="273" t="s">
        <v>97</v>
      </c>
      <c r="F34" s="197" t="s">
        <v>296</v>
      </c>
      <c r="G34" s="239">
        <f>_xlfn.IFNA((VLOOKUP(H34,OMS!$O$10:$P$3000,2,FALSE)),"")</f>
        <v>1501312</v>
      </c>
      <c r="H34" s="262" t="s">
        <v>629</v>
      </c>
      <c r="I34" s="240" t="s">
        <v>298</v>
      </c>
      <c r="J34" s="239">
        <f>_xlfn.IFNA((VLOOKUP(K34,OMS!$O$10:$P$3000,2,FALSE)),"")</f>
        <v>1487497</v>
      </c>
      <c r="K34" s="262" t="s">
        <v>637</v>
      </c>
      <c r="L34" s="299"/>
      <c r="M34" s="300"/>
      <c r="N34" s="300"/>
      <c r="O34" s="103"/>
      <c r="P34" s="201"/>
      <c r="Q34" s="105" t="str">
        <f>_xlfn.IFNA((VLOOKUP(O34,'DQ Lookup'!$A$2:$B$99,2,FALSE)),"")</f>
        <v/>
      </c>
      <c r="R34">
        <f t="shared" si="25"/>
        <v>1665155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6"/>
        <v>50m</v>
      </c>
      <c r="X34" t="str">
        <f t="shared" si="26"/>
        <v>Breaststroke</v>
      </c>
      <c r="Y34" t="str">
        <f t="shared" si="11"/>
        <v>50mBreaststroke</v>
      </c>
      <c r="Z34">
        <f t="shared" si="27"/>
        <v>51</v>
      </c>
      <c r="AA34" t="e">
        <f t="shared" si="12"/>
        <v>#REF!</v>
      </c>
      <c r="AB34" t="e">
        <f t="shared" si="13"/>
        <v>#REF!</v>
      </c>
      <c r="AC34" t="e">
        <f t="shared" si="14"/>
        <v>#REF!</v>
      </c>
      <c r="AD34" t="str">
        <f t="shared" si="7"/>
        <v/>
      </c>
      <c r="AE34" t="e">
        <f t="shared" si="15"/>
        <v>#REF!</v>
      </c>
      <c r="AF34" t="str">
        <f t="shared" si="28"/>
        <v>004732</v>
      </c>
      <c r="AG34" t="str">
        <f>_xlfn.IFNA((VLOOKUP(Y34,'Swim England Lookup'!$C$2:$E$5,3,FALSE)),"")</f>
        <v>07</v>
      </c>
      <c r="AH34" t="s">
        <v>324</v>
      </c>
      <c r="AI34" t="e">
        <f t="shared" si="16"/>
        <v>#REF!</v>
      </c>
    </row>
    <row r="35" spans="1:36" ht="19.5" customHeight="1" x14ac:dyDescent="0.25">
      <c r="A35" s="316"/>
      <c r="B35" s="317"/>
      <c r="C35" s="317"/>
      <c r="D35" s="317"/>
      <c r="E35" s="318"/>
      <c r="F35" s="197" t="s">
        <v>297</v>
      </c>
      <c r="G35" s="239">
        <f>_xlfn.IFNA((VLOOKUP(H35,OMS!$O$10:$P$3000,2,FALSE)),"")</f>
        <v>1633533</v>
      </c>
      <c r="H35" s="262" t="s">
        <v>622</v>
      </c>
      <c r="I35" s="240" t="s">
        <v>299</v>
      </c>
      <c r="J35" s="239">
        <f>_xlfn.IFNA((VLOOKUP(K35,OMS!$O$10:$P$3000,2,FALSE)),"")</f>
        <v>1572863</v>
      </c>
      <c r="K35" s="262" t="s">
        <v>634</v>
      </c>
      <c r="L35" s="91">
        <f>'Moors League'!C33</f>
        <v>3</v>
      </c>
      <c r="M35" s="89">
        <f>'Moors League'!D33</f>
        <v>23743</v>
      </c>
      <c r="N35" s="89">
        <f>'Moors League'!E33</f>
        <v>2</v>
      </c>
      <c r="O35" s="103"/>
      <c r="P35" s="201"/>
      <c r="Q35" s="105" t="str">
        <f>_xlfn.IFNA((VLOOKUP(O35,'DQ Lookup'!$A$2:$B$99,2,FALSE)),"")</f>
        <v/>
      </c>
      <c r="R35">
        <f t="shared" si="25"/>
        <v>1704290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6"/>
        <v>50m</v>
      </c>
      <c r="X35" t="str">
        <f t="shared" si="26"/>
        <v>Breaststroke</v>
      </c>
      <c r="Y35" t="str">
        <f t="shared" ref="Y35:Y37" si="29">W35&amp;X35</f>
        <v>50mBreaststroke</v>
      </c>
      <c r="Z35">
        <f t="shared" si="27"/>
        <v>52</v>
      </c>
      <c r="AA35" t="e">
        <f t="shared" ref="AA35:AA37" si="30">V35</f>
        <v>#REF!</v>
      </c>
      <c r="AB35" t="e">
        <f t="shared" ref="AB35:AB37" si="31">S35</f>
        <v>#REF!</v>
      </c>
      <c r="AC35" t="e">
        <f t="shared" ref="AC35:AC37" si="32">T35</f>
        <v>#REF!</v>
      </c>
      <c r="AD35" t="str">
        <f t="shared" ref="AD35:AD37" si="33">RIGHT(LEFT($N$1,5),4)</f>
        <v/>
      </c>
      <c r="AE35" t="e">
        <f t="shared" ref="AE35:AE37" si="34">U35</f>
        <v>#REF!</v>
      </c>
      <c r="AF35" t="str">
        <f t="shared" si="28"/>
        <v>005189</v>
      </c>
      <c r="AG35" t="str">
        <f>_xlfn.IFNA((VLOOKUP(Y35,'Swim England Lookup'!$C$2:$E$5,3,FALSE)),"")</f>
        <v>07</v>
      </c>
      <c r="AH35" t="s">
        <v>324</v>
      </c>
      <c r="AI35" t="e">
        <f t="shared" ref="AI35:AI37" si="35">AA35&amp;","&amp;AB35&amp;","&amp;AC35&amp;","&amp;AD35&amp;","&amp;AE35&amp;","&amp;AF35&amp;","&amp;AG35&amp;","&amp;AH35</f>
        <v>#REF!</v>
      </c>
    </row>
    <row r="36" spans="1:36" ht="19.5" customHeight="1" x14ac:dyDescent="0.25">
      <c r="A36" s="271">
        <v>26</v>
      </c>
      <c r="B36" s="272" t="s">
        <v>284</v>
      </c>
      <c r="C36" s="272" t="s">
        <v>286</v>
      </c>
      <c r="D36" s="272" t="s">
        <v>293</v>
      </c>
      <c r="E36" s="273" t="s">
        <v>97</v>
      </c>
      <c r="F36" s="198" t="s">
        <v>296</v>
      </c>
      <c r="G36" s="239">
        <f>_xlfn.IFNA((VLOOKUP(H36,OMS!$O$10:$P$3000,2,FALSE)),"")</f>
        <v>1616275</v>
      </c>
      <c r="H36" s="262" t="s">
        <v>630</v>
      </c>
      <c r="I36" s="240" t="s">
        <v>298</v>
      </c>
      <c r="J36" s="239">
        <f>_xlfn.IFNA((VLOOKUP(K36,OMS!$O$10:$P$3000,2,FALSE)),"")</f>
        <v>1518553</v>
      </c>
      <c r="K36" s="262" t="s">
        <v>627</v>
      </c>
      <c r="L36" s="299"/>
      <c r="M36" s="300"/>
      <c r="N36" s="300"/>
      <c r="O36" s="103"/>
      <c r="P36" s="201"/>
      <c r="Q36" s="105" t="str">
        <f>_xlfn.IFNA((VLOOKUP(O36,'DQ Lookup'!$A$2:$B$99,2,FALSE)),"")</f>
        <v/>
      </c>
      <c r="R36">
        <f t="shared" si="25"/>
        <v>1265503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6"/>
        <v>50m</v>
      </c>
      <c r="X36" t="str">
        <f t="shared" si="26"/>
        <v>Freestyle</v>
      </c>
      <c r="Y36" t="str">
        <f t="shared" si="29"/>
        <v>50mFreestyle</v>
      </c>
      <c r="Z36">
        <f t="shared" si="27"/>
        <v>53</v>
      </c>
      <c r="AA36" t="e">
        <f t="shared" si="30"/>
        <v>#REF!</v>
      </c>
      <c r="AB36" t="e">
        <f t="shared" si="31"/>
        <v>#REF!</v>
      </c>
      <c r="AC36" t="e">
        <f t="shared" si="32"/>
        <v>#REF!</v>
      </c>
      <c r="AD36" t="str">
        <f t="shared" si="33"/>
        <v/>
      </c>
      <c r="AE36" t="e">
        <f t="shared" si="34"/>
        <v>#REF!</v>
      </c>
      <c r="AF36" t="str">
        <f t="shared" si="28"/>
        <v>003332</v>
      </c>
      <c r="AG36" t="str">
        <f>_xlfn.IFNA((VLOOKUP(Y36,'Swim England Lookup'!$C$2:$E$5,3,FALSE)),"")</f>
        <v>01</v>
      </c>
      <c r="AH36" t="s">
        <v>324</v>
      </c>
      <c r="AI36" t="e">
        <f t="shared" si="35"/>
        <v>#REF!</v>
      </c>
    </row>
    <row r="37" spans="1:36" ht="19.5" customHeight="1" x14ac:dyDescent="0.25">
      <c r="A37" s="316"/>
      <c r="B37" s="317"/>
      <c r="C37" s="317"/>
      <c r="D37" s="317"/>
      <c r="E37" s="318"/>
      <c r="F37" s="197" t="s">
        <v>297</v>
      </c>
      <c r="G37" s="239">
        <f>_xlfn.IFNA((VLOOKUP(H37,OMS!$O$10:$P$3000,2,FALSE)),"")</f>
        <v>1576399</v>
      </c>
      <c r="H37" s="262" t="s">
        <v>619</v>
      </c>
      <c r="I37" s="240" t="s">
        <v>299</v>
      </c>
      <c r="J37" s="239">
        <f>_xlfn.IFNA((VLOOKUP(K37,OMS!$O$10:$P$3000,2,FALSE)),"")</f>
        <v>1642702</v>
      </c>
      <c r="K37" s="262" t="s">
        <v>636</v>
      </c>
      <c r="L37" s="91">
        <f>'Moors League'!C34</f>
        <v>2</v>
      </c>
      <c r="M37" s="89">
        <f>'Moors League'!D34</f>
        <v>22276</v>
      </c>
      <c r="N37" s="89">
        <f>'Moors League'!E34</f>
        <v>3</v>
      </c>
      <c r="O37" s="103"/>
      <c r="P37" s="201"/>
      <c r="Q37" s="105" t="str">
        <f>_xlfn.IFNA((VLOOKUP(O37,'DQ Lookup'!$A$2:$B$99,2,FALSE)),"")</f>
        <v/>
      </c>
      <c r="R37">
        <f t="shared" si="25"/>
        <v>1237759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6"/>
        <v>50m</v>
      </c>
      <c r="X37" t="str">
        <f t="shared" si="26"/>
        <v>Freestyle</v>
      </c>
      <c r="Y37" t="str">
        <f t="shared" si="29"/>
        <v>50mFreestyle</v>
      </c>
      <c r="Z37">
        <f t="shared" si="27"/>
        <v>54</v>
      </c>
      <c r="AA37" t="e">
        <f t="shared" si="30"/>
        <v>#REF!</v>
      </c>
      <c r="AB37" t="e">
        <f t="shared" si="31"/>
        <v>#REF!</v>
      </c>
      <c r="AC37" t="e">
        <f t="shared" si="32"/>
        <v>#REF!</v>
      </c>
      <c r="AD37" t="str">
        <f t="shared" si="33"/>
        <v/>
      </c>
      <c r="AE37" t="e">
        <f t="shared" si="34"/>
        <v>#REF!</v>
      </c>
      <c r="AF37" t="str">
        <f t="shared" si="28"/>
        <v>002727</v>
      </c>
      <c r="AG37" t="str">
        <f>_xlfn.IFNA((VLOOKUP(Y37,'Swim England Lookup'!$C$2:$E$5,3,FALSE)),"")</f>
        <v>01</v>
      </c>
      <c r="AH37" t="s">
        <v>324</v>
      </c>
      <c r="AI37" t="e">
        <f t="shared" si="35"/>
        <v>#REF!</v>
      </c>
    </row>
    <row r="38" spans="1:36" ht="19.5" customHeight="1" x14ac:dyDescent="0.25">
      <c r="A38" s="271">
        <v>27</v>
      </c>
      <c r="B38" s="272" t="s">
        <v>283</v>
      </c>
      <c r="C38" s="272" t="s">
        <v>287</v>
      </c>
      <c r="D38" s="272" t="s">
        <v>294</v>
      </c>
      <c r="E38" s="273" t="s">
        <v>99</v>
      </c>
      <c r="F38" s="199">
        <v>1</v>
      </c>
      <c r="G38" s="239">
        <f>_xlfn.IFNA((VLOOKUP(H38,OMS!$O$10:$P$3000,2,FALSE)),"")</f>
        <v>1722421</v>
      </c>
      <c r="H38" s="262" t="s">
        <v>631</v>
      </c>
      <c r="I38" s="241">
        <v>2</v>
      </c>
      <c r="J38" s="239">
        <f>_xlfn.IFNA((VLOOKUP(K38,OMS!$O$10:$P$3000,2,FALSE)),"")</f>
        <v>1813382</v>
      </c>
      <c r="K38" s="262" t="s">
        <v>642</v>
      </c>
      <c r="L38" s="299"/>
      <c r="M38" s="300"/>
      <c r="N38" s="300"/>
      <c r="O38" s="103"/>
      <c r="P38" s="201"/>
      <c r="Q38" s="105" t="str">
        <f>_xlfn.IFNA((VLOOKUP(O38,'DQ Lookup'!$A$2:$B$99,2,FALSE)),"")</f>
        <v/>
      </c>
    </row>
    <row r="39" spans="1:36" ht="19.5" customHeight="1" x14ac:dyDescent="0.25">
      <c r="A39" s="316"/>
      <c r="B39" s="317"/>
      <c r="C39" s="317"/>
      <c r="D39" s="317"/>
      <c r="E39" s="318"/>
      <c r="F39" s="199">
        <v>3</v>
      </c>
      <c r="G39" s="239">
        <f>_xlfn.IFNA((VLOOKUP(H39,OMS!$O$10:$P$3000,2,FALSE)),"")</f>
        <v>1718622</v>
      </c>
      <c r="H39" s="262" t="s">
        <v>620</v>
      </c>
      <c r="I39" s="241">
        <v>4</v>
      </c>
      <c r="J39" s="239">
        <f>_xlfn.IFNA((VLOOKUP(K39,OMS!$O$10:$P$3000,2,FALSE)),"")</f>
        <v>1735404</v>
      </c>
      <c r="K39" s="262" t="s">
        <v>643</v>
      </c>
      <c r="L39" s="91" t="str">
        <f>'Moors League'!C35</f>
        <v>DSQ</v>
      </c>
      <c r="M39" s="89" t="str">
        <f>'Moors League'!D35</f>
        <v>DSQ</v>
      </c>
      <c r="N39" s="89">
        <f>'Moors League'!E35</f>
        <v>0</v>
      </c>
      <c r="O39" s="103">
        <v>10.130000000000001</v>
      </c>
      <c r="P39" s="201" t="s">
        <v>1228</v>
      </c>
      <c r="Q39" s="105" t="str">
        <f>_xlfn.IFNA((VLOOKUP(O39,'DQ Lookup'!$A$2:$B$99,2,FALSE)),"")</f>
        <v>Relay team member re-entered the water before all teams finished the race</v>
      </c>
      <c r="AJ39" s="16" t="s">
        <v>1229</v>
      </c>
    </row>
    <row r="40" spans="1:36" ht="19.5" customHeight="1" x14ac:dyDescent="0.25">
      <c r="A40" s="271">
        <v>28</v>
      </c>
      <c r="B40" s="272" t="s">
        <v>284</v>
      </c>
      <c r="C40" s="272" t="s">
        <v>287</v>
      </c>
      <c r="D40" s="272" t="s">
        <v>294</v>
      </c>
      <c r="E40" s="273" t="s">
        <v>99</v>
      </c>
      <c r="F40" s="198">
        <v>1</v>
      </c>
      <c r="G40" s="239">
        <f>_xlfn.IFNA((VLOOKUP(H40,OMS!$O$10:$P$3000,2,FALSE)),"")</f>
        <v>1729880</v>
      </c>
      <c r="H40" s="262" t="s">
        <v>632</v>
      </c>
      <c r="I40" s="242">
        <v>2</v>
      </c>
      <c r="J40" s="239">
        <f>_xlfn.IFNA((VLOOKUP(K40,OMS!$O$10:$P$3000,2,FALSE)),"")</f>
        <v>1711582</v>
      </c>
      <c r="K40" s="262" t="s">
        <v>644</v>
      </c>
      <c r="L40" s="299"/>
      <c r="M40" s="300"/>
      <c r="N40" s="300"/>
      <c r="O40" s="103"/>
      <c r="P40" s="201"/>
      <c r="Q40" s="105" t="str">
        <f>_xlfn.IFNA((VLOOKUP(O40,'DQ Lookup'!$A$2:$B$99,2,FALSE)),"")</f>
        <v/>
      </c>
    </row>
    <row r="41" spans="1:36" ht="19.5" customHeight="1" x14ac:dyDescent="0.25">
      <c r="A41" s="316"/>
      <c r="B41" s="317"/>
      <c r="C41" s="317"/>
      <c r="D41" s="317"/>
      <c r="E41" s="318"/>
      <c r="F41" s="200">
        <v>3</v>
      </c>
      <c r="G41" s="239">
        <f>_xlfn.IFNA((VLOOKUP(H41,OMS!$O$10:$P$3000,2,FALSE)),"")</f>
        <v>1712659</v>
      </c>
      <c r="H41" s="262" t="s">
        <v>633</v>
      </c>
      <c r="I41" s="243">
        <v>4</v>
      </c>
      <c r="J41" s="239">
        <f>_xlfn.IFNA((VLOOKUP(K41,OMS!$O$10:$P$3000,2,FALSE)),"")</f>
        <v>1667081</v>
      </c>
      <c r="K41" s="262" t="s">
        <v>621</v>
      </c>
      <c r="L41" s="91">
        <f>'Moors League'!C36</f>
        <v>1</v>
      </c>
      <c r="M41" s="89">
        <f>'Moors League'!D36</f>
        <v>11436</v>
      </c>
      <c r="N41" s="89">
        <f>'Moors League'!E36</f>
        <v>4</v>
      </c>
      <c r="O41" s="103"/>
      <c r="P41" s="201"/>
      <c r="Q41" s="105" t="str">
        <f>_xlfn.IFNA((VLOOKUP(O41,'DQ Lookup'!$A$2:$B$99,2,FALSE)),"")</f>
        <v/>
      </c>
    </row>
    <row r="42" spans="1:36" ht="19.5" customHeight="1" x14ac:dyDescent="0.25">
      <c r="A42" s="271">
        <v>29</v>
      </c>
      <c r="B42" s="272" t="s">
        <v>283</v>
      </c>
      <c r="C42" s="272" t="s">
        <v>285</v>
      </c>
      <c r="D42" s="272" t="s">
        <v>293</v>
      </c>
      <c r="E42" s="273" t="s">
        <v>97</v>
      </c>
      <c r="F42" s="197" t="s">
        <v>296</v>
      </c>
      <c r="G42" s="239">
        <f>_xlfn.IFNA((VLOOKUP(H42,OMS!$O$10:$P$3000,2,FALSE)),"")</f>
        <v>1572863</v>
      </c>
      <c r="H42" s="262" t="s">
        <v>634</v>
      </c>
      <c r="I42" s="240" t="s">
        <v>298</v>
      </c>
      <c r="J42" s="239">
        <f>_xlfn.IFNA((VLOOKUP(K42,OMS!$O$10:$P$3000,2,FALSE)),"")</f>
        <v>1430479</v>
      </c>
      <c r="K42" s="262" t="s">
        <v>618</v>
      </c>
      <c r="L42" s="299"/>
      <c r="M42" s="300"/>
      <c r="N42" s="300"/>
      <c r="O42" s="103"/>
      <c r="P42" s="201"/>
      <c r="Q42" s="105" t="str">
        <f>_xlfn.IFNA((VLOOKUP(O42,'DQ Lookup'!$A$2:$B$99,2,FALSE)),"")</f>
        <v/>
      </c>
    </row>
    <row r="43" spans="1:36" ht="19.5" customHeight="1" x14ac:dyDescent="0.25">
      <c r="A43" s="316"/>
      <c r="B43" s="317"/>
      <c r="C43" s="317"/>
      <c r="D43" s="317"/>
      <c r="E43" s="318"/>
      <c r="F43" s="197" t="s">
        <v>297</v>
      </c>
      <c r="G43" s="239">
        <f>_xlfn.IFNA((VLOOKUP(H43,OMS!$O$10:$P$3000,2,FALSE)),"")</f>
        <v>1428272</v>
      </c>
      <c r="H43" s="262" t="s">
        <v>614</v>
      </c>
      <c r="I43" s="240" t="s">
        <v>299</v>
      </c>
      <c r="J43" s="239">
        <f>_xlfn.IFNA((VLOOKUP(K43,OMS!$O$10:$P$3000,2,FALSE)),"")</f>
        <v>1633533</v>
      </c>
      <c r="K43" s="262" t="s">
        <v>622</v>
      </c>
      <c r="L43" s="91">
        <f>'Moors League'!C37</f>
        <v>4</v>
      </c>
      <c r="M43" s="89">
        <f>'Moors League'!D37</f>
        <v>22870</v>
      </c>
      <c r="N43" s="89">
        <f>'Moors League'!E37</f>
        <v>1</v>
      </c>
      <c r="O43" s="103"/>
      <c r="P43" s="201"/>
      <c r="Q43" s="105" t="str">
        <f>_xlfn.IFNA((VLOOKUP(O43,'DQ Lookup'!$A$2:$B$99,2,FALSE)),"")</f>
        <v/>
      </c>
    </row>
    <row r="44" spans="1:36" ht="19.5" customHeight="1" x14ac:dyDescent="0.25">
      <c r="A44" s="271">
        <v>30</v>
      </c>
      <c r="B44" s="272" t="s">
        <v>284</v>
      </c>
      <c r="C44" s="272" t="s">
        <v>285</v>
      </c>
      <c r="D44" s="272" t="s">
        <v>293</v>
      </c>
      <c r="E44" s="273" t="s">
        <v>97</v>
      </c>
      <c r="F44" s="198" t="s">
        <v>296</v>
      </c>
      <c r="G44" s="239">
        <f>_xlfn.IFNA((VLOOKUP(H44,OMS!$O$10:$P$3000,2,FALSE)),"")</f>
        <v>1512090</v>
      </c>
      <c r="H44" s="262" t="s">
        <v>635</v>
      </c>
      <c r="I44" s="240" t="s">
        <v>298</v>
      </c>
      <c r="J44" s="239">
        <f>_xlfn.IFNA((VLOOKUP(K44,OMS!$O$10:$P$3000,2,FALSE)),"")</f>
        <v>1808385</v>
      </c>
      <c r="K44" s="262" t="s">
        <v>623</v>
      </c>
      <c r="L44" s="299"/>
      <c r="M44" s="300"/>
      <c r="N44" s="300"/>
      <c r="O44" s="103"/>
      <c r="P44" s="201"/>
      <c r="Q44" s="105" t="str">
        <f>_xlfn.IFNA((VLOOKUP(O44,'DQ Lookup'!$A$2:$B$99,2,FALSE)),"")</f>
        <v/>
      </c>
    </row>
    <row r="45" spans="1:36" ht="19.5" customHeight="1" x14ac:dyDescent="0.25">
      <c r="A45" s="316"/>
      <c r="B45" s="317"/>
      <c r="C45" s="317"/>
      <c r="D45" s="317"/>
      <c r="E45" s="318"/>
      <c r="F45" s="197" t="s">
        <v>297</v>
      </c>
      <c r="G45" s="239">
        <f>_xlfn.IFNA((VLOOKUP(H45,OMS!$O$10:$P$3000,2,FALSE)),"")</f>
        <v>1576399</v>
      </c>
      <c r="H45" s="262" t="s">
        <v>619</v>
      </c>
      <c r="I45" s="240" t="s">
        <v>299</v>
      </c>
      <c r="J45" s="239">
        <f>_xlfn.IFNA((VLOOKUP(K45,OMS!$O$10:$P$3000,2,FALSE)),"")</f>
        <v>1642702</v>
      </c>
      <c r="K45" s="262" t="s">
        <v>636</v>
      </c>
      <c r="L45" s="91">
        <f>'Moors League'!C38</f>
        <v>3</v>
      </c>
      <c r="M45" s="89">
        <f>'Moors League'!D38</f>
        <v>24287</v>
      </c>
      <c r="N45" s="89">
        <f>'Moors League'!E38</f>
        <v>2</v>
      </c>
      <c r="O45" s="103"/>
      <c r="P45" s="201"/>
      <c r="Q45" s="105"/>
    </row>
    <row r="46" spans="1:36" s="45" customFormat="1" ht="19.5" customHeight="1" x14ac:dyDescent="0.25">
      <c r="A46" s="271">
        <v>31</v>
      </c>
      <c r="B46" s="272" t="s">
        <v>283</v>
      </c>
      <c r="C46" s="272" t="s">
        <v>79</v>
      </c>
      <c r="D46" s="272" t="s">
        <v>292</v>
      </c>
      <c r="E46" s="273" t="s">
        <v>289</v>
      </c>
      <c r="F46" s="308"/>
      <c r="G46" s="239">
        <f>_xlfn.IFNA((VLOOKUP(H46,OMS!$O$10:$P$3000,2,FALSE)),"")</f>
        <v>1265503</v>
      </c>
      <c r="H46" s="262" t="s">
        <v>624</v>
      </c>
      <c r="I46" s="263"/>
      <c r="J46" s="263"/>
      <c r="K46" s="264"/>
      <c r="L46" s="88">
        <f>'Moors League'!C39</f>
        <v>4</v>
      </c>
      <c r="M46" s="89">
        <f>'Moors League'!D39</f>
        <v>3721</v>
      </c>
      <c r="N46" s="89">
        <f>'Moors League'!E39</f>
        <v>1</v>
      </c>
      <c r="O46" s="103"/>
      <c r="P46" s="104"/>
      <c r="Q46" s="105"/>
      <c r="AJ46" s="289"/>
    </row>
    <row r="47" spans="1:36" s="45" customFormat="1" ht="19.5" customHeight="1" x14ac:dyDescent="0.25">
      <c r="A47" s="271">
        <v>32</v>
      </c>
      <c r="B47" s="272" t="s">
        <v>284</v>
      </c>
      <c r="C47" s="272" t="s">
        <v>79</v>
      </c>
      <c r="D47" s="272" t="s">
        <v>292</v>
      </c>
      <c r="E47" s="273" t="s">
        <v>289</v>
      </c>
      <c r="F47" s="308"/>
      <c r="G47" s="239">
        <f>_xlfn.IFNA((VLOOKUP(H47,OMS!$O$10:$P$3000,2,FALSE)),"")</f>
        <v>1237759</v>
      </c>
      <c r="H47" s="262" t="s">
        <v>625</v>
      </c>
      <c r="I47" s="263"/>
      <c r="J47" s="263"/>
      <c r="K47" s="264"/>
      <c r="L47" s="88">
        <f>'Moors League'!C40</f>
        <v>2</v>
      </c>
      <c r="M47" s="89">
        <f>'Moors League'!D40</f>
        <v>3047</v>
      </c>
      <c r="N47" s="89">
        <f>'Moors League'!E40</f>
        <v>3</v>
      </c>
      <c r="O47" s="103"/>
      <c r="P47" s="104"/>
      <c r="Q47" s="105"/>
      <c r="AJ47" s="289"/>
    </row>
    <row r="48" spans="1:36" s="45" customFormat="1" ht="19.5" customHeight="1" x14ac:dyDescent="0.25">
      <c r="A48" s="271">
        <v>33</v>
      </c>
      <c r="B48" s="272" t="s">
        <v>283</v>
      </c>
      <c r="C48" s="272" t="s">
        <v>282</v>
      </c>
      <c r="D48" s="272" t="s">
        <v>292</v>
      </c>
      <c r="E48" s="273" t="s">
        <v>288</v>
      </c>
      <c r="F48" s="308"/>
      <c r="G48" s="239">
        <f>_xlfn.IFNA((VLOOKUP(H48,OMS!$O$10:$P$3000,2,FALSE)),"")</f>
        <v>1738738</v>
      </c>
      <c r="H48" s="262" t="s">
        <v>616</v>
      </c>
      <c r="I48" s="263"/>
      <c r="J48" s="263"/>
      <c r="K48" s="264"/>
      <c r="L48" s="88">
        <f>'Moors League'!C41</f>
        <v>3</v>
      </c>
      <c r="M48" s="89">
        <f>'Moors League'!D41</f>
        <v>4216</v>
      </c>
      <c r="N48" s="89">
        <f>'Moors League'!E41</f>
        <v>2</v>
      </c>
      <c r="O48" s="103"/>
      <c r="P48" s="104"/>
      <c r="Q48" s="105"/>
      <c r="AJ48" s="289"/>
    </row>
    <row r="49" spans="1:36" s="45" customFormat="1" ht="19.5" customHeight="1" x14ac:dyDescent="0.25">
      <c r="A49" s="271">
        <v>34</v>
      </c>
      <c r="B49" s="272" t="s">
        <v>284</v>
      </c>
      <c r="C49" s="272" t="s">
        <v>282</v>
      </c>
      <c r="D49" s="272" t="s">
        <v>292</v>
      </c>
      <c r="E49" s="273" t="s">
        <v>288</v>
      </c>
      <c r="F49" s="308"/>
      <c r="G49" s="239">
        <f>_xlfn.IFNA((VLOOKUP(H49,OMS!$O$10:$P$3000,2,FALSE)),"")</f>
        <v>1704290</v>
      </c>
      <c r="H49" s="262" t="s">
        <v>617</v>
      </c>
      <c r="I49" s="263"/>
      <c r="J49" s="263"/>
      <c r="K49" s="264"/>
      <c r="L49" s="88">
        <f>'Moors League'!C42</f>
        <v>4</v>
      </c>
      <c r="M49" s="89">
        <f>'Moors League'!D42</f>
        <v>4105</v>
      </c>
      <c r="N49" s="89">
        <f>'Moors League'!E42</f>
        <v>1</v>
      </c>
      <c r="O49" s="103"/>
      <c r="P49" s="104"/>
      <c r="Q49" s="105"/>
      <c r="AJ49" s="289"/>
    </row>
    <row r="50" spans="1:36" s="45" customFormat="1" ht="19.5" customHeight="1" x14ac:dyDescent="0.25">
      <c r="A50" s="271">
        <v>35</v>
      </c>
      <c r="B50" s="272" t="s">
        <v>283</v>
      </c>
      <c r="C50" s="272" t="s">
        <v>285</v>
      </c>
      <c r="D50" s="272" t="s">
        <v>292</v>
      </c>
      <c r="E50" s="273" t="s">
        <v>291</v>
      </c>
      <c r="F50" s="308"/>
      <c r="G50" s="239">
        <f>_xlfn.IFNA((VLOOKUP(H50,OMS!$O$10:$P$3000,2,FALSE)),"")</f>
        <v>1428272</v>
      </c>
      <c r="H50" s="262" t="s">
        <v>614</v>
      </c>
      <c r="I50" s="263"/>
      <c r="J50" s="263"/>
      <c r="K50" s="264"/>
      <c r="L50" s="88">
        <f>'Moors League'!C43</f>
        <v>3</v>
      </c>
      <c r="M50" s="89">
        <f>'Moors League'!D43</f>
        <v>3042</v>
      </c>
      <c r="N50" s="89">
        <f>'Moors League'!E43</f>
        <v>2</v>
      </c>
      <c r="O50" s="103"/>
      <c r="P50" s="104"/>
      <c r="Q50" s="105"/>
      <c r="AJ50" s="289"/>
    </row>
    <row r="51" spans="1:36" s="45" customFormat="1" ht="19.5" customHeight="1" x14ac:dyDescent="0.25">
      <c r="A51" s="271">
        <v>36</v>
      </c>
      <c r="B51" s="272" t="s">
        <v>284</v>
      </c>
      <c r="C51" s="272" t="s">
        <v>285</v>
      </c>
      <c r="D51" s="272" t="s">
        <v>292</v>
      </c>
      <c r="E51" s="273" t="s">
        <v>291</v>
      </c>
      <c r="F51" s="308"/>
      <c r="G51" s="239">
        <f>_xlfn.IFNA((VLOOKUP(H51,OMS!$O$10:$P$3000,2,FALSE)),"")</f>
        <v>1642702</v>
      </c>
      <c r="H51" s="262" t="s">
        <v>636</v>
      </c>
      <c r="I51" s="263"/>
      <c r="J51" s="263"/>
      <c r="K51" s="264"/>
      <c r="L51" s="88">
        <f>'Moors League'!C44</f>
        <v>4</v>
      </c>
      <c r="M51" s="89">
        <f>'Moors League'!D44</f>
        <v>3256</v>
      </c>
      <c r="N51" s="89">
        <f>'Moors League'!E44</f>
        <v>1</v>
      </c>
      <c r="O51" s="103"/>
      <c r="P51" s="104"/>
      <c r="Q51" s="105"/>
      <c r="AJ51" s="289"/>
    </row>
    <row r="52" spans="1:36" s="45" customFormat="1" ht="19.5" customHeight="1" x14ac:dyDescent="0.25">
      <c r="A52" s="271">
        <v>37</v>
      </c>
      <c r="B52" s="272" t="s">
        <v>283</v>
      </c>
      <c r="C52" s="272" t="s">
        <v>287</v>
      </c>
      <c r="D52" s="272" t="s">
        <v>292</v>
      </c>
      <c r="E52" s="273" t="s">
        <v>290</v>
      </c>
      <c r="F52" s="308"/>
      <c r="G52" s="239">
        <f>_xlfn.IFNA((VLOOKUP(H52,OMS!$O$10:$P$3000,2,FALSE)),"")</f>
        <v>1722421</v>
      </c>
      <c r="H52" s="262" t="s">
        <v>631</v>
      </c>
      <c r="I52" s="263"/>
      <c r="J52" s="263"/>
      <c r="K52" s="264"/>
      <c r="L52" s="88">
        <f>'Moors League'!C45</f>
        <v>2</v>
      </c>
      <c r="M52" s="89">
        <f>'Moors League'!D45</f>
        <v>5372</v>
      </c>
      <c r="N52" s="89">
        <f>'Moors League'!E45</f>
        <v>3</v>
      </c>
      <c r="O52" s="103"/>
      <c r="P52" s="104"/>
      <c r="Q52" s="105" t="str">
        <f>_xlfn.IFNA((VLOOKUP(O52,'DQ Lookup'!$A$2:$B$99,2,FALSE)),"")</f>
        <v/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89"/>
    </row>
    <row r="53" spans="1:36" s="45" customFormat="1" ht="19.5" customHeight="1" x14ac:dyDescent="0.25">
      <c r="A53" s="271">
        <v>38</v>
      </c>
      <c r="B53" s="272" t="s">
        <v>284</v>
      </c>
      <c r="C53" s="272" t="s">
        <v>287</v>
      </c>
      <c r="D53" s="272" t="s">
        <v>292</v>
      </c>
      <c r="E53" s="273" t="s">
        <v>290</v>
      </c>
      <c r="F53" s="308"/>
      <c r="G53" s="239">
        <f>_xlfn.IFNA((VLOOKUP(H53,OMS!$O$10:$P$3000,2,FALSE)),"")</f>
        <v>1667081</v>
      </c>
      <c r="H53" s="262" t="s">
        <v>621</v>
      </c>
      <c r="I53" s="263"/>
      <c r="J53" s="263"/>
      <c r="K53" s="264"/>
      <c r="L53" s="88">
        <f>'Moors League'!C46</f>
        <v>2</v>
      </c>
      <c r="M53" s="89">
        <f>'Moors League'!D46</f>
        <v>5033</v>
      </c>
      <c r="N53" s="89">
        <f>'Moors League'!E46</f>
        <v>3</v>
      </c>
      <c r="O53" s="103"/>
      <c r="P53" s="104"/>
      <c r="Q53" s="105" t="str">
        <f>_xlfn.IFNA((VLOOKUP(O53,'DQ Lookup'!$A$2:$B$99,2,FALSE)),"")</f>
        <v/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89"/>
    </row>
    <row r="54" spans="1:36" s="45" customFormat="1" ht="19.5" customHeight="1" x14ac:dyDescent="0.25">
      <c r="A54" s="271">
        <v>39</v>
      </c>
      <c r="B54" s="272" t="s">
        <v>283</v>
      </c>
      <c r="C54" s="272" t="s">
        <v>286</v>
      </c>
      <c r="D54" s="272" t="s">
        <v>292</v>
      </c>
      <c r="E54" s="273" t="s">
        <v>289</v>
      </c>
      <c r="F54" s="308"/>
      <c r="G54" s="239">
        <f>_xlfn.IFNA((VLOOKUP(H54,OMS!$O$10:$P$3000,2,FALSE)),"")</f>
        <v>1633533</v>
      </c>
      <c r="H54" s="262" t="s">
        <v>622</v>
      </c>
      <c r="I54" s="263"/>
      <c r="J54" s="263"/>
      <c r="K54" s="264"/>
      <c r="L54" s="88">
        <f>'Moors League'!C47</f>
        <v>4</v>
      </c>
      <c r="M54" s="89">
        <f>'Moors League'!D47</f>
        <v>3556</v>
      </c>
      <c r="N54" s="89">
        <f>'Moors League'!E47</f>
        <v>1</v>
      </c>
      <c r="O54" s="103"/>
      <c r="P54" s="104"/>
      <c r="Q54" s="105"/>
      <c r="AJ54" s="289"/>
    </row>
    <row r="55" spans="1:36" s="45" customFormat="1" ht="19.5" customHeight="1" x14ac:dyDescent="0.25">
      <c r="A55" s="271">
        <v>40</v>
      </c>
      <c r="B55" s="272" t="s">
        <v>284</v>
      </c>
      <c r="C55" s="272" t="s">
        <v>286</v>
      </c>
      <c r="D55" s="272" t="s">
        <v>292</v>
      </c>
      <c r="E55" s="273" t="s">
        <v>289</v>
      </c>
      <c r="F55" s="309"/>
      <c r="G55" s="239">
        <f>_xlfn.IFNA((VLOOKUP(H55,OMS!$O$10:$P$3000,2,FALSE)),"")</f>
        <v>1616275</v>
      </c>
      <c r="H55" s="262" t="s">
        <v>630</v>
      </c>
      <c r="I55" s="265"/>
      <c r="J55" s="265"/>
      <c r="K55" s="266"/>
      <c r="L55" s="88">
        <f>'Moors League'!C48</f>
        <v>3</v>
      </c>
      <c r="M55" s="89">
        <f>'Moors League'!D48</f>
        <v>3530</v>
      </c>
      <c r="N55" s="89">
        <f>'Moors League'!E48</f>
        <v>2</v>
      </c>
      <c r="O55" s="103"/>
      <c r="P55" s="104"/>
      <c r="Q55" s="105" t="str">
        <f>_xlfn.IFNA((VLOOKUP(O55,'DQ Lookup'!$A$2:$B$99,2,FALSE)),"")</f>
        <v/>
      </c>
      <c r="AJ55" s="289"/>
    </row>
    <row r="56" spans="1:36" s="45" customFormat="1" ht="19.5" customHeight="1" x14ac:dyDescent="0.25">
      <c r="A56" s="271">
        <v>41</v>
      </c>
      <c r="B56" s="272" t="s">
        <v>283</v>
      </c>
      <c r="C56" s="272" t="s">
        <v>79</v>
      </c>
      <c r="D56" s="272" t="s">
        <v>293</v>
      </c>
      <c r="E56" s="273" t="s">
        <v>99</v>
      </c>
      <c r="F56" s="199">
        <v>1</v>
      </c>
      <c r="G56" s="239">
        <f>_xlfn.IFNA((VLOOKUP(H56,OMS!$O$10:$P$3000,2,FALSE)),"")</f>
        <v>1430479</v>
      </c>
      <c r="H56" s="262" t="s">
        <v>618</v>
      </c>
      <c r="I56" s="241">
        <v>2</v>
      </c>
      <c r="J56" s="239">
        <f>_xlfn.IFNA((VLOOKUP(K56,OMS!$O$10:$P$3000,2,FALSE)),"")</f>
        <v>1487497</v>
      </c>
      <c r="K56" s="262" t="s">
        <v>637</v>
      </c>
      <c r="L56" s="299"/>
      <c r="M56" s="300"/>
      <c r="N56" s="300"/>
      <c r="O56" s="103"/>
      <c r="P56" s="104"/>
      <c r="Q56" s="105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289"/>
    </row>
    <row r="57" spans="1:36" s="45" customFormat="1" ht="19.5" customHeight="1" x14ac:dyDescent="0.25">
      <c r="A57" s="316"/>
      <c r="B57" s="317"/>
      <c r="C57" s="317"/>
      <c r="D57" s="317"/>
      <c r="E57" s="318"/>
      <c r="F57" s="199">
        <v>3</v>
      </c>
      <c r="G57" s="239">
        <f>_xlfn.IFNA((VLOOKUP(H57,OMS!$O$10:$P$3000,2,FALSE)),"")</f>
        <v>1265503</v>
      </c>
      <c r="H57" s="262" t="s">
        <v>624</v>
      </c>
      <c r="I57" s="241">
        <v>4</v>
      </c>
      <c r="J57" s="239">
        <f>_xlfn.IFNA((VLOOKUP(K57,OMS!$O$10:$P$3000,2,FALSE)),"")</f>
        <v>1428272</v>
      </c>
      <c r="K57" s="262" t="s">
        <v>614</v>
      </c>
      <c r="L57" s="91">
        <f>'Moors League'!C49</f>
        <v>4</v>
      </c>
      <c r="M57" s="89">
        <f>'Moors League'!D49</f>
        <v>21459</v>
      </c>
      <c r="N57" s="89">
        <f>'Moors League'!E49</f>
        <v>1</v>
      </c>
      <c r="O57" s="103"/>
      <c r="P57" s="104"/>
      <c r="Q57" s="105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289"/>
    </row>
    <row r="58" spans="1:36" s="45" customFormat="1" ht="19.5" customHeight="1" x14ac:dyDescent="0.25">
      <c r="A58" s="271">
        <v>42</v>
      </c>
      <c r="B58" s="272" t="s">
        <v>284</v>
      </c>
      <c r="C58" s="272" t="s">
        <v>79</v>
      </c>
      <c r="D58" s="272" t="s">
        <v>293</v>
      </c>
      <c r="E58" s="273" t="s">
        <v>99</v>
      </c>
      <c r="F58" s="198">
        <v>1</v>
      </c>
      <c r="G58" s="239">
        <f>_xlfn.IFNA((VLOOKUP(H58,OMS!$O$10:$P$3000,2,FALSE)),"")</f>
        <v>1686195</v>
      </c>
      <c r="H58" s="262" t="s">
        <v>615</v>
      </c>
      <c r="I58" s="242">
        <v>2</v>
      </c>
      <c r="J58" s="239">
        <f>_xlfn.IFNA((VLOOKUP(K58,OMS!$O$10:$P$3000,2,FALSE)),"")</f>
        <v>637090</v>
      </c>
      <c r="K58" s="262" t="s">
        <v>638</v>
      </c>
      <c r="L58" s="299"/>
      <c r="M58" s="300"/>
      <c r="N58" s="300"/>
      <c r="O58" s="103"/>
      <c r="P58" s="104"/>
      <c r="Q58" s="105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289"/>
    </row>
    <row r="59" spans="1:36" s="45" customFormat="1" ht="19.5" customHeight="1" x14ac:dyDescent="0.25">
      <c r="A59" s="316"/>
      <c r="B59" s="317"/>
      <c r="C59" s="317"/>
      <c r="D59" s="317"/>
      <c r="E59" s="318"/>
      <c r="F59" s="200">
        <v>3</v>
      </c>
      <c r="G59" s="239">
        <f>_xlfn.IFNA((VLOOKUP(H59,OMS!$O$10:$P$3000,2,FALSE)),"")</f>
        <v>1808385</v>
      </c>
      <c r="H59" s="262" t="s">
        <v>623</v>
      </c>
      <c r="I59" s="243">
        <v>4</v>
      </c>
      <c r="J59" s="239">
        <f>_xlfn.IFNA((VLOOKUP(K59,OMS!$O$10:$P$3000,2,FALSE)),"")</f>
        <v>1686195</v>
      </c>
      <c r="K59" s="262" t="s">
        <v>615</v>
      </c>
      <c r="L59" s="91">
        <f>'Moors League'!C50</f>
        <v>3</v>
      </c>
      <c r="M59" s="89">
        <f>'Moors League'!D50</f>
        <v>20578</v>
      </c>
      <c r="N59" s="89">
        <f>'Moors League'!E50</f>
        <v>2</v>
      </c>
      <c r="O59" s="103"/>
      <c r="P59" s="104"/>
      <c r="Q59" s="105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289"/>
    </row>
    <row r="60" spans="1:36" s="45" customFormat="1" ht="19.5" customHeight="1" x14ac:dyDescent="0.25">
      <c r="A60" s="271">
        <v>43</v>
      </c>
      <c r="B60" s="272" t="s">
        <v>283</v>
      </c>
      <c r="C60" s="272" t="s">
        <v>282</v>
      </c>
      <c r="D60" s="272" t="s">
        <v>293</v>
      </c>
      <c r="E60" s="273" t="s">
        <v>97</v>
      </c>
      <c r="F60" s="197" t="s">
        <v>296</v>
      </c>
      <c r="G60" s="239">
        <f>_xlfn.IFNA((VLOOKUP(H60,OMS!$O$10:$P$3000,2,FALSE)),"")</f>
        <v>1665155</v>
      </c>
      <c r="H60" s="262" t="s">
        <v>626</v>
      </c>
      <c r="I60" s="240" t="s">
        <v>298</v>
      </c>
      <c r="J60" s="239">
        <f>_xlfn.IFNA((VLOOKUP(K60,OMS!$O$10:$P$3000,2,FALSE)),"")</f>
        <v>1671017</v>
      </c>
      <c r="K60" s="262" t="s">
        <v>639</v>
      </c>
      <c r="L60" s="299"/>
      <c r="M60" s="300"/>
      <c r="N60" s="300"/>
      <c r="O60" s="103"/>
      <c r="P60" s="104"/>
      <c r="Q60" s="105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289"/>
    </row>
    <row r="61" spans="1:36" s="45" customFormat="1" ht="19.5" customHeight="1" x14ac:dyDescent="0.25">
      <c r="A61" s="316"/>
      <c r="B61" s="317"/>
      <c r="C61" s="317"/>
      <c r="D61" s="317"/>
      <c r="E61" s="318"/>
      <c r="F61" s="197" t="s">
        <v>297</v>
      </c>
      <c r="G61" s="239">
        <f>_xlfn.IFNA((VLOOKUP(H61,OMS!$O$10:$P$3000,2,FALSE)),"")</f>
        <v>1738738</v>
      </c>
      <c r="H61" s="262" t="s">
        <v>616</v>
      </c>
      <c r="I61" s="240" t="s">
        <v>299</v>
      </c>
      <c r="J61" s="239">
        <f>_xlfn.IFNA((VLOOKUP(K61,OMS!$O$10:$P$3000,2,FALSE)),"")</f>
        <v>1762690</v>
      </c>
      <c r="K61" s="262" t="s">
        <v>628</v>
      </c>
      <c r="L61" s="91" t="str">
        <f>'Moors League'!C51</f>
        <v>DSQ</v>
      </c>
      <c r="M61" s="89" t="str">
        <f>'Moors League'!D51</f>
        <v>DSQ</v>
      </c>
      <c r="N61" s="89">
        <f>'Moors League'!E51</f>
        <v>0</v>
      </c>
      <c r="O61" s="103">
        <v>10.119999999999999</v>
      </c>
      <c r="P61" s="104" t="s">
        <v>1228</v>
      </c>
      <c r="Q61" s="105" t="str">
        <f>_xlfn.IFNA((VLOOKUP(O61,'DQ Lookup'!$A$2:$B$99,2,FALSE)),"")</f>
        <v>Feet lost touch with the starting platform before the preceding team-mate touched the wall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289" t="s">
        <v>1232</v>
      </c>
    </row>
    <row r="62" spans="1:36" s="45" customFormat="1" ht="19.5" customHeight="1" x14ac:dyDescent="0.25">
      <c r="A62" s="271">
        <v>44</v>
      </c>
      <c r="B62" s="272" t="s">
        <v>284</v>
      </c>
      <c r="C62" s="272" t="s">
        <v>282</v>
      </c>
      <c r="D62" s="272" t="s">
        <v>293</v>
      </c>
      <c r="E62" s="273" t="s">
        <v>97</v>
      </c>
      <c r="F62" s="198" t="s">
        <v>296</v>
      </c>
      <c r="G62" s="239">
        <f>_xlfn.IFNA((VLOOKUP(H62,OMS!$O$10:$P$3000,2,FALSE)),"")</f>
        <v>1729880</v>
      </c>
      <c r="H62" s="262" t="s">
        <v>632</v>
      </c>
      <c r="I62" s="240" t="s">
        <v>298</v>
      </c>
      <c r="J62" s="239">
        <f>_xlfn.IFNA((VLOOKUP(K62,OMS!$O$10:$P$3000,2,FALSE)),"")</f>
        <v>1711582</v>
      </c>
      <c r="K62" s="262" t="s">
        <v>644</v>
      </c>
      <c r="L62" s="299"/>
      <c r="M62" s="300"/>
      <c r="N62" s="300"/>
      <c r="O62" s="103"/>
      <c r="P62" s="104"/>
      <c r="Q62" s="105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289"/>
    </row>
    <row r="63" spans="1:36" s="45" customFormat="1" ht="19.5" customHeight="1" x14ac:dyDescent="0.25">
      <c r="A63" s="316"/>
      <c r="B63" s="317"/>
      <c r="C63" s="317"/>
      <c r="D63" s="317"/>
      <c r="E63" s="318"/>
      <c r="F63" s="197" t="s">
        <v>297</v>
      </c>
      <c r="G63" s="239">
        <f>_xlfn.IFNA((VLOOKUP(H63,OMS!$O$10:$P$3000,2,FALSE)),"")</f>
        <v>1704290</v>
      </c>
      <c r="H63" s="262" t="s">
        <v>617</v>
      </c>
      <c r="I63" s="240" t="s">
        <v>299</v>
      </c>
      <c r="J63" s="239">
        <f>_xlfn.IFNA((VLOOKUP(K63,OMS!$O$10:$P$3000,2,FALSE)),"")</f>
        <v>1713792</v>
      </c>
      <c r="K63" s="262" t="s">
        <v>641</v>
      </c>
      <c r="L63" s="91" t="str">
        <f>'Moors League'!C52</f>
        <v>DSQ</v>
      </c>
      <c r="M63" s="89" t="str">
        <f>'Moors League'!D52</f>
        <v>DSQ</v>
      </c>
      <c r="N63" s="89">
        <f>'Moors League'!E52</f>
        <v>0</v>
      </c>
      <c r="O63" s="103">
        <v>10.119999999999999</v>
      </c>
      <c r="P63" s="104" t="s">
        <v>648</v>
      </c>
      <c r="Q63" s="105" t="str">
        <f>_xlfn.IFNA((VLOOKUP(O63,'DQ Lookup'!$A$2:$B$99,2,FALSE)),"")</f>
        <v>Feet lost touch with the starting platform before the preceding team-mate touched the wall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289" t="s">
        <v>1233</v>
      </c>
    </row>
    <row r="64" spans="1:36" s="45" customFormat="1" ht="19.5" customHeight="1" x14ac:dyDescent="0.25">
      <c r="A64" s="271">
        <v>45</v>
      </c>
      <c r="B64" s="272" t="s">
        <v>283</v>
      </c>
      <c r="C64" s="272" t="s">
        <v>286</v>
      </c>
      <c r="D64" s="272" t="s">
        <v>292</v>
      </c>
      <c r="E64" s="273" t="s">
        <v>291</v>
      </c>
      <c r="F64" s="308"/>
      <c r="G64" s="239">
        <f>_xlfn.IFNA((VLOOKUP(H64,OMS!$O$10:$P$3000,2,FALSE)),"")</f>
        <v>1633533</v>
      </c>
      <c r="H64" s="262" t="s">
        <v>622</v>
      </c>
      <c r="I64" s="263"/>
      <c r="J64" s="263"/>
      <c r="K64" s="264"/>
      <c r="L64" s="88">
        <f>'Moors League'!C53</f>
        <v>1</v>
      </c>
      <c r="M64" s="89">
        <f>'Moors League'!D53</f>
        <v>3014</v>
      </c>
      <c r="N64" s="89">
        <f>'Moors League'!E53</f>
        <v>4</v>
      </c>
      <c r="O64" s="103"/>
      <c r="P64" s="104"/>
      <c r="Q64" s="105" t="str">
        <f>_xlfn.IFNA((VLOOKUP(O64,'DQ Lookup'!$A$2:$B$99,2,FALSE)),"")</f>
        <v/>
      </c>
      <c r="AJ64" s="289"/>
    </row>
    <row r="65" spans="1:36" s="45" customFormat="1" ht="19.5" customHeight="1" x14ac:dyDescent="0.25">
      <c r="A65" s="271">
        <v>46</v>
      </c>
      <c r="B65" s="272" t="s">
        <v>284</v>
      </c>
      <c r="C65" s="272" t="s">
        <v>286</v>
      </c>
      <c r="D65" s="272" t="s">
        <v>292</v>
      </c>
      <c r="E65" s="273" t="s">
        <v>291</v>
      </c>
      <c r="F65" s="308"/>
      <c r="G65" s="239">
        <f>_xlfn.IFNA((VLOOKUP(H65,OMS!$O$10:$P$3000,2,FALSE)),"")</f>
        <v>1518553</v>
      </c>
      <c r="H65" s="262" t="s">
        <v>627</v>
      </c>
      <c r="I65" s="263"/>
      <c r="J65" s="263"/>
      <c r="K65" s="264"/>
      <c r="L65" s="88">
        <f>'Moors League'!C54</f>
        <v>3</v>
      </c>
      <c r="M65" s="89">
        <f>'Moors League'!D54</f>
        <v>3006</v>
      </c>
      <c r="N65" s="89">
        <f>'Moors League'!E54</f>
        <v>2</v>
      </c>
      <c r="O65" s="103"/>
      <c r="P65" s="104"/>
      <c r="Q65" s="105" t="str">
        <f>_xlfn.IFNA((VLOOKUP(O65,'DQ Lookup'!$A$2:$B$99,2,FALSE)),"")</f>
        <v/>
      </c>
      <c r="AJ65" s="289"/>
    </row>
    <row r="66" spans="1:36" s="45" customFormat="1" ht="19.5" customHeight="1" x14ac:dyDescent="0.25">
      <c r="A66" s="271">
        <v>47</v>
      </c>
      <c r="B66" s="272" t="s">
        <v>283</v>
      </c>
      <c r="C66" s="272" t="s">
        <v>287</v>
      </c>
      <c r="D66" s="272" t="s">
        <v>292</v>
      </c>
      <c r="E66" s="273" t="s">
        <v>289</v>
      </c>
      <c r="F66" s="308"/>
      <c r="G66" s="239">
        <f>_xlfn.IFNA((VLOOKUP(H66,OMS!$O$10:$P$3000,2,FALSE)),"")</f>
        <v>1718622</v>
      </c>
      <c r="H66" s="262" t="s">
        <v>620</v>
      </c>
      <c r="I66" s="263"/>
      <c r="J66" s="263"/>
      <c r="K66" s="264"/>
      <c r="L66" s="88" t="str">
        <f>'Moors League'!C55</f>
        <v>DSQ</v>
      </c>
      <c r="M66" s="89" t="str">
        <f>'Moors League'!D55</f>
        <v>DNF</v>
      </c>
      <c r="N66" s="89">
        <f>'Moors League'!E55</f>
        <v>0</v>
      </c>
      <c r="O66" s="103"/>
      <c r="P66" s="104"/>
      <c r="Q66" s="105" t="str">
        <f>_xlfn.IFNA((VLOOKUP(O66,'DQ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289"/>
    </row>
    <row r="67" spans="1:36" s="45" customFormat="1" ht="19.5" customHeight="1" x14ac:dyDescent="0.25">
      <c r="A67" s="271">
        <v>48</v>
      </c>
      <c r="B67" s="272" t="s">
        <v>284</v>
      </c>
      <c r="C67" s="272" t="s">
        <v>287</v>
      </c>
      <c r="D67" s="272" t="s">
        <v>292</v>
      </c>
      <c r="E67" s="273" t="s">
        <v>289</v>
      </c>
      <c r="F67" s="308"/>
      <c r="G67" s="239">
        <f>_xlfn.IFNA((VLOOKUP(H67,OMS!$O$10:$P$3000,2,FALSE)),"")</f>
        <v>1712659</v>
      </c>
      <c r="H67" s="262" t="s">
        <v>633</v>
      </c>
      <c r="I67" s="263"/>
      <c r="J67" s="263"/>
      <c r="K67" s="264"/>
      <c r="L67" s="88">
        <f>'Moors League'!C56</f>
        <v>2</v>
      </c>
      <c r="M67" s="89">
        <f>'Moors League'!D56</f>
        <v>4671</v>
      </c>
      <c r="N67" s="89">
        <f>'Moors League'!E56</f>
        <v>3</v>
      </c>
      <c r="O67" s="103"/>
      <c r="P67" s="104"/>
      <c r="Q67" s="105" t="str">
        <f>_xlfn.IFNA((VLOOKUP(O67,'DQ Lookup'!$A$2:$B$99,2,FALSE)),"")</f>
        <v/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289"/>
    </row>
    <row r="68" spans="1:36" s="45" customFormat="1" ht="19.5" customHeight="1" x14ac:dyDescent="0.25">
      <c r="A68" s="271">
        <v>49</v>
      </c>
      <c r="B68" s="272" t="s">
        <v>283</v>
      </c>
      <c r="C68" s="272" t="s">
        <v>285</v>
      </c>
      <c r="D68" s="272" t="s">
        <v>292</v>
      </c>
      <c r="E68" s="273" t="s">
        <v>288</v>
      </c>
      <c r="F68" s="308"/>
      <c r="G68" s="239">
        <f>_xlfn.IFNA((VLOOKUP(H68,OMS!$O$10:$P$3000,2,FALSE)),"")</f>
        <v>1428272</v>
      </c>
      <c r="H68" s="262" t="s">
        <v>614</v>
      </c>
      <c r="I68" s="263"/>
      <c r="J68" s="263"/>
      <c r="K68" s="264"/>
      <c r="L68" s="88">
        <f>'Moors League'!C57</f>
        <v>1</v>
      </c>
      <c r="M68" s="89">
        <f>'Moors League'!D57</f>
        <v>3173</v>
      </c>
      <c r="N68" s="89">
        <f>'Moors League'!E57</f>
        <v>4</v>
      </c>
      <c r="O68" s="103"/>
      <c r="P68" s="104"/>
      <c r="Q68" s="105" t="str">
        <f>_xlfn.IFNA((VLOOKUP(O68,'DQ Lookup'!$A$2:$B$99,2,FALSE)),"")</f>
        <v/>
      </c>
      <c r="AJ68" s="289"/>
    </row>
    <row r="69" spans="1:36" s="45" customFormat="1" ht="19.5" customHeight="1" x14ac:dyDescent="0.25">
      <c r="A69" s="271">
        <v>50</v>
      </c>
      <c r="B69" s="272" t="s">
        <v>284</v>
      </c>
      <c r="C69" s="272" t="s">
        <v>285</v>
      </c>
      <c r="D69" s="272" t="s">
        <v>292</v>
      </c>
      <c r="E69" s="273" t="s">
        <v>288</v>
      </c>
      <c r="F69" s="308"/>
      <c r="G69" s="239">
        <f>_xlfn.IFNA((VLOOKUP(H69,OMS!$O$10:$P$3000,2,FALSE)),"")</f>
        <v>1808385</v>
      </c>
      <c r="H69" s="262" t="s">
        <v>623</v>
      </c>
      <c r="I69" s="263"/>
      <c r="J69" s="263"/>
      <c r="K69" s="264"/>
      <c r="L69" s="88">
        <f>'Moors League'!C58</f>
        <v>4</v>
      </c>
      <c r="M69" s="89">
        <f>'Moors League'!D58</f>
        <v>3924</v>
      </c>
      <c r="N69" s="89">
        <f>'Moors League'!E58</f>
        <v>1</v>
      </c>
      <c r="O69" s="103"/>
      <c r="P69" s="104"/>
      <c r="Q69" s="105" t="str">
        <f>_xlfn.IFNA((VLOOKUP(O69,'DQ Lookup'!$A$2:$B$99,2,FALSE)),"")</f>
        <v/>
      </c>
      <c r="AJ69" s="289"/>
    </row>
    <row r="70" spans="1:36" s="45" customFormat="1" ht="19.5" customHeight="1" x14ac:dyDescent="0.25">
      <c r="A70" s="271">
        <v>51</v>
      </c>
      <c r="B70" s="272" t="s">
        <v>283</v>
      </c>
      <c r="C70" s="272" t="s">
        <v>282</v>
      </c>
      <c r="D70" s="272" t="s">
        <v>292</v>
      </c>
      <c r="E70" s="273" t="s">
        <v>290</v>
      </c>
      <c r="F70" s="308"/>
      <c r="G70" s="239">
        <f>_xlfn.IFNA((VLOOKUP(H70,OMS!$O$10:$P$3000,2,FALSE)),"")</f>
        <v>1665155</v>
      </c>
      <c r="H70" s="262" t="s">
        <v>626</v>
      </c>
      <c r="I70" s="263"/>
      <c r="J70" s="263"/>
      <c r="K70" s="264"/>
      <c r="L70" s="88">
        <f>'Moors League'!C59</f>
        <v>4</v>
      </c>
      <c r="M70" s="89">
        <f>'Moors League'!D59</f>
        <v>4732</v>
      </c>
      <c r="N70" s="89">
        <f>'Moors League'!E59</f>
        <v>1</v>
      </c>
      <c r="O70" s="103"/>
      <c r="P70" s="104"/>
      <c r="Q70" s="105" t="str">
        <f>_xlfn.IFNA((VLOOKUP(O70,'DQ Lookup'!$A$2:$B$99,2,FALSE)),"")</f>
        <v/>
      </c>
      <c r="AJ70" s="289"/>
    </row>
    <row r="71" spans="1:36" s="45" customFormat="1" ht="19.5" customHeight="1" x14ac:dyDescent="0.25">
      <c r="A71" s="271">
        <v>52</v>
      </c>
      <c r="B71" s="272" t="s">
        <v>284</v>
      </c>
      <c r="C71" s="272" t="s">
        <v>282</v>
      </c>
      <c r="D71" s="272" t="s">
        <v>292</v>
      </c>
      <c r="E71" s="273" t="s">
        <v>290</v>
      </c>
      <c r="F71" s="308"/>
      <c r="G71" s="239">
        <f>_xlfn.IFNA((VLOOKUP(H71,OMS!$O$10:$P$3000,2,FALSE)),"")</f>
        <v>1704290</v>
      </c>
      <c r="H71" s="262" t="s">
        <v>617</v>
      </c>
      <c r="I71" s="263"/>
      <c r="J71" s="263"/>
      <c r="K71" s="264"/>
      <c r="L71" s="88">
        <f>'Moors League'!C60</f>
        <v>4</v>
      </c>
      <c r="M71" s="89">
        <f>'Moors League'!D60</f>
        <v>5189</v>
      </c>
      <c r="N71" s="89">
        <f>'Moors League'!E60</f>
        <v>1</v>
      </c>
      <c r="O71" s="103"/>
      <c r="P71" s="104"/>
      <c r="Q71" s="105" t="str">
        <f>_xlfn.IFNA((VLOOKUP(O71,'DQ Lookup'!$A$2:$B$99,2,FALSE)),"")</f>
        <v/>
      </c>
      <c r="AJ71" s="289"/>
    </row>
    <row r="72" spans="1:36" s="45" customFormat="1" ht="19.5" customHeight="1" x14ac:dyDescent="0.25">
      <c r="A72" s="271">
        <v>53</v>
      </c>
      <c r="B72" s="272" t="s">
        <v>283</v>
      </c>
      <c r="C72" s="272" t="s">
        <v>79</v>
      </c>
      <c r="D72" s="272" t="s">
        <v>292</v>
      </c>
      <c r="E72" s="273" t="s">
        <v>291</v>
      </c>
      <c r="F72" s="308"/>
      <c r="G72" s="239">
        <f>_xlfn.IFNA((VLOOKUP(H72,OMS!$O$10:$P$3000,2,FALSE)),"")</f>
        <v>1265503</v>
      </c>
      <c r="H72" s="262" t="s">
        <v>624</v>
      </c>
      <c r="I72" s="263"/>
      <c r="J72" s="263"/>
      <c r="K72" s="264"/>
      <c r="L72" s="88">
        <f>'Moors League'!C61</f>
        <v>3</v>
      </c>
      <c r="M72" s="89">
        <f>'Moors League'!D61</f>
        <v>3332</v>
      </c>
      <c r="N72" s="89">
        <f>'Moors League'!E61</f>
        <v>2</v>
      </c>
      <c r="O72" s="103"/>
      <c r="P72" s="104"/>
      <c r="Q72" s="105" t="str">
        <f>_xlfn.IFNA((VLOOKUP(O72,'DQ Lookup'!$A$2:$B$99,2,FALSE)),"")</f>
        <v/>
      </c>
      <c r="AJ72" s="289"/>
    </row>
    <row r="73" spans="1:36" s="45" customFormat="1" ht="19.5" customHeight="1" x14ac:dyDescent="0.25">
      <c r="A73" s="271">
        <v>54</v>
      </c>
      <c r="B73" s="272" t="s">
        <v>284</v>
      </c>
      <c r="C73" s="272" t="s">
        <v>79</v>
      </c>
      <c r="D73" s="272" t="s">
        <v>292</v>
      </c>
      <c r="E73" s="273" t="s">
        <v>291</v>
      </c>
      <c r="F73" s="309"/>
      <c r="G73" s="239">
        <f>_xlfn.IFNA((VLOOKUP(H73,OMS!$O$10:$P$3000,2,FALSE)),"")</f>
        <v>1237759</v>
      </c>
      <c r="H73" s="262" t="s">
        <v>625</v>
      </c>
      <c r="I73" s="265"/>
      <c r="J73" s="265"/>
      <c r="K73" s="266"/>
      <c r="L73" s="88">
        <f>'Moors League'!C62</f>
        <v>3</v>
      </c>
      <c r="M73" s="89">
        <f>'Moors League'!D62</f>
        <v>2727</v>
      </c>
      <c r="N73" s="89">
        <f>'Moors League'!E62</f>
        <v>2</v>
      </c>
      <c r="O73" s="103"/>
      <c r="P73" s="104"/>
      <c r="Q73" s="105" t="str">
        <f>_xlfn.IFNA((VLOOKUP(O73,'DQ Lookup'!$A$2:$B$99,2,FALSE)),"")</f>
        <v/>
      </c>
      <c r="AJ73" s="289"/>
    </row>
    <row r="74" spans="1:36" s="45" customFormat="1" ht="19.5" customHeight="1" x14ac:dyDescent="0.25">
      <c r="A74" s="271">
        <v>55</v>
      </c>
      <c r="B74" s="272" t="s">
        <v>283</v>
      </c>
      <c r="C74" s="272" t="s">
        <v>286</v>
      </c>
      <c r="D74" s="272" t="s">
        <v>293</v>
      </c>
      <c r="E74" s="273" t="s">
        <v>99</v>
      </c>
      <c r="F74" s="199">
        <v>1</v>
      </c>
      <c r="G74" s="239">
        <f>_xlfn.IFNA((VLOOKUP(H74,OMS!$O$10:$P$3000,2,FALSE)),"")</f>
        <v>1501312</v>
      </c>
      <c r="H74" s="262" t="s">
        <v>629</v>
      </c>
      <c r="I74" s="241">
        <v>2</v>
      </c>
      <c r="J74" s="239">
        <f>_xlfn.IFNA((VLOOKUP(K74,OMS!$O$10:$P$3000,2,FALSE)),"")</f>
        <v>1487497</v>
      </c>
      <c r="K74" s="262" t="s">
        <v>637</v>
      </c>
      <c r="L74" s="299"/>
      <c r="M74" s="300"/>
      <c r="N74" s="300"/>
      <c r="O74" s="103"/>
      <c r="P74" s="104"/>
      <c r="Q74" s="105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289"/>
    </row>
    <row r="75" spans="1:36" s="45" customFormat="1" ht="19.5" customHeight="1" x14ac:dyDescent="0.25">
      <c r="A75" s="316"/>
      <c r="B75" s="317"/>
      <c r="C75" s="317"/>
      <c r="D75" s="317"/>
      <c r="E75" s="318"/>
      <c r="F75" s="199">
        <v>3</v>
      </c>
      <c r="G75" s="239">
        <f>_xlfn.IFNA((VLOOKUP(H75,OMS!$O$10:$P$3000,2,FALSE)),"")</f>
        <v>1633533</v>
      </c>
      <c r="H75" s="262" t="s">
        <v>622</v>
      </c>
      <c r="I75" s="241">
        <v>4</v>
      </c>
      <c r="J75" s="239">
        <f>_xlfn.IFNA((VLOOKUP(K75,OMS!$O$10:$P$3000,2,FALSE)),"")</f>
        <v>1572863</v>
      </c>
      <c r="K75" s="262" t="s">
        <v>634</v>
      </c>
      <c r="L75" s="91" t="str">
        <f>'Moors League'!C63</f>
        <v>DSQ</v>
      </c>
      <c r="M75" s="89" t="str">
        <f>'Moors League'!D63</f>
        <v>DSQ</v>
      </c>
      <c r="N75" s="89">
        <f>'Moors League'!E63</f>
        <v>0</v>
      </c>
      <c r="O75" s="103">
        <v>10.119999999999999</v>
      </c>
      <c r="P75" s="104" t="s">
        <v>648</v>
      </c>
      <c r="Q75" s="105" t="str">
        <f>_xlfn.IFNA((VLOOKUP(O75,'DQ Lookup'!$A$2:$B$99,2,FALSE)),"")</f>
        <v>Feet lost touch with the starting platform before the preceding team-mate touched the wall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289" t="s">
        <v>1237</v>
      </c>
    </row>
    <row r="76" spans="1:36" s="45" customFormat="1" ht="19.5" customHeight="1" x14ac:dyDescent="0.25">
      <c r="A76" s="271">
        <v>56</v>
      </c>
      <c r="B76" s="272" t="s">
        <v>284</v>
      </c>
      <c r="C76" s="272" t="s">
        <v>286</v>
      </c>
      <c r="D76" s="272" t="s">
        <v>293</v>
      </c>
      <c r="E76" s="273" t="s">
        <v>99</v>
      </c>
      <c r="F76" s="198">
        <v>1</v>
      </c>
      <c r="G76" s="239">
        <f>_xlfn.IFNA((VLOOKUP(H76,OMS!$O$10:$P$3000,2,FALSE)),"")</f>
        <v>1616275</v>
      </c>
      <c r="H76" s="262" t="s">
        <v>630</v>
      </c>
      <c r="I76" s="242">
        <v>2</v>
      </c>
      <c r="J76" s="239">
        <f>_xlfn.IFNA((VLOOKUP(K76,OMS!$O$10:$P$3000,2,FALSE)),"")</f>
        <v>1518553</v>
      </c>
      <c r="K76" s="262" t="s">
        <v>627</v>
      </c>
      <c r="L76" s="299"/>
      <c r="M76" s="300"/>
      <c r="N76" s="300"/>
      <c r="O76" s="103"/>
      <c r="P76" s="104"/>
      <c r="Q76" s="105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289"/>
    </row>
    <row r="77" spans="1:36" s="45" customFormat="1" ht="19.5" customHeight="1" x14ac:dyDescent="0.25">
      <c r="A77" s="316"/>
      <c r="B77" s="317"/>
      <c r="C77" s="317"/>
      <c r="D77" s="317"/>
      <c r="E77" s="318"/>
      <c r="F77" s="200">
        <v>3</v>
      </c>
      <c r="G77" s="239">
        <f>_xlfn.IFNA((VLOOKUP(H77,OMS!$O$10:$P$3000,2,FALSE)),"")</f>
        <v>1576399</v>
      </c>
      <c r="H77" s="262" t="s">
        <v>619</v>
      </c>
      <c r="I77" s="243">
        <v>4</v>
      </c>
      <c r="J77" s="239">
        <f>_xlfn.IFNA((VLOOKUP(K77,OMS!$O$10:$P$3000,2,FALSE)),"")</f>
        <v>1642702</v>
      </c>
      <c r="K77" s="262" t="s">
        <v>636</v>
      </c>
      <c r="L77" s="91">
        <f>'Moors League'!C64</f>
        <v>3</v>
      </c>
      <c r="M77" s="89">
        <f>'Moors League'!D64</f>
        <v>20697</v>
      </c>
      <c r="N77" s="89">
        <f>'Moors League'!E64</f>
        <v>2</v>
      </c>
      <c r="O77" s="103"/>
      <c r="P77" s="104"/>
      <c r="Q77" s="105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289"/>
    </row>
    <row r="78" spans="1:36" s="45" customFormat="1" ht="19.5" customHeight="1" x14ac:dyDescent="0.25">
      <c r="A78" s="271">
        <v>57</v>
      </c>
      <c r="B78" s="272" t="s">
        <v>283</v>
      </c>
      <c r="C78" s="272" t="s">
        <v>287</v>
      </c>
      <c r="D78" s="272" t="s">
        <v>294</v>
      </c>
      <c r="E78" s="273" t="s">
        <v>97</v>
      </c>
      <c r="F78" s="197" t="s">
        <v>296</v>
      </c>
      <c r="G78" s="239">
        <f>_xlfn.IFNA((VLOOKUP(H78,OMS!$O$10:$P$3000,2,FALSE)),"")</f>
        <v>1722421</v>
      </c>
      <c r="H78" s="262" t="s">
        <v>631</v>
      </c>
      <c r="I78" s="240" t="s">
        <v>298</v>
      </c>
      <c r="J78" s="239">
        <f>_xlfn.IFNA((VLOOKUP(K78,OMS!$O$10:$P$3000,2,FALSE)),"")</f>
        <v>1813382</v>
      </c>
      <c r="K78" s="262" t="s">
        <v>642</v>
      </c>
      <c r="L78" s="299"/>
      <c r="M78" s="300"/>
      <c r="N78" s="300"/>
      <c r="O78" s="103"/>
      <c r="P78" s="104"/>
      <c r="Q78" s="105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289"/>
    </row>
    <row r="79" spans="1:36" s="45" customFormat="1" ht="19.5" customHeight="1" x14ac:dyDescent="0.25">
      <c r="A79" s="316"/>
      <c r="B79" s="317"/>
      <c r="C79" s="317"/>
      <c r="D79" s="317"/>
      <c r="E79" s="318"/>
      <c r="F79" s="197" t="s">
        <v>297</v>
      </c>
      <c r="G79" s="239">
        <f>_xlfn.IFNA((VLOOKUP(H79,OMS!$O$10:$P$3000,2,FALSE)),"")</f>
        <v>1718622</v>
      </c>
      <c r="H79" s="262" t="s">
        <v>620</v>
      </c>
      <c r="I79" s="240" t="s">
        <v>299</v>
      </c>
      <c r="J79" s="239">
        <f>_xlfn.IFNA((VLOOKUP(K79,OMS!$O$10:$P$3000,2,FALSE)),"")</f>
        <v>1735404</v>
      </c>
      <c r="K79" s="262" t="s">
        <v>643</v>
      </c>
      <c r="L79" s="91">
        <f>'Moors League'!C65</f>
        <v>3</v>
      </c>
      <c r="M79" s="89">
        <f>'Moors League'!D65</f>
        <v>13386</v>
      </c>
      <c r="N79" s="89">
        <f>'Moors League'!E65</f>
        <v>2</v>
      </c>
      <c r="O79" s="103"/>
      <c r="P79" s="104"/>
      <c r="Q79" s="105" t="str">
        <f>_xlfn.IFNA((VLOOKUP(O79,'DQ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289"/>
    </row>
    <row r="80" spans="1:36" s="45" customFormat="1" ht="19.5" customHeight="1" x14ac:dyDescent="0.25">
      <c r="A80" s="271">
        <v>58</v>
      </c>
      <c r="B80" s="272" t="s">
        <v>284</v>
      </c>
      <c r="C80" s="272" t="s">
        <v>287</v>
      </c>
      <c r="D80" s="272" t="s">
        <v>294</v>
      </c>
      <c r="E80" s="273" t="s">
        <v>97</v>
      </c>
      <c r="F80" s="198" t="s">
        <v>296</v>
      </c>
      <c r="G80" s="239">
        <f>_xlfn.IFNA((VLOOKUP(H80,OMS!$O$10:$P$3000,2,FALSE)),"")</f>
        <v>1729880</v>
      </c>
      <c r="H80" s="262" t="s">
        <v>632</v>
      </c>
      <c r="I80" s="240" t="s">
        <v>298</v>
      </c>
      <c r="J80" s="239">
        <f>_xlfn.IFNA((VLOOKUP(K80,OMS!$O$10:$P$3000,2,FALSE)),"")</f>
        <v>1711582</v>
      </c>
      <c r="K80" s="262" t="s">
        <v>644</v>
      </c>
      <c r="L80" s="299"/>
      <c r="M80" s="300"/>
      <c r="N80" s="300"/>
      <c r="O80" s="103"/>
      <c r="P80" s="104"/>
      <c r="Q80" s="105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289"/>
    </row>
    <row r="81" spans="1:36" s="45" customFormat="1" ht="19.5" customHeight="1" x14ac:dyDescent="0.25">
      <c r="A81" s="316"/>
      <c r="B81" s="317"/>
      <c r="C81" s="317"/>
      <c r="D81" s="317"/>
      <c r="E81" s="318"/>
      <c r="F81" s="197" t="s">
        <v>297</v>
      </c>
      <c r="G81" s="239">
        <f>_xlfn.IFNA((VLOOKUP(H81,OMS!$O$10:$P$3000,2,FALSE)),"")</f>
        <v>1712659</v>
      </c>
      <c r="H81" s="262" t="s">
        <v>633</v>
      </c>
      <c r="I81" s="240" t="s">
        <v>299</v>
      </c>
      <c r="J81" s="239">
        <f>_xlfn.IFNA((VLOOKUP(K81,OMS!$O$10:$P$3000,2,FALSE)),"")</f>
        <v>1667081</v>
      </c>
      <c r="K81" s="262" t="s">
        <v>621</v>
      </c>
      <c r="L81" s="91">
        <f>'Moors League'!C66</f>
        <v>1</v>
      </c>
      <c r="M81" s="89">
        <f>'Moors League'!D66</f>
        <v>12859</v>
      </c>
      <c r="N81" s="89">
        <f>'Moors League'!E66</f>
        <v>4</v>
      </c>
      <c r="O81" s="103"/>
      <c r="P81" s="104"/>
      <c r="Q81" s="105" t="str">
        <f>_xlfn.IFNA((VLOOKUP(O81,'DQ Lookup'!$A$2:$B$99,2,FALSE)),"")</f>
        <v/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289"/>
    </row>
    <row r="82" spans="1:36" s="45" customFormat="1" ht="19.5" customHeight="1" x14ac:dyDescent="0.25">
      <c r="A82" s="271">
        <v>59</v>
      </c>
      <c r="B82" s="272" t="s">
        <v>283</v>
      </c>
      <c r="C82" s="272" t="s">
        <v>285</v>
      </c>
      <c r="D82" s="272" t="s">
        <v>293</v>
      </c>
      <c r="E82" s="273" t="s">
        <v>99</v>
      </c>
      <c r="F82" s="199">
        <v>1</v>
      </c>
      <c r="G82" s="239">
        <f>_xlfn.IFNA((VLOOKUP(H82,OMS!$O$10:$P$3000,2,FALSE)),"")</f>
        <v>1633533</v>
      </c>
      <c r="H82" s="262" t="s">
        <v>622</v>
      </c>
      <c r="I82" s="241">
        <v>2</v>
      </c>
      <c r="J82" s="239">
        <f>_xlfn.IFNA((VLOOKUP(K82,OMS!$O$10:$P$3000,2,FALSE)),"")</f>
        <v>1572863</v>
      </c>
      <c r="K82" s="262" t="s">
        <v>634</v>
      </c>
      <c r="L82" s="299"/>
      <c r="M82" s="300"/>
      <c r="N82" s="300"/>
      <c r="O82" s="103"/>
      <c r="P82" s="104"/>
      <c r="Q82" s="105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289"/>
    </row>
    <row r="83" spans="1:36" s="45" customFormat="1" ht="19.5" customHeight="1" x14ac:dyDescent="0.25">
      <c r="A83" s="316"/>
      <c r="B83" s="317"/>
      <c r="C83" s="317"/>
      <c r="D83" s="317"/>
      <c r="E83" s="318"/>
      <c r="F83" s="199">
        <v>3</v>
      </c>
      <c r="G83" s="239">
        <f>_xlfn.IFNA((VLOOKUP(H83,OMS!$O$10:$P$3000,2,FALSE)),"")</f>
        <v>1430479</v>
      </c>
      <c r="H83" s="262" t="s">
        <v>618</v>
      </c>
      <c r="I83" s="241">
        <v>4</v>
      </c>
      <c r="J83" s="239">
        <f>_xlfn.IFNA((VLOOKUP(K83,OMS!$O$10:$P$3000,2,FALSE)),"")</f>
        <v>1428272</v>
      </c>
      <c r="K83" s="262" t="s">
        <v>614</v>
      </c>
      <c r="L83" s="91">
        <f>'Moors League'!C67</f>
        <v>4</v>
      </c>
      <c r="M83" s="89">
        <f>'Moors League'!D67</f>
        <v>21189</v>
      </c>
      <c r="N83" s="89">
        <f>'Moors League'!E67</f>
        <v>1</v>
      </c>
      <c r="O83" s="103"/>
      <c r="P83" s="104"/>
      <c r="Q83" s="105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289"/>
    </row>
    <row r="84" spans="1:36" s="45" customFormat="1" ht="19.5" customHeight="1" x14ac:dyDescent="0.25">
      <c r="A84" s="271">
        <v>60</v>
      </c>
      <c r="B84" s="272" t="s">
        <v>284</v>
      </c>
      <c r="C84" s="272" t="s">
        <v>285</v>
      </c>
      <c r="D84" s="272" t="s">
        <v>293</v>
      </c>
      <c r="E84" s="273" t="s">
        <v>99</v>
      </c>
      <c r="F84" s="198">
        <v>1</v>
      </c>
      <c r="G84" s="239">
        <f>_xlfn.IFNA((VLOOKUP(H84,OMS!$O$10:$P$3000,2,FALSE)),"")</f>
        <v>1512090</v>
      </c>
      <c r="H84" s="262" t="s">
        <v>635</v>
      </c>
      <c r="I84" s="242">
        <v>2</v>
      </c>
      <c r="J84" s="239">
        <f>_xlfn.IFNA((VLOOKUP(K84,OMS!$O$10:$P$3000,2,FALSE)),"")</f>
        <v>1808385</v>
      </c>
      <c r="K84" s="262" t="s">
        <v>623</v>
      </c>
      <c r="L84" s="299"/>
      <c r="M84" s="300"/>
      <c r="N84" s="300"/>
      <c r="O84" s="103"/>
      <c r="P84" s="104"/>
      <c r="Q84" s="105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289"/>
    </row>
    <row r="85" spans="1:36" s="45" customFormat="1" ht="19.5" customHeight="1" x14ac:dyDescent="0.25">
      <c r="A85" s="316"/>
      <c r="B85" s="317"/>
      <c r="C85" s="317"/>
      <c r="D85" s="317"/>
      <c r="E85" s="318"/>
      <c r="F85" s="200">
        <v>3</v>
      </c>
      <c r="G85" s="239">
        <f>_xlfn.IFNA((VLOOKUP(H85,OMS!$O$10:$P$3000,2,FALSE)),"")</f>
        <v>1576399</v>
      </c>
      <c r="H85" s="262" t="s">
        <v>619</v>
      </c>
      <c r="I85" s="243">
        <v>4</v>
      </c>
      <c r="J85" s="239">
        <f>_xlfn.IFNA((VLOOKUP(K85,OMS!$O$10:$P$3000,2,FALSE)),"")</f>
        <v>1642702</v>
      </c>
      <c r="K85" s="262" t="s">
        <v>636</v>
      </c>
      <c r="L85" s="91">
        <f>'Moors League'!C68</f>
        <v>4</v>
      </c>
      <c r="M85" s="89">
        <f>'Moors League'!D68</f>
        <v>21988</v>
      </c>
      <c r="N85" s="89">
        <f>'Moors League'!E68</f>
        <v>1</v>
      </c>
      <c r="O85" s="103"/>
      <c r="P85" s="104"/>
      <c r="Q85" s="105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289"/>
    </row>
    <row r="86" spans="1:36" s="45" customFormat="1" ht="19.5" customHeight="1" x14ac:dyDescent="0.25">
      <c r="A86" s="271">
        <v>61</v>
      </c>
      <c r="B86" s="305" t="s">
        <v>111</v>
      </c>
      <c r="C86" s="306"/>
      <c r="D86" s="272"/>
      <c r="E86" s="273" t="s">
        <v>295</v>
      </c>
      <c r="F86" s="94">
        <v>1</v>
      </c>
      <c r="G86" s="239">
        <f>_xlfn.IFNA((VLOOKUP(H86,OMS!$O$10:$P$3000,2,FALSE)),"")</f>
        <v>1718622</v>
      </c>
      <c r="H86" s="262" t="s">
        <v>620</v>
      </c>
      <c r="I86" s="242">
        <v>2</v>
      </c>
      <c r="J86" s="239">
        <f>_xlfn.IFNA((VLOOKUP(K86,OMS!$O$10:$P$3000,2,FALSE)),"")</f>
        <v>1667081</v>
      </c>
      <c r="K86" s="262" t="s">
        <v>621</v>
      </c>
      <c r="L86" s="310"/>
      <c r="M86" s="311"/>
      <c r="N86" s="311"/>
      <c r="O86" s="103"/>
      <c r="P86" s="104"/>
      <c r="Q86" s="105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289"/>
    </row>
    <row r="87" spans="1:36" s="45" customFormat="1" ht="19.5" customHeight="1" x14ac:dyDescent="0.25">
      <c r="A87" s="319" t="s">
        <v>495</v>
      </c>
      <c r="B87" s="320"/>
      <c r="C87" s="320"/>
      <c r="D87" s="320"/>
      <c r="E87" s="321"/>
      <c r="F87" s="94">
        <v>3</v>
      </c>
      <c r="G87" s="239">
        <f>_xlfn.IFNA((VLOOKUP(H87,OMS!$O$10:$P$3000,2,FALSE)),"")</f>
        <v>1762690</v>
      </c>
      <c r="H87" s="262" t="s">
        <v>628</v>
      </c>
      <c r="I87" s="243">
        <v>4</v>
      </c>
      <c r="J87" s="239">
        <f>_xlfn.IFNA((VLOOKUP(K87,OMS!$O$10:$P$3000,2,FALSE)),"")</f>
        <v>1704290</v>
      </c>
      <c r="K87" s="262" t="s">
        <v>617</v>
      </c>
      <c r="L87" s="312"/>
      <c r="M87" s="313"/>
      <c r="N87" s="313"/>
      <c r="O87" s="103"/>
      <c r="P87" s="104"/>
      <c r="Q87" s="105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289"/>
    </row>
    <row r="88" spans="1:36" s="45" customFormat="1" ht="19.5" customHeight="1" x14ac:dyDescent="0.25">
      <c r="A88" s="322"/>
      <c r="B88" s="323"/>
      <c r="C88" s="323"/>
      <c r="D88" s="323"/>
      <c r="E88" s="324"/>
      <c r="F88" s="94">
        <v>5</v>
      </c>
      <c r="G88" s="239">
        <f>_xlfn.IFNA((VLOOKUP(H88,OMS!$O$10:$P$3000,2,FALSE)),"")</f>
        <v>1633533</v>
      </c>
      <c r="H88" s="262" t="s">
        <v>622</v>
      </c>
      <c r="I88" s="242">
        <v>6</v>
      </c>
      <c r="J88" s="239">
        <f>_xlfn.IFNA((VLOOKUP(K88,OMS!$O$10:$P$3000,2,FALSE)),"")</f>
        <v>1518553</v>
      </c>
      <c r="K88" s="262" t="s">
        <v>627</v>
      </c>
      <c r="L88" s="312"/>
      <c r="M88" s="313"/>
      <c r="N88" s="313"/>
      <c r="O88" s="103"/>
      <c r="P88" s="104"/>
      <c r="Q88" s="105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289"/>
    </row>
    <row r="89" spans="1:36" s="45" customFormat="1" ht="19.5" customHeight="1" x14ac:dyDescent="0.25">
      <c r="A89" s="322"/>
      <c r="B89" s="323"/>
      <c r="C89" s="323"/>
      <c r="D89" s="323"/>
      <c r="E89" s="324"/>
      <c r="F89" s="94">
        <v>7</v>
      </c>
      <c r="G89" s="239">
        <f>_xlfn.IFNA((VLOOKUP(H89,OMS!$O$10:$P$3000,2,FALSE)),"")</f>
        <v>1428272</v>
      </c>
      <c r="H89" s="262" t="s">
        <v>614</v>
      </c>
      <c r="I89" s="243">
        <v>8</v>
      </c>
      <c r="J89" s="239">
        <f>_xlfn.IFNA((VLOOKUP(K89,OMS!$O$10:$P$3000,2,FALSE)),"")</f>
        <v>1576399</v>
      </c>
      <c r="K89" s="262" t="s">
        <v>619</v>
      </c>
      <c r="L89" s="314"/>
      <c r="M89" s="315"/>
      <c r="N89" s="315"/>
      <c r="O89" s="103"/>
      <c r="P89" s="104"/>
      <c r="Q89" s="105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289"/>
    </row>
    <row r="90" spans="1:36" s="45" customFormat="1" ht="19.5" customHeight="1" thickBot="1" x14ac:dyDescent="0.3">
      <c r="A90" s="325"/>
      <c r="B90" s="326"/>
      <c r="C90" s="326"/>
      <c r="D90" s="326"/>
      <c r="E90" s="327"/>
      <c r="F90" s="94">
        <v>9</v>
      </c>
      <c r="G90" s="239">
        <f>_xlfn.IFNA((VLOOKUP(H90,OMS!$O$10:$P$3000,2,FALSE)),"")</f>
        <v>1265503</v>
      </c>
      <c r="H90" s="262" t="s">
        <v>624</v>
      </c>
      <c r="I90" s="244">
        <v>10</v>
      </c>
      <c r="J90" s="239">
        <f>_xlfn.IFNA((VLOOKUP(K90,OMS!$O$10:$P$3000,2,FALSE)),"")</f>
        <v>1237759</v>
      </c>
      <c r="K90" s="262" t="s">
        <v>625</v>
      </c>
      <c r="L90" s="95">
        <f>'Moors League'!C69</f>
        <v>3</v>
      </c>
      <c r="M90" s="96">
        <f>'Moors League'!D69</f>
        <v>45661</v>
      </c>
      <c r="N90" s="96">
        <f>'Moors League'!E69</f>
        <v>2</v>
      </c>
      <c r="O90" s="103"/>
      <c r="P90" s="104"/>
      <c r="Q90" s="105" t="str">
        <f>_xlfn.IFNA((VLOOKUP(O90,'DQ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289"/>
    </row>
    <row r="91" spans="1:36" ht="24.75" customHeight="1" thickBot="1" x14ac:dyDescent="0.3">
      <c r="A91" s="24"/>
      <c r="B91" s="1"/>
      <c r="C91" s="1"/>
      <c r="D91" s="1"/>
      <c r="E91" s="1"/>
      <c r="F91" s="24"/>
      <c r="G91" s="208"/>
      <c r="H91" s="24"/>
      <c r="I91" s="302" t="s">
        <v>300</v>
      </c>
      <c r="J91" s="303"/>
      <c r="K91" s="303"/>
      <c r="L91" s="304"/>
      <c r="M91" s="329">
        <f>SUM(N6:N90)</f>
        <v>108</v>
      </c>
      <c r="N91" s="330"/>
      <c r="O91" s="205"/>
      <c r="Q91" s="34"/>
    </row>
    <row r="92" spans="1:36" x14ac:dyDescent="0.25">
      <c r="A92" s="24"/>
      <c r="B92" s="1"/>
      <c r="C92" s="1"/>
      <c r="D92" s="1"/>
      <c r="E92" s="1"/>
      <c r="F92" s="24"/>
      <c r="G92" s="208"/>
      <c r="H92" s="24"/>
      <c r="I92" s="21"/>
      <c r="J92" s="23"/>
      <c r="K92" s="21"/>
      <c r="L92" s="22"/>
      <c r="M92" s="22"/>
      <c r="N92" s="23"/>
      <c r="O92" s="204"/>
      <c r="Q92" s="34"/>
    </row>
    <row r="93" spans="1:36" x14ac:dyDescent="0.25">
      <c r="A93" s="24"/>
      <c r="B93" s="1"/>
      <c r="C93" s="1"/>
      <c r="D93" s="1"/>
      <c r="E93" s="1"/>
      <c r="F93" s="24"/>
      <c r="G93" s="208"/>
      <c r="H93" s="24"/>
      <c r="I93" s="21"/>
      <c r="J93" s="23"/>
      <c r="K93" s="21"/>
      <c r="L93" s="22"/>
      <c r="M93" s="22"/>
      <c r="N93" s="23"/>
      <c r="O93" s="204"/>
      <c r="Q93" s="34"/>
    </row>
    <row r="94" spans="1:36" x14ac:dyDescent="0.25">
      <c r="A94" s="24"/>
      <c r="B94" s="1"/>
      <c r="C94" s="1"/>
      <c r="D94" s="1"/>
      <c r="E94" s="1"/>
      <c r="F94" s="24"/>
      <c r="G94" s="208"/>
      <c r="H94" s="24"/>
      <c r="I94" s="21"/>
      <c r="J94" s="23"/>
      <c r="K94" s="21"/>
      <c r="L94" s="22"/>
      <c r="M94" s="22"/>
      <c r="N94" s="23"/>
      <c r="O94" s="204"/>
      <c r="Q94" s="34"/>
    </row>
    <row r="95" spans="1:36" ht="15" customHeight="1" x14ac:dyDescent="0.25">
      <c r="A95" s="24"/>
      <c r="B95" s="1"/>
      <c r="C95" s="1"/>
      <c r="D95" s="1"/>
      <c r="E95" s="1"/>
      <c r="F95" s="24"/>
      <c r="G95" s="208"/>
      <c r="H95" s="24"/>
      <c r="I95" s="21"/>
      <c r="J95" s="23"/>
      <c r="K95" s="21"/>
      <c r="L95" s="22"/>
      <c r="M95" s="22"/>
      <c r="N95" s="23"/>
      <c r="O95" s="204"/>
      <c r="Q95" s="34"/>
    </row>
    <row r="96" spans="1:36" ht="15" customHeight="1" x14ac:dyDescent="0.25">
      <c r="A96" s="24"/>
      <c r="B96" s="1"/>
      <c r="C96" s="1"/>
      <c r="D96" s="1"/>
      <c r="E96" s="1"/>
      <c r="F96" s="24"/>
      <c r="G96" s="208"/>
      <c r="H96" s="24"/>
      <c r="I96" s="21"/>
      <c r="J96" s="23"/>
      <c r="K96" s="21"/>
      <c r="L96" s="22"/>
      <c r="M96" s="22"/>
      <c r="N96" s="23"/>
      <c r="O96" s="204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208"/>
      <c r="H97" s="24"/>
      <c r="I97" s="21"/>
      <c r="J97" s="23"/>
      <c r="K97" s="21"/>
      <c r="L97" s="22"/>
      <c r="M97" s="22"/>
      <c r="N97" s="23"/>
      <c r="O97" s="204"/>
      <c r="Q97" s="34"/>
    </row>
    <row r="98" spans="1:17" x14ac:dyDescent="0.25">
      <c r="A98" s="24"/>
      <c r="B98" s="1"/>
      <c r="C98" s="1"/>
      <c r="D98" s="1"/>
      <c r="E98" s="1"/>
      <c r="F98" s="24"/>
      <c r="G98" s="208"/>
      <c r="H98" s="24"/>
      <c r="I98" s="21"/>
      <c r="J98" s="23"/>
      <c r="K98" s="21"/>
      <c r="L98" s="22"/>
      <c r="M98" s="22"/>
      <c r="N98" s="23"/>
      <c r="O98" s="204"/>
      <c r="Q98" s="34"/>
    </row>
    <row r="99" spans="1:17" x14ac:dyDescent="0.25">
      <c r="A99" s="24"/>
      <c r="B99" s="1"/>
      <c r="C99" s="1"/>
      <c r="D99" s="1"/>
      <c r="E99" s="1"/>
      <c r="F99" s="24"/>
      <c r="G99" s="208"/>
      <c r="H99" s="24"/>
      <c r="I99" s="21"/>
      <c r="J99" s="23"/>
      <c r="K99" s="21"/>
      <c r="L99" s="22"/>
      <c r="M99" s="22"/>
      <c r="N99" s="23"/>
      <c r="O99" s="204"/>
      <c r="Q99" s="34"/>
    </row>
    <row r="100" spans="1:17" x14ac:dyDescent="0.25">
      <c r="A100" s="24"/>
      <c r="B100" s="1"/>
      <c r="C100" s="1"/>
      <c r="D100" s="1"/>
      <c r="E100" s="1"/>
      <c r="F100" s="24"/>
      <c r="G100" s="208"/>
      <c r="H100" s="24"/>
      <c r="I100" s="21"/>
      <c r="J100" s="23"/>
      <c r="K100" s="21"/>
      <c r="L100" s="22"/>
      <c r="M100" s="22"/>
      <c r="N100" s="23"/>
      <c r="O100" s="204"/>
      <c r="Q100" s="34"/>
    </row>
    <row r="101" spans="1:17" x14ac:dyDescent="0.25">
      <c r="A101" s="24"/>
      <c r="B101" s="1"/>
      <c r="C101" s="1"/>
      <c r="D101" s="1"/>
      <c r="E101" s="1"/>
      <c r="F101" s="24"/>
      <c r="G101" s="208"/>
      <c r="H101" s="24"/>
      <c r="I101" s="21"/>
      <c r="J101" s="23"/>
      <c r="K101" s="21"/>
      <c r="L101" s="22"/>
      <c r="M101" s="22"/>
      <c r="N101" s="23"/>
      <c r="O101" s="204"/>
      <c r="Q101" s="34"/>
    </row>
    <row r="102" spans="1:17" x14ac:dyDescent="0.25">
      <c r="A102" s="24"/>
      <c r="B102" s="1"/>
      <c r="C102" s="1"/>
      <c r="D102" s="1"/>
      <c r="E102" s="1"/>
      <c r="F102" s="24"/>
      <c r="G102" s="208"/>
      <c r="H102" s="24"/>
      <c r="I102" s="21"/>
      <c r="J102" s="23"/>
      <c r="K102" s="21"/>
      <c r="L102" s="22"/>
      <c r="M102" s="22"/>
      <c r="N102" s="23"/>
      <c r="O102" s="204"/>
      <c r="Q102" s="34"/>
    </row>
    <row r="103" spans="1:17" x14ac:dyDescent="0.25">
      <c r="A103" s="24"/>
      <c r="B103" s="1"/>
      <c r="C103" s="1"/>
      <c r="D103" s="1"/>
      <c r="E103" s="1"/>
      <c r="F103" s="24"/>
      <c r="G103" s="208"/>
      <c r="H103" s="24"/>
      <c r="I103" s="21"/>
      <c r="J103" s="23"/>
      <c r="K103" s="21"/>
      <c r="L103" s="22"/>
      <c r="M103" s="22"/>
      <c r="N103" s="23"/>
      <c r="O103" s="204"/>
      <c r="Q103" s="34"/>
    </row>
    <row r="104" spans="1:17" x14ac:dyDescent="0.25">
      <c r="A104" s="24"/>
      <c r="B104" s="1"/>
      <c r="C104" s="1"/>
      <c r="D104" s="1"/>
      <c r="E104" s="1"/>
      <c r="F104" s="24"/>
      <c r="G104" s="208"/>
      <c r="H104" s="24"/>
      <c r="I104" s="21"/>
      <c r="J104" s="23"/>
      <c r="K104" s="21"/>
      <c r="L104" s="22"/>
      <c r="M104" s="22"/>
      <c r="N104" s="23"/>
      <c r="O104" s="204"/>
      <c r="Q104" s="34"/>
    </row>
    <row r="105" spans="1:17" x14ac:dyDescent="0.25">
      <c r="A105" s="24"/>
      <c r="B105" s="1"/>
      <c r="C105" s="1"/>
      <c r="D105" s="1"/>
      <c r="E105" s="1"/>
      <c r="F105" s="24"/>
      <c r="G105" s="208"/>
      <c r="H105" s="24"/>
      <c r="I105" s="21"/>
      <c r="J105" s="23"/>
      <c r="K105" s="21"/>
      <c r="L105" s="22"/>
      <c r="M105" s="22"/>
      <c r="N105" s="23"/>
      <c r="O105" s="204"/>
      <c r="Q105" s="34"/>
    </row>
    <row r="106" spans="1:17" x14ac:dyDescent="0.25">
      <c r="A106" s="24"/>
      <c r="B106" s="1"/>
      <c r="C106" s="1"/>
      <c r="D106" s="1"/>
      <c r="E106" s="1"/>
      <c r="F106" s="24"/>
      <c r="G106" s="208"/>
      <c r="H106" s="24"/>
      <c r="I106" s="21"/>
      <c r="J106" s="23"/>
      <c r="K106" s="21"/>
      <c r="L106" s="22"/>
      <c r="M106" s="22"/>
      <c r="N106" s="23"/>
      <c r="O106" s="204"/>
      <c r="Q106" s="34"/>
    </row>
    <row r="107" spans="1:17" x14ac:dyDescent="0.25">
      <c r="A107" s="24"/>
      <c r="B107" s="1"/>
      <c r="C107" s="1"/>
      <c r="D107" s="1"/>
      <c r="E107" s="1"/>
      <c r="F107" s="24"/>
      <c r="G107" s="208"/>
      <c r="H107" s="24"/>
      <c r="I107" s="21"/>
      <c r="J107" s="23"/>
      <c r="K107" s="21"/>
      <c r="L107" s="22"/>
      <c r="M107" s="22"/>
      <c r="N107" s="23"/>
      <c r="O107" s="204"/>
      <c r="Q107" s="34"/>
    </row>
    <row r="108" spans="1:17" x14ac:dyDescent="0.25">
      <c r="A108" s="24"/>
      <c r="B108" s="1"/>
      <c r="C108" s="1"/>
      <c r="D108" s="1"/>
      <c r="E108" s="1"/>
      <c r="F108" s="24"/>
      <c r="G108" s="208"/>
      <c r="H108" s="24"/>
      <c r="I108" s="21"/>
      <c r="J108" s="23"/>
      <c r="K108" s="21"/>
      <c r="L108" s="22"/>
      <c r="M108" s="22"/>
      <c r="N108" s="23"/>
      <c r="O108" s="204"/>
      <c r="Q108" s="34"/>
    </row>
    <row r="109" spans="1:17" x14ac:dyDescent="0.25">
      <c r="A109" s="24"/>
      <c r="B109" s="1"/>
      <c r="C109" s="1"/>
      <c r="D109" s="1"/>
      <c r="E109" s="1"/>
      <c r="F109" s="24"/>
      <c r="G109" s="208"/>
      <c r="H109" s="24"/>
      <c r="I109" s="21"/>
      <c r="J109" s="23"/>
      <c r="K109" s="21"/>
      <c r="L109" s="22"/>
      <c r="M109" s="22"/>
      <c r="N109" s="23"/>
      <c r="O109" s="204"/>
      <c r="Q109" s="34"/>
    </row>
    <row r="110" spans="1:17" x14ac:dyDescent="0.25">
      <c r="A110" s="24"/>
      <c r="B110" s="1"/>
      <c r="C110" s="1"/>
      <c r="D110" s="1"/>
      <c r="E110" s="1"/>
      <c r="F110" s="24"/>
      <c r="G110" s="208"/>
      <c r="H110" s="24"/>
      <c r="I110" s="21"/>
      <c r="J110" s="23"/>
      <c r="K110" s="21"/>
      <c r="L110" s="22"/>
      <c r="M110" s="22"/>
      <c r="N110" s="23"/>
      <c r="O110" s="204"/>
      <c r="Q110" s="34"/>
    </row>
    <row r="111" spans="1:17" x14ac:dyDescent="0.25">
      <c r="A111" s="24"/>
      <c r="B111" s="1"/>
      <c r="C111" s="1"/>
      <c r="D111" s="1"/>
      <c r="E111" s="1"/>
      <c r="F111" s="24"/>
      <c r="G111" s="208"/>
      <c r="H111" s="24"/>
      <c r="I111" s="21"/>
      <c r="J111" s="23"/>
      <c r="K111" s="21"/>
      <c r="L111" s="22"/>
      <c r="M111" s="22"/>
      <c r="N111" s="23"/>
      <c r="O111" s="204"/>
      <c r="Q111" s="34"/>
    </row>
    <row r="112" spans="1:17" x14ac:dyDescent="0.25">
      <c r="A112" s="24"/>
      <c r="B112" s="1"/>
      <c r="C112" s="1"/>
      <c r="D112" s="1"/>
      <c r="E112" s="1"/>
      <c r="F112" s="24"/>
      <c r="G112" s="208"/>
      <c r="H112" s="24"/>
      <c r="I112" s="21"/>
      <c r="J112" s="23"/>
      <c r="K112" s="21"/>
      <c r="L112" s="22"/>
      <c r="M112" s="22"/>
      <c r="N112" s="23"/>
      <c r="O112" s="204"/>
      <c r="Q112" s="34"/>
    </row>
    <row r="113" spans="1:17" x14ac:dyDescent="0.25">
      <c r="A113" s="24"/>
      <c r="B113" s="1"/>
      <c r="C113" s="1"/>
      <c r="D113" s="1"/>
      <c r="E113" s="1"/>
      <c r="F113" s="24"/>
      <c r="G113" s="208"/>
      <c r="H113" s="24"/>
      <c r="I113" s="21"/>
      <c r="J113" s="23"/>
      <c r="K113" s="21"/>
      <c r="L113" s="22"/>
      <c r="M113" s="22"/>
      <c r="N113" s="23"/>
      <c r="O113" s="204"/>
      <c r="Q113" s="34"/>
    </row>
    <row r="114" spans="1:17" x14ac:dyDescent="0.25">
      <c r="A114" s="24"/>
      <c r="B114" s="1"/>
      <c r="C114" s="1"/>
      <c r="D114" s="1"/>
      <c r="E114" s="1"/>
      <c r="F114" s="24"/>
      <c r="G114" s="208"/>
      <c r="H114" s="24"/>
      <c r="I114" s="21"/>
      <c r="J114" s="23"/>
      <c r="K114" s="21"/>
      <c r="L114" s="22"/>
      <c r="M114" s="22"/>
      <c r="N114" s="23"/>
      <c r="O114" s="204"/>
      <c r="Q114" s="34"/>
    </row>
    <row r="115" spans="1:17" x14ac:dyDescent="0.25">
      <c r="A115" s="24"/>
      <c r="B115" s="1"/>
      <c r="C115" s="1"/>
      <c r="D115" s="1"/>
      <c r="E115" s="1"/>
      <c r="F115" s="24"/>
      <c r="G115" s="208"/>
      <c r="H115" s="24"/>
      <c r="I115" s="21"/>
      <c r="J115" s="23"/>
      <c r="K115" s="21"/>
      <c r="L115" s="22"/>
      <c r="M115" s="22"/>
      <c r="N115" s="23"/>
      <c r="O115" s="204"/>
      <c r="Q115" s="34"/>
    </row>
    <row r="116" spans="1:17" x14ac:dyDescent="0.25">
      <c r="A116" s="24"/>
      <c r="B116" s="1"/>
      <c r="C116" s="1"/>
      <c r="D116" s="1"/>
      <c r="E116" s="1"/>
      <c r="F116" s="24"/>
      <c r="G116" s="208"/>
      <c r="H116" s="24"/>
      <c r="I116" s="21"/>
      <c r="J116" s="23"/>
      <c r="K116" s="21"/>
      <c r="L116" s="22"/>
      <c r="M116" s="22"/>
      <c r="N116" s="23"/>
      <c r="O116" s="204"/>
      <c r="Q116" s="34"/>
    </row>
    <row r="117" spans="1:17" x14ac:dyDescent="0.25">
      <c r="A117" s="24"/>
      <c r="B117" s="1"/>
      <c r="C117" s="1"/>
      <c r="D117" s="1"/>
      <c r="E117" s="1"/>
      <c r="F117" s="24"/>
      <c r="G117" s="208"/>
      <c r="H117" s="24"/>
      <c r="I117" s="21"/>
      <c r="J117" s="23"/>
      <c r="K117" s="21"/>
      <c r="L117" s="22"/>
      <c r="M117" s="22"/>
      <c r="N117" s="23"/>
      <c r="O117" s="204"/>
      <c r="Q117" s="34"/>
    </row>
    <row r="118" spans="1:17" x14ac:dyDescent="0.25">
      <c r="A118" s="24"/>
      <c r="B118" s="1"/>
      <c r="C118" s="1"/>
      <c r="D118" s="1"/>
      <c r="E118" s="1"/>
      <c r="F118" s="24"/>
      <c r="G118" s="208"/>
      <c r="H118" s="24"/>
      <c r="I118" s="21"/>
      <c r="J118" s="23"/>
      <c r="K118" s="21"/>
      <c r="L118" s="22"/>
      <c r="M118" s="22"/>
      <c r="N118" s="23"/>
      <c r="O118" s="204"/>
      <c r="Q118" s="34"/>
    </row>
    <row r="119" spans="1:17" x14ac:dyDescent="0.25">
      <c r="A119" s="24"/>
      <c r="B119" s="1"/>
      <c r="C119" s="1"/>
      <c r="D119" s="1"/>
      <c r="E119" s="1"/>
      <c r="F119" s="24"/>
      <c r="G119" s="208"/>
      <c r="H119" s="24"/>
      <c r="I119" s="21"/>
      <c r="J119" s="23"/>
      <c r="K119" s="21"/>
      <c r="L119" s="22"/>
      <c r="M119" s="22"/>
      <c r="N119" s="23"/>
      <c r="O119" s="204"/>
      <c r="Q119" s="34"/>
    </row>
    <row r="120" spans="1:17" x14ac:dyDescent="0.25">
      <c r="A120" s="24"/>
      <c r="B120" s="1"/>
      <c r="C120" s="1"/>
      <c r="D120" s="1"/>
      <c r="E120" s="1"/>
      <c r="F120" s="24"/>
      <c r="G120" s="208"/>
      <c r="H120" s="24"/>
      <c r="I120" s="21"/>
      <c r="J120" s="23"/>
      <c r="K120" s="21"/>
      <c r="L120" s="22"/>
      <c r="M120" s="22"/>
      <c r="N120" s="23"/>
      <c r="O120" s="204"/>
      <c r="Q120" s="34"/>
    </row>
    <row r="121" spans="1:17" x14ac:dyDescent="0.25">
      <c r="A121" s="24"/>
      <c r="B121" s="1"/>
      <c r="C121" s="1"/>
      <c r="D121" s="1"/>
      <c r="E121" s="1"/>
      <c r="F121" s="24"/>
      <c r="G121" s="208"/>
      <c r="H121" s="24"/>
      <c r="I121" s="21"/>
      <c r="J121" s="23"/>
      <c r="K121" s="21"/>
      <c r="L121" s="22"/>
      <c r="M121" s="22"/>
      <c r="N121" s="23"/>
      <c r="O121" s="204"/>
      <c r="Q121" s="34"/>
    </row>
    <row r="122" spans="1:17" x14ac:dyDescent="0.25">
      <c r="A122" s="24"/>
      <c r="B122" s="1"/>
      <c r="C122" s="1"/>
      <c r="D122" s="1"/>
      <c r="E122" s="1"/>
      <c r="F122" s="24"/>
      <c r="G122" s="208"/>
      <c r="H122" s="24"/>
      <c r="I122" s="21"/>
      <c r="J122" s="23"/>
      <c r="K122" s="21"/>
      <c r="L122" s="22"/>
      <c r="M122" s="22"/>
      <c r="N122" s="23"/>
      <c r="O122" s="204"/>
      <c r="Q122" s="34"/>
    </row>
    <row r="123" spans="1:17" x14ac:dyDescent="0.25">
      <c r="A123" s="24"/>
      <c r="B123" s="1"/>
      <c r="C123" s="1"/>
      <c r="D123" s="1"/>
      <c r="E123" s="1"/>
      <c r="F123" s="24"/>
      <c r="G123" s="208"/>
      <c r="H123" s="24"/>
      <c r="I123" s="21"/>
      <c r="J123" s="23"/>
      <c r="K123" s="21"/>
      <c r="L123" s="22"/>
      <c r="M123" s="22"/>
      <c r="N123" s="23"/>
      <c r="O123" s="204"/>
      <c r="Q123" s="34"/>
    </row>
    <row r="124" spans="1:17" x14ac:dyDescent="0.25">
      <c r="A124" s="24"/>
      <c r="B124" s="1"/>
      <c r="C124" s="1"/>
      <c r="D124" s="1"/>
      <c r="E124" s="1"/>
      <c r="F124" s="24"/>
      <c r="G124" s="208"/>
      <c r="H124" s="24"/>
      <c r="I124" s="21"/>
      <c r="J124" s="23"/>
      <c r="K124" s="21"/>
      <c r="L124" s="22"/>
      <c r="M124" s="22"/>
      <c r="N124" s="23"/>
      <c r="O124" s="204"/>
      <c r="Q124" s="34"/>
    </row>
    <row r="125" spans="1:17" x14ac:dyDescent="0.25">
      <c r="A125" s="24"/>
      <c r="B125" s="1"/>
      <c r="C125" s="1"/>
      <c r="D125" s="1"/>
      <c r="E125" s="1"/>
      <c r="F125" s="24"/>
      <c r="G125" s="208"/>
      <c r="H125" s="24"/>
      <c r="I125" s="21"/>
      <c r="J125" s="23"/>
      <c r="K125" s="21"/>
      <c r="L125" s="22"/>
      <c r="M125" s="22"/>
      <c r="N125" s="23"/>
      <c r="O125" s="204"/>
      <c r="Q125" s="34"/>
    </row>
    <row r="126" spans="1:17" x14ac:dyDescent="0.25">
      <c r="A126" s="24"/>
      <c r="B126" s="1"/>
      <c r="C126" s="1"/>
      <c r="D126" s="1"/>
      <c r="E126" s="1"/>
      <c r="F126" s="24"/>
      <c r="G126" s="208"/>
      <c r="H126" s="24"/>
      <c r="I126" s="21"/>
      <c r="J126" s="23"/>
      <c r="K126" s="21"/>
      <c r="L126" s="22"/>
      <c r="M126" s="22"/>
      <c r="N126" s="23"/>
      <c r="O126" s="204"/>
      <c r="Q126" s="34"/>
    </row>
    <row r="127" spans="1:17" x14ac:dyDescent="0.25">
      <c r="A127" s="24"/>
      <c r="B127" s="1"/>
      <c r="C127" s="1"/>
      <c r="D127" s="1"/>
      <c r="E127" s="1"/>
      <c r="F127" s="24"/>
      <c r="G127" s="208"/>
      <c r="H127" s="24"/>
      <c r="I127" s="21"/>
      <c r="J127" s="23"/>
      <c r="K127" s="21"/>
      <c r="L127" s="22"/>
      <c r="M127" s="22"/>
      <c r="N127" s="23"/>
      <c r="O127" s="204"/>
      <c r="Q127" s="34"/>
    </row>
    <row r="128" spans="1:17" x14ac:dyDescent="0.25">
      <c r="A128" s="24"/>
      <c r="B128" s="1"/>
      <c r="C128" s="1"/>
      <c r="D128" s="1"/>
      <c r="E128" s="1"/>
      <c r="F128" s="24"/>
      <c r="G128" s="208"/>
      <c r="H128" s="24"/>
      <c r="I128" s="21"/>
      <c r="J128" s="23"/>
      <c r="K128" s="21"/>
      <c r="L128" s="22"/>
      <c r="M128" s="22"/>
      <c r="N128" s="23"/>
      <c r="O128" s="204"/>
      <c r="Q128" s="34"/>
    </row>
    <row r="129" spans="1:17" x14ac:dyDescent="0.25">
      <c r="A129" s="24"/>
      <c r="B129" s="1"/>
      <c r="C129" s="1"/>
      <c r="D129" s="1"/>
      <c r="E129" s="1"/>
      <c r="F129" s="24"/>
      <c r="G129" s="208"/>
      <c r="H129" s="24"/>
      <c r="I129" s="21"/>
      <c r="J129" s="23"/>
      <c r="K129" s="21"/>
      <c r="L129" s="22"/>
      <c r="M129" s="22"/>
      <c r="N129" s="23"/>
      <c r="O129" s="204"/>
      <c r="Q129" s="34"/>
    </row>
    <row r="130" spans="1:17" x14ac:dyDescent="0.25">
      <c r="A130" s="24"/>
      <c r="B130" s="1"/>
      <c r="C130" s="1"/>
      <c r="D130" s="1"/>
      <c r="E130" s="1"/>
      <c r="F130" s="24"/>
      <c r="G130" s="208"/>
      <c r="H130" s="24"/>
      <c r="I130" s="21"/>
      <c r="J130" s="23"/>
      <c r="K130" s="21"/>
      <c r="L130" s="22"/>
      <c r="M130" s="22"/>
      <c r="N130" s="23"/>
      <c r="O130" s="204"/>
      <c r="Q130" s="34"/>
    </row>
    <row r="131" spans="1:17" x14ac:dyDescent="0.25">
      <c r="A131" s="24"/>
      <c r="B131" s="1"/>
      <c r="C131" s="1"/>
      <c r="D131" s="1"/>
      <c r="E131" s="1"/>
      <c r="F131" s="24"/>
      <c r="G131" s="208"/>
      <c r="H131" s="24"/>
      <c r="I131" s="21"/>
      <c r="J131" s="23"/>
      <c r="K131" s="21"/>
      <c r="L131" s="22"/>
      <c r="M131" s="22"/>
      <c r="N131" s="23"/>
      <c r="O131" s="204"/>
      <c r="Q131" s="34"/>
    </row>
    <row r="132" spans="1:17" x14ac:dyDescent="0.25">
      <c r="A132" s="24"/>
      <c r="B132" s="1"/>
      <c r="C132" s="1"/>
      <c r="D132" s="1"/>
      <c r="E132" s="1"/>
      <c r="F132" s="24"/>
      <c r="G132" s="208"/>
      <c r="H132" s="24"/>
      <c r="I132" s="21"/>
      <c r="J132" s="23"/>
      <c r="K132" s="21"/>
      <c r="L132" s="22"/>
      <c r="M132" s="22"/>
      <c r="N132" s="23"/>
      <c r="O132" s="204"/>
      <c r="Q132" s="34"/>
    </row>
    <row r="133" spans="1:17" x14ac:dyDescent="0.25">
      <c r="A133" s="24"/>
      <c r="B133" s="1"/>
      <c r="C133" s="1"/>
      <c r="D133" s="1"/>
      <c r="E133" s="1"/>
      <c r="F133" s="24"/>
      <c r="G133" s="208"/>
      <c r="H133" s="24"/>
      <c r="I133" s="21"/>
      <c r="J133" s="23"/>
      <c r="K133" s="21"/>
      <c r="L133" s="22"/>
      <c r="M133" s="22"/>
      <c r="N133" s="23"/>
      <c r="O133" s="204"/>
      <c r="Q133" s="34"/>
    </row>
    <row r="134" spans="1:17" x14ac:dyDescent="0.25">
      <c r="A134" s="24"/>
      <c r="B134" s="1"/>
      <c r="C134" s="1"/>
      <c r="D134" s="1"/>
      <c r="E134" s="1"/>
      <c r="F134" s="24"/>
      <c r="G134" s="208"/>
      <c r="H134" s="24"/>
      <c r="I134" s="21"/>
      <c r="J134" s="23"/>
      <c r="K134" s="21"/>
      <c r="L134" s="22"/>
      <c r="M134" s="22"/>
      <c r="N134" s="23"/>
      <c r="O134" s="204"/>
      <c r="Q134" s="34"/>
    </row>
    <row r="135" spans="1:17" x14ac:dyDescent="0.25">
      <c r="A135" s="24"/>
      <c r="B135" s="1"/>
      <c r="C135" s="1"/>
      <c r="D135" s="1"/>
      <c r="E135" s="1"/>
      <c r="F135" s="24"/>
      <c r="G135" s="208"/>
      <c r="H135" s="24"/>
      <c r="I135" s="21"/>
      <c r="J135" s="23"/>
      <c r="K135" s="21"/>
      <c r="L135" s="22"/>
      <c r="M135" s="22"/>
      <c r="N135" s="23"/>
      <c r="O135" s="204"/>
      <c r="Q135" s="34"/>
    </row>
    <row r="136" spans="1:17" x14ac:dyDescent="0.25">
      <c r="A136" s="24"/>
      <c r="B136" s="1"/>
      <c r="C136" s="1"/>
      <c r="D136" s="1"/>
      <c r="E136" s="1"/>
      <c r="F136" s="24"/>
      <c r="G136" s="208"/>
      <c r="H136" s="24"/>
      <c r="I136" s="21"/>
      <c r="J136" s="23"/>
      <c r="K136" s="21"/>
      <c r="L136" s="22"/>
      <c r="M136" s="22"/>
      <c r="N136" s="23"/>
      <c r="O136" s="204"/>
      <c r="Q136" s="34"/>
    </row>
    <row r="137" spans="1:17" x14ac:dyDescent="0.25">
      <c r="A137" s="24"/>
      <c r="B137" s="1"/>
      <c r="C137" s="1"/>
      <c r="D137" s="1"/>
      <c r="E137" s="1"/>
      <c r="F137" s="24"/>
      <c r="G137" s="208"/>
      <c r="H137" s="24"/>
      <c r="I137" s="21"/>
      <c r="J137" s="23"/>
      <c r="K137" s="21"/>
      <c r="L137" s="22"/>
      <c r="M137" s="22"/>
      <c r="N137" s="23"/>
      <c r="O137" s="204"/>
      <c r="Q137" s="34"/>
    </row>
    <row r="138" spans="1:17" x14ac:dyDescent="0.25">
      <c r="A138" s="24"/>
      <c r="B138" s="1"/>
      <c r="C138" s="1"/>
      <c r="D138" s="1"/>
      <c r="E138" s="1"/>
      <c r="F138" s="24"/>
      <c r="G138" s="208"/>
      <c r="H138" s="24"/>
      <c r="I138" s="21"/>
      <c r="J138" s="23"/>
      <c r="K138" s="21"/>
      <c r="L138" s="22"/>
      <c r="M138" s="22"/>
      <c r="N138" s="23"/>
      <c r="O138" s="204"/>
      <c r="Q138" s="34"/>
    </row>
    <row r="139" spans="1:17" x14ac:dyDescent="0.25">
      <c r="A139" s="24"/>
      <c r="B139" s="1"/>
      <c r="C139" s="1"/>
      <c r="D139" s="1"/>
      <c r="E139" s="1"/>
      <c r="F139" s="24"/>
      <c r="G139" s="208"/>
      <c r="H139" s="24"/>
      <c r="I139" s="21"/>
      <c r="J139" s="23"/>
      <c r="K139" s="21"/>
      <c r="L139" s="22"/>
      <c r="M139" s="22"/>
      <c r="N139" s="23"/>
      <c r="O139" s="204"/>
      <c r="Q139" s="34"/>
    </row>
  </sheetData>
  <sheetProtection selectLockedCells="1" selectUnlockedCells="1"/>
  <protectedRanges>
    <protectedRange sqref="K6:K15 K24:K33 K46:K55 K64:K73" name="Range2"/>
    <protectedRange sqref="H6:H7 H9:H11 H13 K18 K22 K34 H74:H90 H15:H17 H19:H72" name="Range1_2"/>
    <protectedRange sqref="K16:K17 H8 K19:K21 K23" name="Range2_1"/>
    <protectedRange sqref="H12 K35:K45 H18" name="Range2_2"/>
    <protectedRange sqref="K56:K63" name="Range2_3"/>
    <protectedRange sqref="H14 K74:K90 H73" name="Range2_4"/>
  </protectedRanges>
  <mergeCells count="55">
    <mergeCell ref="L1:N1"/>
    <mergeCell ref="L34:N34"/>
    <mergeCell ref="L22:N22"/>
    <mergeCell ref="L20:N20"/>
    <mergeCell ref="L18:N18"/>
    <mergeCell ref="L16:N16"/>
    <mergeCell ref="L2:N2"/>
    <mergeCell ref="M91:N91"/>
    <mergeCell ref="L84:N84"/>
    <mergeCell ref="L82:N82"/>
    <mergeCell ref="L80:N80"/>
    <mergeCell ref="L78:N78"/>
    <mergeCell ref="A2:B2"/>
    <mergeCell ref="A17:E17"/>
    <mergeCell ref="A19:E19"/>
    <mergeCell ref="A21:E21"/>
    <mergeCell ref="A23:E23"/>
    <mergeCell ref="A35:E35"/>
    <mergeCell ref="A37:E37"/>
    <mergeCell ref="A39:E39"/>
    <mergeCell ref="A41:E41"/>
    <mergeCell ref="A43:E43"/>
    <mergeCell ref="A81:E81"/>
    <mergeCell ref="A83:E83"/>
    <mergeCell ref="A59:E59"/>
    <mergeCell ref="A61:E61"/>
    <mergeCell ref="A63:E63"/>
    <mergeCell ref="A75:E75"/>
    <mergeCell ref="A77:E77"/>
    <mergeCell ref="A1:H1"/>
    <mergeCell ref="I91:L91"/>
    <mergeCell ref="B86:C86"/>
    <mergeCell ref="C2:H2"/>
    <mergeCell ref="F6:F15"/>
    <mergeCell ref="F24:F33"/>
    <mergeCell ref="F46:F55"/>
    <mergeCell ref="F64:F73"/>
    <mergeCell ref="L86:N89"/>
    <mergeCell ref="A85:E85"/>
    <mergeCell ref="L76:N76"/>
    <mergeCell ref="L60:N60"/>
    <mergeCell ref="A87:E90"/>
    <mergeCell ref="A45:E45"/>
    <mergeCell ref="A57:E57"/>
    <mergeCell ref="A79:E79"/>
    <mergeCell ref="AA2:AH2"/>
    <mergeCell ref="L56:N56"/>
    <mergeCell ref="L58:N58"/>
    <mergeCell ref="L62:N62"/>
    <mergeCell ref="L74:N74"/>
    <mergeCell ref="L44:N44"/>
    <mergeCell ref="L42:N42"/>
    <mergeCell ref="L40:N40"/>
    <mergeCell ref="L38:N38"/>
    <mergeCell ref="L36:N36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'DQ Lookup'!$A$1:$A$69</xm:f>
          </x14:formula1>
          <xm:sqref>O6:O90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dimension ref="A1:AJ139"/>
  <sheetViews>
    <sheetView topLeftCell="B1" workbookViewId="0">
      <pane ySplit="5" topLeftCell="A76" activePane="bottomLeft" state="frozen"/>
      <selection pane="bottomLeft" activeCell="O53" sqref="O53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210" bestFit="1" customWidth="1"/>
    <col min="8" max="8" width="24.44140625" style="16" customWidth="1"/>
    <col min="9" max="9" width="4.33203125" style="17" customWidth="1"/>
    <col min="10" max="10" width="10.44140625" style="98" bestFit="1" customWidth="1"/>
    <col min="11" max="11" width="24.44140625" style="17" customWidth="1"/>
    <col min="12" max="13" width="8.44140625" style="50" customWidth="1"/>
    <col min="14" max="14" width="8.88671875" style="98"/>
    <col min="15" max="15" width="8.88671875" style="207"/>
    <col min="16" max="16" width="10.33203125" style="203" bestFit="1" customWidth="1"/>
    <col min="17" max="17" width="33.88671875" style="43" customWidth="1"/>
    <col min="18" max="34" width="9.109375" hidden="1" customWidth="1"/>
    <col min="35" max="35" width="41.109375" hidden="1" customWidth="1"/>
  </cols>
  <sheetData>
    <row r="1" spans="1:36" ht="29.25" customHeight="1" x14ac:dyDescent="0.5">
      <c r="A1" s="301" t="s">
        <v>67</v>
      </c>
      <c r="B1" s="301"/>
      <c r="C1" s="301"/>
      <c r="D1" s="301"/>
      <c r="E1" s="301"/>
      <c r="F1" s="301"/>
      <c r="G1" s="301"/>
      <c r="H1" s="301"/>
      <c r="K1" s="113" t="s">
        <v>118</v>
      </c>
      <c r="L1" s="331" t="str">
        <f>'Moors League'!G5</f>
        <v>Eston</v>
      </c>
      <c r="M1" s="331"/>
      <c r="N1" s="331"/>
      <c r="O1" s="236"/>
    </row>
    <row r="2" spans="1:36" s="18" customFormat="1" ht="17.399999999999999" x14ac:dyDescent="0.3">
      <c r="A2" s="328" t="s">
        <v>1</v>
      </c>
      <c r="B2" s="328"/>
      <c r="C2" s="307" t="str">
        <f>'Moors League'!C3</f>
        <v>Eston Leisure Centre (Host Northallerton)</v>
      </c>
      <c r="D2" s="307"/>
      <c r="E2" s="307"/>
      <c r="F2" s="307"/>
      <c r="G2" s="307"/>
      <c r="H2" s="307"/>
      <c r="J2" s="20"/>
      <c r="K2" s="113" t="s">
        <v>2</v>
      </c>
      <c r="L2" s="332" t="str">
        <f>'Moors League'!L3</f>
        <v>7th March 2026</v>
      </c>
      <c r="M2" s="332"/>
      <c r="N2" s="332"/>
      <c r="O2" s="237"/>
      <c r="P2" s="202"/>
      <c r="Q2" s="100"/>
      <c r="AA2" s="298" t="s">
        <v>323</v>
      </c>
      <c r="AB2" s="298"/>
      <c r="AC2" s="298"/>
      <c r="AD2" s="298"/>
      <c r="AE2" s="298"/>
      <c r="AF2" s="298"/>
      <c r="AG2" s="298"/>
      <c r="AH2" s="298"/>
    </row>
    <row r="3" spans="1:36" s="18" customFormat="1" ht="6" customHeight="1" x14ac:dyDescent="0.3">
      <c r="A3" s="70"/>
      <c r="B3" s="70"/>
      <c r="C3" s="70"/>
      <c r="D3" s="99"/>
      <c r="E3" s="99"/>
      <c r="F3" s="99"/>
      <c r="G3" s="209"/>
      <c r="H3" s="99"/>
      <c r="J3" s="20"/>
      <c r="L3" s="19"/>
      <c r="M3" s="19"/>
      <c r="N3" s="20"/>
      <c r="O3" s="206"/>
      <c r="P3" s="202"/>
      <c r="Q3" s="100"/>
    </row>
    <row r="4" spans="1:36" s="106" customFormat="1" ht="10.199999999999999" x14ac:dyDescent="0.2">
      <c r="A4" s="106" t="s">
        <v>311</v>
      </c>
      <c r="B4" s="106" t="s">
        <v>312</v>
      </c>
      <c r="C4" s="106" t="s">
        <v>313</v>
      </c>
      <c r="D4" s="106" t="s">
        <v>314</v>
      </c>
      <c r="E4" s="106" t="s">
        <v>315</v>
      </c>
      <c r="G4" s="109" t="s">
        <v>325</v>
      </c>
      <c r="H4" s="106" t="s">
        <v>482</v>
      </c>
      <c r="I4" s="107"/>
      <c r="J4" s="109" t="s">
        <v>325</v>
      </c>
      <c r="K4" s="106" t="s">
        <v>482</v>
      </c>
      <c r="L4" s="108" t="s">
        <v>15</v>
      </c>
      <c r="M4" s="108" t="s">
        <v>320</v>
      </c>
      <c r="N4" s="109" t="s">
        <v>16</v>
      </c>
      <c r="O4" s="110" t="s">
        <v>199</v>
      </c>
      <c r="P4" s="111" t="s">
        <v>201</v>
      </c>
      <c r="Q4" s="112" t="s">
        <v>200</v>
      </c>
      <c r="R4" s="106" t="s">
        <v>325</v>
      </c>
      <c r="S4" s="106" t="s">
        <v>309</v>
      </c>
      <c r="T4" s="106" t="s">
        <v>310</v>
      </c>
      <c r="U4" s="106" t="s">
        <v>336</v>
      </c>
      <c r="V4" s="106" t="s">
        <v>337</v>
      </c>
      <c r="W4" s="106" t="s">
        <v>338</v>
      </c>
      <c r="X4" s="106" t="s">
        <v>339</v>
      </c>
      <c r="Y4" s="106" t="s">
        <v>340</v>
      </c>
      <c r="Z4" s="106" t="s">
        <v>341</v>
      </c>
      <c r="AA4" s="106" t="s">
        <v>316</v>
      </c>
      <c r="AB4" s="106" t="s">
        <v>317</v>
      </c>
      <c r="AC4" s="106" t="s">
        <v>318</v>
      </c>
      <c r="AD4" s="106" t="s">
        <v>155</v>
      </c>
      <c r="AE4" s="106" t="s">
        <v>319</v>
      </c>
      <c r="AF4" s="106" t="s">
        <v>320</v>
      </c>
      <c r="AG4" s="106" t="s">
        <v>321</v>
      </c>
      <c r="AH4" s="106" t="s">
        <v>322</v>
      </c>
      <c r="AI4" s="106" t="s">
        <v>342</v>
      </c>
      <c r="AJ4" s="106" t="s">
        <v>320</v>
      </c>
    </row>
    <row r="5" spans="1:36" s="106" customFormat="1" ht="5.25" customHeight="1" x14ac:dyDescent="0.2">
      <c r="G5" s="109"/>
      <c r="I5" s="107"/>
      <c r="J5" s="109"/>
      <c r="K5" s="107"/>
      <c r="L5" s="108"/>
      <c r="M5" s="108"/>
      <c r="N5" s="109"/>
      <c r="O5" s="110"/>
      <c r="P5" s="111"/>
      <c r="Q5" s="112"/>
    </row>
    <row r="6" spans="1:36" ht="19.5" customHeight="1" x14ac:dyDescent="0.25">
      <c r="A6" s="271">
        <v>1</v>
      </c>
      <c r="B6" s="272" t="s">
        <v>283</v>
      </c>
      <c r="C6" s="272" t="s">
        <v>79</v>
      </c>
      <c r="D6" s="272" t="s">
        <v>292</v>
      </c>
      <c r="E6" s="273" t="s">
        <v>288</v>
      </c>
      <c r="F6" s="308"/>
      <c r="G6" s="239">
        <f>_xlfn.IFNA((VLOOKUP(H6,OMS!$O$10:$P$3000,2,FALSE)),"")</f>
        <v>1409788</v>
      </c>
      <c r="H6" s="262" t="s">
        <v>514</v>
      </c>
      <c r="I6" s="369"/>
      <c r="J6" s="370"/>
      <c r="K6" s="370"/>
      <c r="L6" s="88">
        <f>'Moors League'!G9</f>
        <v>4</v>
      </c>
      <c r="M6" s="89">
        <f>'Moors League'!H9</f>
        <v>3677</v>
      </c>
      <c r="N6" s="89">
        <f>'Moors League'!I9</f>
        <v>1</v>
      </c>
      <c r="O6" s="103"/>
      <c r="P6" s="201"/>
      <c r="Q6" s="105" t="str">
        <f>_xlfn.IFNA((VLOOKUP(O6,'DQ Lookup'!$A$2:$B$99,2,FALSE)),"")</f>
        <v/>
      </c>
      <c r="R6">
        <f t="shared" ref="R6:R11" si="0">G6</f>
        <v>1409788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003677</v>
      </c>
      <c r="AG6" t="str">
        <f>_xlfn.IFNA((VLOOKUP(Y6,'Swim England Lookup'!$C$2:$E$5,3,FALSE)),"")</f>
        <v>13</v>
      </c>
      <c r="AH6" t="s">
        <v>324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271">
        <v>2</v>
      </c>
      <c r="B7" s="272" t="s">
        <v>284</v>
      </c>
      <c r="C7" s="272" t="s">
        <v>79</v>
      </c>
      <c r="D7" s="272" t="s">
        <v>292</v>
      </c>
      <c r="E7" s="273" t="s">
        <v>288</v>
      </c>
      <c r="F7" s="308"/>
      <c r="G7" s="239">
        <f>_xlfn.IFNA((VLOOKUP(H7,OMS!$O$10:$P$3000,2,FALSE)),"")</f>
        <v>1480052</v>
      </c>
      <c r="H7" s="262" t="s">
        <v>515</v>
      </c>
      <c r="I7" s="369"/>
      <c r="J7" s="370"/>
      <c r="K7" s="370"/>
      <c r="L7" s="88">
        <f>'Moors League'!G10</f>
        <v>1</v>
      </c>
      <c r="M7" s="89">
        <f>'Moors League'!H10</f>
        <v>2956</v>
      </c>
      <c r="N7" s="89">
        <f>'Moors League'!I10</f>
        <v>4</v>
      </c>
      <c r="O7" s="103"/>
      <c r="P7" s="201"/>
      <c r="Q7" s="105" t="str">
        <f>_xlfn.IFNA((VLOOKUP(O7,'DQ Lookup'!$A$2:$B$99,2,FALSE)),"")</f>
        <v/>
      </c>
      <c r="R7">
        <f t="shared" si="0"/>
        <v>1480052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002956</v>
      </c>
      <c r="AG7" t="str">
        <f>_xlfn.IFNA((VLOOKUP(Y7,'Swim England Lookup'!$C$2:$E$5,3,FALSE)),"")</f>
        <v>13</v>
      </c>
      <c r="AH7" t="s">
        <v>324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271">
        <v>3</v>
      </c>
      <c r="B8" s="272" t="s">
        <v>283</v>
      </c>
      <c r="C8" s="274" t="s">
        <v>282</v>
      </c>
      <c r="D8" s="272" t="s">
        <v>292</v>
      </c>
      <c r="E8" s="273" t="s">
        <v>289</v>
      </c>
      <c r="F8" s="308"/>
      <c r="G8" s="239">
        <f>_xlfn.IFNA((VLOOKUP(H8,OMS!$O$10:$P$3000,2,FALSE)),"")</f>
        <v>1689521</v>
      </c>
      <c r="H8" s="262" t="s">
        <v>516</v>
      </c>
      <c r="I8" s="369"/>
      <c r="J8" s="370"/>
      <c r="K8" s="370"/>
      <c r="L8" s="88">
        <f>'Moors League'!G11</f>
        <v>3</v>
      </c>
      <c r="M8" s="89">
        <f>'Moors League'!H11</f>
        <v>3890</v>
      </c>
      <c r="N8" s="89">
        <f>'Moors League'!I11</f>
        <v>2</v>
      </c>
      <c r="O8" s="103"/>
      <c r="P8" s="201"/>
      <c r="Q8" s="105" t="str">
        <f>_xlfn.IFNA((VLOOKUP(O8,'DQ Lookup'!$A$2:$B$99,2,FALSE)),"")</f>
        <v/>
      </c>
      <c r="R8">
        <f t="shared" si="0"/>
        <v>1689521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003890</v>
      </c>
      <c r="AG8" t="str">
        <f>_xlfn.IFNA((VLOOKUP(Y8,'Swim England Lookup'!$C$2:$E$5,3,FALSE)),"")</f>
        <v>10</v>
      </c>
      <c r="AH8" t="s">
        <v>324</v>
      </c>
      <c r="AI8" t="e">
        <f t="shared" si="9"/>
        <v>#REF!</v>
      </c>
    </row>
    <row r="9" spans="1:36" ht="19.5" customHeight="1" x14ac:dyDescent="0.25">
      <c r="A9" s="271">
        <v>4</v>
      </c>
      <c r="B9" s="272" t="s">
        <v>284</v>
      </c>
      <c r="C9" s="272" t="s">
        <v>282</v>
      </c>
      <c r="D9" s="272" t="s">
        <v>292</v>
      </c>
      <c r="E9" s="273" t="s">
        <v>289</v>
      </c>
      <c r="F9" s="308"/>
      <c r="G9" s="239">
        <f>_xlfn.IFNA((VLOOKUP(H9,OMS!$O$10:$P$3000,2,FALSE)),"")</f>
        <v>1442066</v>
      </c>
      <c r="H9" s="262" t="s">
        <v>517</v>
      </c>
      <c r="I9" s="369"/>
      <c r="J9" s="370"/>
      <c r="K9" s="370"/>
      <c r="L9" s="88">
        <f>'Moors League'!G12</f>
        <v>3</v>
      </c>
      <c r="M9" s="89">
        <f>'Moors League'!H12</f>
        <v>3435</v>
      </c>
      <c r="N9" s="89">
        <f>'Moors League'!I12</f>
        <v>2</v>
      </c>
      <c r="O9" s="103"/>
      <c r="P9" s="201"/>
      <c r="Q9" s="105" t="str">
        <f>_xlfn.IFNA((VLOOKUP(O9,'DQ Lookup'!$A$2:$B$99,2,FALSE)),"")</f>
        <v/>
      </c>
      <c r="R9">
        <f t="shared" si="0"/>
        <v>1442066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003435</v>
      </c>
      <c r="AG9" t="str">
        <f>_xlfn.IFNA((VLOOKUP(Y9,'Swim England Lookup'!$C$2:$E$5,3,FALSE)),"")</f>
        <v>10</v>
      </c>
      <c r="AH9" t="s">
        <v>324</v>
      </c>
      <c r="AI9" t="e">
        <f t="shared" si="9"/>
        <v>#REF!</v>
      </c>
    </row>
    <row r="10" spans="1:36" ht="19.5" customHeight="1" x14ac:dyDescent="0.25">
      <c r="A10" s="271">
        <v>5</v>
      </c>
      <c r="B10" s="272" t="s">
        <v>283</v>
      </c>
      <c r="C10" s="272" t="s">
        <v>285</v>
      </c>
      <c r="D10" s="272" t="s">
        <v>292</v>
      </c>
      <c r="E10" s="273" t="s">
        <v>290</v>
      </c>
      <c r="F10" s="308"/>
      <c r="G10" s="239">
        <f>_xlfn.IFNA((VLOOKUP(H10,OMS!$O$10:$P$3000,2,FALSE)),"")</f>
        <v>1507985</v>
      </c>
      <c r="H10" s="262" t="s">
        <v>518</v>
      </c>
      <c r="I10" s="369"/>
      <c r="J10" s="370"/>
      <c r="K10" s="370"/>
      <c r="L10" s="88">
        <f>'Moors League'!G13</f>
        <v>3</v>
      </c>
      <c r="M10" s="89">
        <f>'Moors League'!H13</f>
        <v>3845</v>
      </c>
      <c r="N10" s="89">
        <f>'Moors League'!I13</f>
        <v>2</v>
      </c>
      <c r="O10" s="103"/>
      <c r="P10" s="201"/>
      <c r="Q10" s="105" t="str">
        <f>_xlfn.IFNA((VLOOKUP(O10,'DQ Lookup'!$A$2:$B$99,2,FALSE)),"")</f>
        <v/>
      </c>
      <c r="R10">
        <f t="shared" si="0"/>
        <v>1507985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003845</v>
      </c>
      <c r="AG10" t="str">
        <f>_xlfn.IFNA((VLOOKUP(Y10,'Swim England Lookup'!$C$2:$E$5,3,FALSE)),"")</f>
        <v>07</v>
      </c>
      <c r="AH10" t="s">
        <v>324</v>
      </c>
      <c r="AI10" t="e">
        <f t="shared" si="9"/>
        <v>#REF!</v>
      </c>
    </row>
    <row r="11" spans="1:36" ht="19.5" customHeight="1" x14ac:dyDescent="0.25">
      <c r="A11" s="271">
        <v>6</v>
      </c>
      <c r="B11" s="272" t="s">
        <v>284</v>
      </c>
      <c r="C11" s="272" t="s">
        <v>285</v>
      </c>
      <c r="D11" s="272" t="s">
        <v>292</v>
      </c>
      <c r="E11" s="273" t="s">
        <v>290</v>
      </c>
      <c r="F11" s="308"/>
      <c r="G11" s="239">
        <f>_xlfn.IFNA((VLOOKUP(H11,OMS!$O$10:$P$3000,2,FALSE)),"")</f>
        <v>1412240</v>
      </c>
      <c r="H11" s="262" t="s">
        <v>519</v>
      </c>
      <c r="I11" s="369"/>
      <c r="J11" s="370"/>
      <c r="K11" s="370"/>
      <c r="L11" s="88">
        <f>'Moors League'!G14</f>
        <v>1</v>
      </c>
      <c r="M11" s="89">
        <f>'Moors League'!H14</f>
        <v>3389</v>
      </c>
      <c r="N11" s="89">
        <f>'Moors League'!I14</f>
        <v>4</v>
      </c>
      <c r="O11" s="103"/>
      <c r="P11" s="201"/>
      <c r="Q11" s="105" t="str">
        <f>_xlfn.IFNA((VLOOKUP(O11,'DQ Lookup'!$A$2:$B$99,2,FALSE)),"")</f>
        <v/>
      </c>
      <c r="R11">
        <f t="shared" si="0"/>
        <v>1412240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003389</v>
      </c>
      <c r="AG11" t="str">
        <f>_xlfn.IFNA((VLOOKUP(Y11,'Swim England Lookup'!$C$2:$E$5,3,FALSE)),"")</f>
        <v>07</v>
      </c>
      <c r="AH11" t="s">
        <v>324</v>
      </c>
      <c r="AI11" t="e">
        <f t="shared" si="9"/>
        <v>#REF!</v>
      </c>
    </row>
    <row r="12" spans="1:36" ht="19.5" customHeight="1" x14ac:dyDescent="0.25">
      <c r="A12" s="271">
        <v>7</v>
      </c>
      <c r="B12" s="272" t="s">
        <v>283</v>
      </c>
      <c r="C12" s="272" t="s">
        <v>287</v>
      </c>
      <c r="D12" s="272" t="s">
        <v>292</v>
      </c>
      <c r="E12" s="273" t="s">
        <v>291</v>
      </c>
      <c r="F12" s="308"/>
      <c r="G12" s="239">
        <f>_xlfn.IFNA((VLOOKUP(H12,OMS!$O$10:$P$3000,2,FALSE)),"")</f>
        <v>1800652</v>
      </c>
      <c r="H12" s="262" t="s">
        <v>520</v>
      </c>
      <c r="I12" s="369"/>
      <c r="J12" s="370"/>
      <c r="K12" s="370"/>
      <c r="L12" s="88">
        <f>'Moors League'!G15</f>
        <v>2</v>
      </c>
      <c r="M12" s="89">
        <f>'Moors League'!H15</f>
        <v>3690</v>
      </c>
      <c r="N12" s="89">
        <f>'Moors League'!I15</f>
        <v>3</v>
      </c>
      <c r="O12" s="103"/>
      <c r="P12" s="201"/>
      <c r="Q12" s="105" t="str">
        <f>_xlfn.IFNA((VLOOKUP(O12,'DQ Lookup'!$A$2:$B$99,2,FALSE)),"")</f>
        <v/>
      </c>
      <c r="R12">
        <f>G14</f>
        <v>1505992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003630</v>
      </c>
      <c r="AG12" t="str">
        <f>_xlfn.IFNA((VLOOKUP(Y12,'Swim England Lookup'!$C$2:$E$5,3,FALSE)),"")</f>
        <v>13</v>
      </c>
      <c r="AH12" t="s">
        <v>324</v>
      </c>
      <c r="AI12" t="e">
        <f t="shared" si="9"/>
        <v>#REF!</v>
      </c>
    </row>
    <row r="13" spans="1:36" ht="19.5" customHeight="1" x14ac:dyDescent="0.25">
      <c r="A13" s="271">
        <v>8</v>
      </c>
      <c r="B13" s="272" t="s">
        <v>284</v>
      </c>
      <c r="C13" s="272" t="s">
        <v>287</v>
      </c>
      <c r="D13" s="272" t="s">
        <v>292</v>
      </c>
      <c r="E13" s="273" t="s">
        <v>291</v>
      </c>
      <c r="F13" s="308"/>
      <c r="G13" s="239">
        <f>_xlfn.IFNA((VLOOKUP(H13,OMS!$O$10:$P$3000,2,FALSE)),"")</f>
        <v>1800651</v>
      </c>
      <c r="H13" s="262" t="s">
        <v>521</v>
      </c>
      <c r="I13" s="369"/>
      <c r="J13" s="370"/>
      <c r="K13" s="370"/>
      <c r="L13" s="88">
        <f>'Moors League'!G16</f>
        <v>3</v>
      </c>
      <c r="M13" s="89">
        <f>'Moors League'!H16</f>
        <v>4038</v>
      </c>
      <c r="N13" s="89">
        <f>'Moors League'!I16</f>
        <v>2</v>
      </c>
      <c r="O13" s="103"/>
      <c r="P13" s="201"/>
      <c r="Q13" s="105" t="str">
        <f>_xlfn.IFNA((VLOOKUP(O13,'DQ Lookup'!$A$2:$B$99,2,FALSE)),"")</f>
        <v/>
      </c>
      <c r="R13">
        <f>G15</f>
        <v>1608819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004000</v>
      </c>
      <c r="AG13" t="str">
        <f>_xlfn.IFNA((VLOOKUP(Y13,'Swim England Lookup'!$C$2:$E$5,3,FALSE)),"")</f>
        <v>13</v>
      </c>
      <c r="AH13" t="s">
        <v>324</v>
      </c>
      <c r="AI13" t="e">
        <f t="shared" si="9"/>
        <v>#REF!</v>
      </c>
    </row>
    <row r="14" spans="1:36" ht="19.5" customHeight="1" x14ac:dyDescent="0.25">
      <c r="A14" s="271">
        <v>9</v>
      </c>
      <c r="B14" s="272" t="s">
        <v>283</v>
      </c>
      <c r="C14" s="272" t="s">
        <v>286</v>
      </c>
      <c r="D14" s="272" t="s">
        <v>292</v>
      </c>
      <c r="E14" s="273" t="s">
        <v>288</v>
      </c>
      <c r="F14" s="308"/>
      <c r="G14" s="239">
        <f>_xlfn.IFNA((VLOOKUP(H14,OMS!$O$10:$P$3000,2,FALSE)),"")</f>
        <v>1505992</v>
      </c>
      <c r="H14" s="262" t="s">
        <v>522</v>
      </c>
      <c r="I14" s="369"/>
      <c r="J14" s="370"/>
      <c r="K14" s="370"/>
      <c r="L14" s="88">
        <f>'Moors League'!G17</f>
        <v>2</v>
      </c>
      <c r="M14" s="89">
        <f>'Moors League'!H17</f>
        <v>3630</v>
      </c>
      <c r="N14" s="89">
        <f>'Moors League'!I17</f>
        <v>3</v>
      </c>
      <c r="O14" s="103"/>
      <c r="P14" s="201"/>
      <c r="Q14" s="105" t="str">
        <f>_xlfn.IFNA((VLOOKUP(O14,'DQ Lookup'!$A$2:$B$99,2,FALSE)),"")</f>
        <v/>
      </c>
      <c r="R14">
        <f>G24</f>
        <v>1505992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004105</v>
      </c>
      <c r="AG14" t="str">
        <f>_xlfn.IFNA((VLOOKUP(Y14,'Swim England Lookup'!$C$2:$E$5,3,FALSE)),"")</f>
        <v>07</v>
      </c>
      <c r="AH14" t="s">
        <v>324</v>
      </c>
      <c r="AI14" t="e">
        <f t="shared" si="9"/>
        <v>#REF!</v>
      </c>
    </row>
    <row r="15" spans="1:36" ht="19.5" customHeight="1" x14ac:dyDescent="0.25">
      <c r="A15" s="271">
        <v>10</v>
      </c>
      <c r="B15" s="272" t="s">
        <v>284</v>
      </c>
      <c r="C15" s="272" t="s">
        <v>286</v>
      </c>
      <c r="D15" s="272" t="s">
        <v>292</v>
      </c>
      <c r="E15" s="273" t="s">
        <v>288</v>
      </c>
      <c r="F15" s="309"/>
      <c r="G15" s="239">
        <f>_xlfn.IFNA((VLOOKUP(H15,OMS!$O$10:$P$3000,2,FALSE)),"")</f>
        <v>1608819</v>
      </c>
      <c r="H15" s="262" t="s">
        <v>523</v>
      </c>
      <c r="I15" s="371"/>
      <c r="J15" s="372"/>
      <c r="K15" s="372"/>
      <c r="L15" s="88">
        <f>'Moors League'!G18</f>
        <v>4</v>
      </c>
      <c r="M15" s="89">
        <f>'Moors League'!H18</f>
        <v>4000</v>
      </c>
      <c r="N15" s="89">
        <f>'Moors League'!I18</f>
        <v>1</v>
      </c>
      <c r="O15" s="103"/>
      <c r="P15" s="201"/>
      <c r="Q15" s="105" t="str">
        <f>_xlfn.IFNA((VLOOKUP(O15,'DQ Lookup'!$A$2:$B$99,2,FALSE)),"")</f>
        <v/>
      </c>
      <c r="R15">
        <f>G25</f>
        <v>1442066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004059</v>
      </c>
      <c r="AG15" t="str">
        <f>_xlfn.IFNA((VLOOKUP(Y15,'Swim England Lookup'!$C$2:$E$5,3,FALSE)),"")</f>
        <v>07</v>
      </c>
      <c r="AH15" t="s">
        <v>324</v>
      </c>
      <c r="AI15" t="e">
        <f t="shared" si="9"/>
        <v>#REF!</v>
      </c>
    </row>
    <row r="16" spans="1:36" ht="19.5" customHeight="1" x14ac:dyDescent="0.25">
      <c r="A16" s="271">
        <v>11</v>
      </c>
      <c r="B16" s="272" t="s">
        <v>283</v>
      </c>
      <c r="C16" s="272" t="s">
        <v>79</v>
      </c>
      <c r="D16" s="272" t="s">
        <v>293</v>
      </c>
      <c r="E16" s="273" t="s">
        <v>97</v>
      </c>
      <c r="F16" s="197" t="s">
        <v>296</v>
      </c>
      <c r="G16" s="239">
        <f>_xlfn.IFNA((VLOOKUP(H16,OMS!$O$10:$P$3000,2,FALSE)),"")</f>
        <v>1409788</v>
      </c>
      <c r="H16" s="262" t="s">
        <v>514</v>
      </c>
      <c r="I16" s="240" t="s">
        <v>298</v>
      </c>
      <c r="J16" s="239">
        <f>_xlfn.IFNA((VLOOKUP(K16,OMS!$O$10:$P$3000,2,FALSE)),"")</f>
        <v>1507985</v>
      </c>
      <c r="K16" s="262" t="s">
        <v>518</v>
      </c>
      <c r="L16" s="299"/>
      <c r="M16" s="300"/>
      <c r="N16" s="300"/>
      <c r="O16" s="103"/>
      <c r="P16" s="201"/>
      <c r="Q16" s="105" t="str">
        <f>_xlfn.IFNA((VLOOKUP(O16,'DQ Lookup'!$A$2:$B$99,2,FALSE)),"")</f>
        <v/>
      </c>
      <c r="R16">
        <f t="shared" ref="R16:R21" si="10">G28</f>
        <v>1507985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003347</v>
      </c>
      <c r="AG16" t="str">
        <f>_xlfn.IFNA((VLOOKUP(Y16,'Swim England Lookup'!$C$2:$E$5,3,FALSE)),"")</f>
        <v>10</v>
      </c>
      <c r="AH16" t="s">
        <v>324</v>
      </c>
      <c r="AI16" t="e">
        <f t="shared" si="9"/>
        <v>#REF!</v>
      </c>
    </row>
    <row r="17" spans="1:35" ht="19.5" customHeight="1" x14ac:dyDescent="0.25">
      <c r="A17" s="316"/>
      <c r="B17" s="317"/>
      <c r="C17" s="317"/>
      <c r="D17" s="317"/>
      <c r="E17" s="318"/>
      <c r="F17" s="197" t="s">
        <v>297</v>
      </c>
      <c r="G17" s="239">
        <f>_xlfn.IFNA((VLOOKUP(H17,OMS!$O$10:$P$3000,2,FALSE)),"")</f>
        <v>1505992</v>
      </c>
      <c r="H17" s="262" t="s">
        <v>522</v>
      </c>
      <c r="I17" s="240" t="s">
        <v>299</v>
      </c>
      <c r="J17" s="239">
        <f>_xlfn.IFNA((VLOOKUP(K17,OMS!$O$10:$P$3000,2,FALSE)),"")</f>
        <v>1258186</v>
      </c>
      <c r="K17" s="262" t="s">
        <v>532</v>
      </c>
      <c r="L17" s="88">
        <f>'Moors League'!G19</f>
        <v>2</v>
      </c>
      <c r="M17" s="114">
        <f>'Moors League'!H19</f>
        <v>21951</v>
      </c>
      <c r="N17" s="114">
        <f>'Moors League'!I19</f>
        <v>3</v>
      </c>
      <c r="O17" s="103"/>
      <c r="P17" s="201"/>
      <c r="Q17" s="105" t="str">
        <f>_xlfn.IFNA((VLOOKUP(O17,'DQ Lookup'!$A$2:$B$99,2,FALSE)),"")</f>
        <v/>
      </c>
      <c r="R17">
        <f t="shared" si="10"/>
        <v>1412240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003066</v>
      </c>
      <c r="AG17" t="str">
        <f>_xlfn.IFNA((VLOOKUP(Y17,'Swim England Lookup'!$C$2:$E$5,3,FALSE)),"")</f>
        <v>10</v>
      </c>
      <c r="AH17" t="s">
        <v>324</v>
      </c>
      <c r="AI17" t="e">
        <f t="shared" si="9"/>
        <v>#REF!</v>
      </c>
    </row>
    <row r="18" spans="1:35" ht="19.5" customHeight="1" x14ac:dyDescent="0.25">
      <c r="A18" s="271">
        <v>12</v>
      </c>
      <c r="B18" s="272" t="s">
        <v>284</v>
      </c>
      <c r="C18" s="272" t="s">
        <v>79</v>
      </c>
      <c r="D18" s="272" t="s">
        <v>293</v>
      </c>
      <c r="E18" s="273" t="s">
        <v>97</v>
      </c>
      <c r="F18" s="198" t="s">
        <v>296</v>
      </c>
      <c r="G18" s="239">
        <f>_xlfn.IFNA((VLOOKUP(H18,OMS!$O$10:$P$3000,2,FALSE)),"")</f>
        <v>1480052</v>
      </c>
      <c r="H18" s="262" t="s">
        <v>515</v>
      </c>
      <c r="I18" s="240" t="s">
        <v>298</v>
      </c>
      <c r="J18" s="239">
        <f>_xlfn.IFNA((VLOOKUP(K18,OMS!$O$10:$P$3000,2,FALSE)),"")</f>
        <v>1271952</v>
      </c>
      <c r="K18" s="262" t="s">
        <v>527</v>
      </c>
      <c r="L18" s="299"/>
      <c r="M18" s="300"/>
      <c r="N18" s="300"/>
      <c r="O18" s="103"/>
      <c r="P18" s="201"/>
      <c r="Q18" s="105" t="str">
        <f>_xlfn.IFNA((VLOOKUP(O18,'DQ Lookup'!$A$2:$B$99,2,FALSE)),"")</f>
        <v/>
      </c>
      <c r="R18">
        <f t="shared" si="10"/>
        <v>1689521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003389</v>
      </c>
      <c r="AG18" t="str">
        <f>_xlfn.IFNA((VLOOKUP(Y18,'Swim England Lookup'!$C$2:$E$5,3,FALSE)),"")</f>
        <v>01</v>
      </c>
      <c r="AH18" t="s">
        <v>324</v>
      </c>
      <c r="AI18" t="e">
        <f t="shared" si="9"/>
        <v>#REF!</v>
      </c>
    </row>
    <row r="19" spans="1:35" ht="19.5" customHeight="1" x14ac:dyDescent="0.25">
      <c r="A19" s="316"/>
      <c r="B19" s="317"/>
      <c r="C19" s="317"/>
      <c r="D19" s="317"/>
      <c r="E19" s="318"/>
      <c r="F19" s="197" t="s">
        <v>297</v>
      </c>
      <c r="G19" s="239">
        <f>_xlfn.IFNA((VLOOKUP(H19,OMS!$O$10:$P$3000,2,FALSE)),"")</f>
        <v>846398</v>
      </c>
      <c r="H19" s="262" t="s">
        <v>524</v>
      </c>
      <c r="I19" s="240" t="s">
        <v>299</v>
      </c>
      <c r="J19" s="239">
        <f>_xlfn.IFNA((VLOOKUP(K19,OMS!$O$10:$P$3000,2,FALSE)),"")</f>
        <v>1412240</v>
      </c>
      <c r="K19" s="262" t="s">
        <v>519</v>
      </c>
      <c r="L19" s="91">
        <f>'Moors League'!G20</f>
        <v>1</v>
      </c>
      <c r="M19" s="89">
        <f>'Moors League'!H20</f>
        <v>20192</v>
      </c>
      <c r="N19" s="89">
        <f>'Moors League'!I20</f>
        <v>4</v>
      </c>
      <c r="O19" s="103"/>
      <c r="P19" s="201"/>
      <c r="Q19" s="105" t="str">
        <f>_xlfn.IFNA((VLOOKUP(O19,'DQ Lookup'!$A$2:$B$99,2,FALSE)),"")</f>
        <v/>
      </c>
      <c r="R19">
        <f t="shared" si="10"/>
        <v>1442066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003180</v>
      </c>
      <c r="AG19" t="str">
        <f>_xlfn.IFNA((VLOOKUP(Y19,'Swim England Lookup'!$C$2:$E$5,3,FALSE)),"")</f>
        <v>01</v>
      </c>
      <c r="AH19" t="s">
        <v>324</v>
      </c>
      <c r="AI19" t="e">
        <f t="shared" si="9"/>
        <v>#REF!</v>
      </c>
    </row>
    <row r="20" spans="1:35" ht="19.5" customHeight="1" x14ac:dyDescent="0.25">
      <c r="A20" s="271">
        <v>13</v>
      </c>
      <c r="B20" s="272" t="s">
        <v>283</v>
      </c>
      <c r="C20" s="272" t="s">
        <v>282</v>
      </c>
      <c r="D20" s="272" t="s">
        <v>293</v>
      </c>
      <c r="E20" s="273" t="s">
        <v>99</v>
      </c>
      <c r="F20" s="199">
        <v>1</v>
      </c>
      <c r="G20" s="239">
        <f>_xlfn.IFNA((VLOOKUP(H20,OMS!$O$10:$P$3000,2,FALSE)),"")</f>
        <v>1652845</v>
      </c>
      <c r="H20" s="262" t="s">
        <v>525</v>
      </c>
      <c r="I20" s="267">
        <v>2</v>
      </c>
      <c r="J20" s="239">
        <f>_xlfn.IFNA((VLOOKUP(K20,OMS!$O$10:$P$3000,2,FALSE)),"")</f>
        <v>1751213</v>
      </c>
      <c r="K20" s="262" t="s">
        <v>542</v>
      </c>
      <c r="L20" s="299"/>
      <c r="M20" s="300"/>
      <c r="N20" s="300"/>
      <c r="O20" s="103"/>
      <c r="P20" s="201"/>
      <c r="Q20" s="105" t="str">
        <f>_xlfn.IFNA((VLOOKUP(O20,'DQ Lookup'!$A$2:$B$99,2,FALSE)),"")</f>
        <v/>
      </c>
      <c r="R20">
        <f t="shared" si="10"/>
        <v>1507985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003969</v>
      </c>
      <c r="AG20" t="str">
        <f>_xlfn.IFNA((VLOOKUP(Y20,'Swim England Lookup'!$C$2:$E$5,3,FALSE)),"")</f>
        <v>07</v>
      </c>
      <c r="AH20" t="s">
        <v>324</v>
      </c>
      <c r="AI20" t="e">
        <f t="shared" si="9"/>
        <v>#REF!</v>
      </c>
    </row>
    <row r="21" spans="1:35" ht="19.5" customHeight="1" x14ac:dyDescent="0.25">
      <c r="A21" s="316"/>
      <c r="B21" s="317"/>
      <c r="C21" s="317"/>
      <c r="D21" s="317"/>
      <c r="E21" s="318"/>
      <c r="F21" s="199">
        <v>3</v>
      </c>
      <c r="G21" s="239">
        <f>_xlfn.IFNA((VLOOKUP(H21,OMS!$O$10:$P$3000,2,FALSE)),"")</f>
        <v>1689521</v>
      </c>
      <c r="H21" s="262" t="s">
        <v>516</v>
      </c>
      <c r="I21" s="267">
        <v>4</v>
      </c>
      <c r="J21" s="239">
        <f>_xlfn.IFNA((VLOOKUP(K21,OMS!$O$10:$P$3000,2,FALSE)),"")</f>
        <v>1800652</v>
      </c>
      <c r="K21" s="262" t="s">
        <v>520</v>
      </c>
      <c r="L21" s="91">
        <f>'Moors League'!G21</f>
        <v>1</v>
      </c>
      <c r="M21" s="89">
        <f>'Moors League'!H21</f>
        <v>21905</v>
      </c>
      <c r="N21" s="89">
        <f>'Moors League'!I21</f>
        <v>4</v>
      </c>
      <c r="O21" s="103"/>
      <c r="P21" s="201"/>
      <c r="Q21" s="105" t="str">
        <f>_xlfn.IFNA((VLOOKUP(O21,'DQ Lookup'!$A$2:$B$99,2,FALSE)),"")</f>
        <v/>
      </c>
      <c r="R21">
        <f t="shared" si="10"/>
        <v>1271952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003333</v>
      </c>
      <c r="AG21" t="str">
        <f>_xlfn.IFNA((VLOOKUP(Y21,'Swim England Lookup'!$C$2:$E$5,3,FALSE)),"")</f>
        <v>07</v>
      </c>
      <c r="AH21" t="s">
        <v>324</v>
      </c>
      <c r="AI21" t="e">
        <f t="shared" si="9"/>
        <v>#REF!</v>
      </c>
    </row>
    <row r="22" spans="1:35" ht="19.5" customHeight="1" x14ac:dyDescent="0.25">
      <c r="A22" s="271">
        <v>14</v>
      </c>
      <c r="B22" s="272" t="s">
        <v>284</v>
      </c>
      <c r="C22" s="272" t="s">
        <v>282</v>
      </c>
      <c r="D22" s="272" t="s">
        <v>293</v>
      </c>
      <c r="E22" s="273" t="s">
        <v>99</v>
      </c>
      <c r="F22" s="198">
        <v>1</v>
      </c>
      <c r="G22" s="239">
        <f>_xlfn.IFNA((VLOOKUP(H22,OMS!$O$10:$P$3000,2,FALSE)),"")</f>
        <v>1786368</v>
      </c>
      <c r="H22" s="262" t="s">
        <v>526</v>
      </c>
      <c r="I22" s="268">
        <v>2</v>
      </c>
      <c r="J22" s="239">
        <f>_xlfn.IFNA((VLOOKUP(K22,OMS!$O$10:$P$3000,2,FALSE)),"")</f>
        <v>1608819</v>
      </c>
      <c r="K22" s="262" t="s">
        <v>523</v>
      </c>
      <c r="L22" s="299"/>
      <c r="M22" s="300"/>
      <c r="N22" s="300"/>
      <c r="O22" s="103"/>
      <c r="P22" s="201"/>
      <c r="Q22" s="105" t="str">
        <f>_xlfn.IFNA((VLOOKUP(O22,'DQ Lookup'!$A$2:$B$99,2,FALSE)),"")</f>
        <v/>
      </c>
      <c r="R22">
        <f t="shared" ref="R22:R27" si="14">G46</f>
        <v>1258186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003369</v>
      </c>
      <c r="AG22" t="str">
        <f>_xlfn.IFNA((VLOOKUP(Y22,'Swim England Lookup'!$C$2:$E$5,3,FALSE)),"")</f>
        <v>10</v>
      </c>
      <c r="AH22" t="s">
        <v>324</v>
      </c>
      <c r="AI22" t="e">
        <f t="shared" si="9"/>
        <v>#REF!</v>
      </c>
    </row>
    <row r="23" spans="1:35" ht="19.5" customHeight="1" x14ac:dyDescent="0.25">
      <c r="A23" s="316"/>
      <c r="B23" s="317"/>
      <c r="C23" s="317"/>
      <c r="D23" s="317"/>
      <c r="E23" s="318"/>
      <c r="F23" s="200">
        <v>3</v>
      </c>
      <c r="G23" s="239">
        <f>_xlfn.IFNA((VLOOKUP(H23,OMS!$O$10:$P$3000,2,FALSE)),"")</f>
        <v>1442066</v>
      </c>
      <c r="H23" s="262" t="s">
        <v>517</v>
      </c>
      <c r="I23" s="269">
        <v>4</v>
      </c>
      <c r="J23" s="239">
        <f>_xlfn.IFNA((VLOOKUP(K23,OMS!$O$10:$P$3000,2,FALSE)),"")</f>
        <v>1800651</v>
      </c>
      <c r="K23" s="262" t="s">
        <v>521</v>
      </c>
      <c r="L23" s="91">
        <f>'Moors League'!G22</f>
        <v>2</v>
      </c>
      <c r="M23" s="89">
        <f>'Moors League'!H22</f>
        <v>22099</v>
      </c>
      <c r="N23" s="89">
        <f>'Moors League'!I22</f>
        <v>3</v>
      </c>
      <c r="O23" s="103"/>
      <c r="P23" s="201"/>
      <c r="Q23" s="105" t="str">
        <f>_xlfn.IFNA((VLOOKUP(O23,'DQ Lookup'!$A$2:$B$99,2,FALSE)),"")</f>
        <v/>
      </c>
      <c r="R23">
        <f t="shared" si="14"/>
        <v>1480052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002787</v>
      </c>
      <c r="AG23" t="str">
        <f>_xlfn.IFNA((VLOOKUP(Y23,'Swim England Lookup'!$C$2:$E$5,3,FALSE)),"")</f>
        <v>10</v>
      </c>
      <c r="AH23" t="s">
        <v>324</v>
      </c>
      <c r="AI23" t="e">
        <f t="shared" si="9"/>
        <v>#REF!</v>
      </c>
    </row>
    <row r="24" spans="1:35" ht="19.5" customHeight="1" x14ac:dyDescent="0.25">
      <c r="A24" s="271">
        <v>15</v>
      </c>
      <c r="B24" s="272" t="s">
        <v>283</v>
      </c>
      <c r="C24" s="272" t="s">
        <v>286</v>
      </c>
      <c r="D24" s="272" t="s">
        <v>292</v>
      </c>
      <c r="E24" s="273" t="s">
        <v>290</v>
      </c>
      <c r="F24" s="308"/>
      <c r="G24" s="239">
        <f>_xlfn.IFNA((VLOOKUP(H24,OMS!$O$10:$P$3000,2,FALSE)),"")</f>
        <v>1505992</v>
      </c>
      <c r="H24" s="262" t="s">
        <v>522</v>
      </c>
      <c r="I24" s="369"/>
      <c r="J24" s="370"/>
      <c r="K24" s="370"/>
      <c r="L24" s="88">
        <f>'Moors League'!G23</f>
        <v>2</v>
      </c>
      <c r="M24" s="89">
        <f>'Moors League'!H23</f>
        <v>4105</v>
      </c>
      <c r="N24" s="89">
        <f>'Moors League'!I23</f>
        <v>3</v>
      </c>
      <c r="O24" s="103"/>
      <c r="P24" s="201"/>
      <c r="Q24" s="105" t="str">
        <f>_xlfn.IFNA((VLOOKUP(O24,'DQ Lookup'!$A$2:$B$99,2,FALSE)),"")</f>
        <v/>
      </c>
      <c r="R24">
        <f t="shared" si="14"/>
        <v>1689521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003797</v>
      </c>
      <c r="AG24" t="str">
        <f>_xlfn.IFNA((VLOOKUP(Y24,'Swim England Lookup'!$C$2:$E$5,3,FALSE)),"")</f>
        <v>13</v>
      </c>
      <c r="AH24" t="s">
        <v>324</v>
      </c>
      <c r="AI24" t="e">
        <f t="shared" si="9"/>
        <v>#REF!</v>
      </c>
    </row>
    <row r="25" spans="1:35" ht="19.5" customHeight="1" x14ac:dyDescent="0.25">
      <c r="A25" s="271">
        <v>16</v>
      </c>
      <c r="B25" s="272" t="s">
        <v>284</v>
      </c>
      <c r="C25" s="272" t="s">
        <v>286</v>
      </c>
      <c r="D25" s="272" t="s">
        <v>292</v>
      </c>
      <c r="E25" s="273" t="s">
        <v>290</v>
      </c>
      <c r="F25" s="308"/>
      <c r="G25" s="239">
        <f>_xlfn.IFNA((VLOOKUP(H25,OMS!$O$10:$P$3000,2,FALSE)),"")</f>
        <v>1442066</v>
      </c>
      <c r="H25" s="262" t="s">
        <v>517</v>
      </c>
      <c r="I25" s="369"/>
      <c r="J25" s="370"/>
      <c r="K25" s="370"/>
      <c r="L25" s="88">
        <f>'Moors League'!G24</f>
        <v>4</v>
      </c>
      <c r="M25" s="89">
        <f>'Moors League'!H24</f>
        <v>4059</v>
      </c>
      <c r="N25" s="89">
        <f>'Moors League'!I24</f>
        <v>1</v>
      </c>
      <c r="O25" s="103"/>
      <c r="P25" s="201"/>
      <c r="Q25" s="105" t="str">
        <f>_xlfn.IFNA((VLOOKUP(O25,'DQ Lookup'!$A$2:$B$99,2,FALSE)),"")</f>
        <v/>
      </c>
      <c r="R25">
        <f t="shared" si="14"/>
        <v>1442066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003900</v>
      </c>
      <c r="AG25" t="str">
        <f>_xlfn.IFNA((VLOOKUP(Y25,'Swim England Lookup'!$C$2:$E$5,3,FALSE)),"")</f>
        <v>13</v>
      </c>
      <c r="AH25" t="s">
        <v>324</v>
      </c>
      <c r="AI25" t="e">
        <f t="shared" si="9"/>
        <v>#REF!</v>
      </c>
    </row>
    <row r="26" spans="1:35" ht="19.5" customHeight="1" x14ac:dyDescent="0.25">
      <c r="A26" s="271">
        <v>17</v>
      </c>
      <c r="B26" s="272" t="s">
        <v>283</v>
      </c>
      <c r="C26" s="272" t="s">
        <v>287</v>
      </c>
      <c r="D26" s="272" t="s">
        <v>292</v>
      </c>
      <c r="E26" s="273" t="s">
        <v>288</v>
      </c>
      <c r="F26" s="308"/>
      <c r="G26" s="239">
        <f>_xlfn.IFNA((VLOOKUP(H26,OMS!$O$10:$P$3000,2,FALSE)),"")</f>
        <v>1800652</v>
      </c>
      <c r="H26" s="262" t="s">
        <v>520</v>
      </c>
      <c r="I26" s="369"/>
      <c r="J26" s="370"/>
      <c r="K26" s="370"/>
      <c r="L26" s="88">
        <f>'Moors League'!G25</f>
        <v>4</v>
      </c>
      <c r="M26" s="89">
        <f>'Moors League'!H25</f>
        <v>4922</v>
      </c>
      <c r="N26" s="89">
        <f>'Moors League'!I25</f>
        <v>1</v>
      </c>
      <c r="O26" s="103"/>
      <c r="P26" s="201"/>
      <c r="Q26" s="105" t="str">
        <f>_xlfn.IFNA((VLOOKUP(O26,'DQ Lookup'!$A$2:$B$99,2,FALSE)),"")</f>
        <v/>
      </c>
      <c r="R26">
        <f t="shared" si="14"/>
        <v>1507985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003042</v>
      </c>
      <c r="AG26" t="str">
        <f>_xlfn.IFNA((VLOOKUP(Y26,'Swim England Lookup'!$C$2:$E$5,3,FALSE)),"")</f>
        <v>01</v>
      </c>
      <c r="AH26" t="s">
        <v>324</v>
      </c>
      <c r="AI26" t="e">
        <f t="shared" si="9"/>
        <v>#REF!</v>
      </c>
    </row>
    <row r="27" spans="1:35" ht="19.5" customHeight="1" x14ac:dyDescent="0.25">
      <c r="A27" s="271">
        <v>18</v>
      </c>
      <c r="B27" s="272" t="s">
        <v>284</v>
      </c>
      <c r="C27" s="272" t="s">
        <v>287</v>
      </c>
      <c r="D27" s="272" t="s">
        <v>292</v>
      </c>
      <c r="E27" s="273" t="s">
        <v>288</v>
      </c>
      <c r="F27" s="308"/>
      <c r="G27" s="239">
        <f>_xlfn.IFNA((VLOOKUP(H27,OMS!$O$10:$P$3000,2,FALSE)),"")</f>
        <v>1800651</v>
      </c>
      <c r="H27" s="262" t="s">
        <v>521</v>
      </c>
      <c r="I27" s="369"/>
      <c r="J27" s="370"/>
      <c r="K27" s="370"/>
      <c r="L27" s="88">
        <f>'Moors League'!G26</f>
        <v>3</v>
      </c>
      <c r="M27" s="89">
        <f>'Moors League'!H26</f>
        <v>5290</v>
      </c>
      <c r="N27" s="89">
        <f>'Moors League'!I26</f>
        <v>2</v>
      </c>
      <c r="O27" s="103"/>
      <c r="P27" s="201"/>
      <c r="Q27" s="105" t="str">
        <f>_xlfn.IFNA((VLOOKUP(O27,'DQ Lookup'!$A$2:$B$99,2,FALSE)),"")</f>
        <v/>
      </c>
      <c r="R27">
        <f t="shared" si="14"/>
        <v>1412240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002741</v>
      </c>
      <c r="AG27" t="str">
        <f>_xlfn.IFNA((VLOOKUP(Y27,'Swim England Lookup'!$C$2:$E$5,3,FALSE)),"")</f>
        <v>01</v>
      </c>
      <c r="AH27" t="s">
        <v>324</v>
      </c>
      <c r="AI27" t="e">
        <f t="shared" si="9"/>
        <v>#REF!</v>
      </c>
    </row>
    <row r="28" spans="1:35" ht="19.5" customHeight="1" x14ac:dyDescent="0.25">
      <c r="A28" s="271">
        <v>19</v>
      </c>
      <c r="B28" s="272" t="s">
        <v>283</v>
      </c>
      <c r="C28" s="272" t="s">
        <v>285</v>
      </c>
      <c r="D28" s="272" t="s">
        <v>292</v>
      </c>
      <c r="E28" s="273" t="s">
        <v>289</v>
      </c>
      <c r="F28" s="308"/>
      <c r="G28" s="239">
        <f>_xlfn.IFNA((VLOOKUP(H28,OMS!$O$10:$P$3000,2,FALSE)),"")</f>
        <v>1507985</v>
      </c>
      <c r="H28" s="262" t="s">
        <v>518</v>
      </c>
      <c r="I28" s="369"/>
      <c r="J28" s="370"/>
      <c r="K28" s="370"/>
      <c r="L28" s="88">
        <f>'Moors League'!G27</f>
        <v>3</v>
      </c>
      <c r="M28" s="89">
        <f>'Moors League'!H27</f>
        <v>3347</v>
      </c>
      <c r="N28" s="89">
        <f>'Moors League'!I27</f>
        <v>2</v>
      </c>
      <c r="O28" s="103"/>
      <c r="P28" s="201"/>
      <c r="Q28" s="105" t="str">
        <f>_xlfn.IFNA((VLOOKUP(O28,'DQ Lookup'!$A$2:$B$99,2,FALSE)),"")</f>
        <v/>
      </c>
      <c r="R28">
        <f>G54</f>
        <v>1505992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003369</v>
      </c>
      <c r="AG28" t="str">
        <f>_xlfn.IFNA((VLOOKUP(Y28,'Swim England Lookup'!$C$2:$E$5,3,FALSE)),"")</f>
        <v>10</v>
      </c>
      <c r="AH28" t="s">
        <v>324</v>
      </c>
      <c r="AI28" t="e">
        <f t="shared" si="9"/>
        <v>#REF!</v>
      </c>
    </row>
    <row r="29" spans="1:35" ht="19.5" customHeight="1" x14ac:dyDescent="0.25">
      <c r="A29" s="271">
        <v>20</v>
      </c>
      <c r="B29" s="272" t="s">
        <v>284</v>
      </c>
      <c r="C29" s="272" t="s">
        <v>285</v>
      </c>
      <c r="D29" s="272" t="s">
        <v>292</v>
      </c>
      <c r="E29" s="273" t="s">
        <v>289</v>
      </c>
      <c r="F29" s="308"/>
      <c r="G29" s="239">
        <f>_xlfn.IFNA((VLOOKUP(H29,OMS!$O$10:$P$3000,2,FALSE)),"")</f>
        <v>1412240</v>
      </c>
      <c r="H29" s="262" t="s">
        <v>519</v>
      </c>
      <c r="I29" s="369"/>
      <c r="J29" s="370"/>
      <c r="K29" s="370"/>
      <c r="L29" s="88">
        <f>'Moors League'!G28</f>
        <v>1</v>
      </c>
      <c r="M29" s="89">
        <f>'Moors League'!H28</f>
        <v>3066</v>
      </c>
      <c r="N29" s="89">
        <f>'Moors League'!I28</f>
        <v>4</v>
      </c>
      <c r="O29" s="103"/>
      <c r="P29" s="201"/>
      <c r="Q29" s="105" t="str">
        <f>_xlfn.IFNA((VLOOKUP(O29,'DQ Lookup'!$A$2:$B$99,2,FALSE)),"")</f>
        <v/>
      </c>
      <c r="R29">
        <f>G55</f>
        <v>1442066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003638</v>
      </c>
      <c r="AG29" t="str">
        <f>_xlfn.IFNA((VLOOKUP(Y29,'Swim England Lookup'!$C$2:$E$5,3,FALSE)),"")</f>
        <v>10</v>
      </c>
      <c r="AH29" t="s">
        <v>324</v>
      </c>
      <c r="AI29" t="e">
        <f t="shared" si="9"/>
        <v>#REF!</v>
      </c>
    </row>
    <row r="30" spans="1:35" ht="19.5" customHeight="1" x14ac:dyDescent="0.25">
      <c r="A30" s="271">
        <v>21</v>
      </c>
      <c r="B30" s="272" t="s">
        <v>283</v>
      </c>
      <c r="C30" s="272" t="s">
        <v>282</v>
      </c>
      <c r="D30" s="272" t="s">
        <v>292</v>
      </c>
      <c r="E30" s="273" t="s">
        <v>291</v>
      </c>
      <c r="F30" s="308"/>
      <c r="G30" s="239">
        <f>_xlfn.IFNA((VLOOKUP(H30,OMS!$O$10:$P$3000,2,FALSE)),"")</f>
        <v>1689521</v>
      </c>
      <c r="H30" s="262" t="s">
        <v>516</v>
      </c>
      <c r="I30" s="369"/>
      <c r="J30" s="370"/>
      <c r="K30" s="370"/>
      <c r="L30" s="88">
        <f>'Moors League'!G29</f>
        <v>1</v>
      </c>
      <c r="M30" s="89">
        <f>'Moors League'!H29</f>
        <v>3389</v>
      </c>
      <c r="N30" s="89">
        <f>'Moors League'!I29</f>
        <v>4</v>
      </c>
      <c r="O30" s="103"/>
      <c r="P30" s="201"/>
      <c r="Q30" s="105" t="str">
        <f>_xlfn.IFNA((VLOOKUP(O30,'DQ Lookup'!$A$2:$B$99,2,FALSE)),"")</f>
        <v/>
      </c>
      <c r="R30">
        <f>G64</f>
        <v>1505992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003041</v>
      </c>
      <c r="AG30" t="str">
        <f>_xlfn.IFNA((VLOOKUP(Y30,'Swim England Lookup'!$C$2:$E$5,3,FALSE)),"")</f>
        <v>01</v>
      </c>
      <c r="AH30" t="s">
        <v>324</v>
      </c>
      <c r="AI30" t="e">
        <f t="shared" si="9"/>
        <v>#REF!</v>
      </c>
    </row>
    <row r="31" spans="1:35" ht="19.5" customHeight="1" x14ac:dyDescent="0.25">
      <c r="A31" s="271">
        <v>22</v>
      </c>
      <c r="B31" s="272" t="s">
        <v>284</v>
      </c>
      <c r="C31" s="272" t="s">
        <v>282</v>
      </c>
      <c r="D31" s="272" t="s">
        <v>292</v>
      </c>
      <c r="E31" s="273" t="s">
        <v>291</v>
      </c>
      <c r="F31" s="308"/>
      <c r="G31" s="239">
        <f>_xlfn.IFNA((VLOOKUP(H31,OMS!$O$10:$P$3000,2,FALSE)),"")</f>
        <v>1442066</v>
      </c>
      <c r="H31" s="262" t="s">
        <v>517</v>
      </c>
      <c r="I31" s="369"/>
      <c r="J31" s="370"/>
      <c r="K31" s="370"/>
      <c r="L31" s="88">
        <f>'Moors League'!G30</f>
        <v>3</v>
      </c>
      <c r="M31" s="89">
        <f>'Moors League'!H30</f>
        <v>3180</v>
      </c>
      <c r="N31" s="89">
        <f>'Moors League'!I30</f>
        <v>2</v>
      </c>
      <c r="O31" s="103"/>
      <c r="P31" s="201"/>
      <c r="Q31" s="105" t="str">
        <f>_xlfn.IFNA((VLOOKUP(O31,'DQ Lookup'!$A$2:$B$99,2,FALSE)),"")</f>
        <v/>
      </c>
      <c r="R31">
        <f>G65</f>
        <v>1608819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003257</v>
      </c>
      <c r="AG31" t="str">
        <f>_xlfn.IFNA((VLOOKUP(Y31,'Swim England Lookup'!$C$2:$E$5,3,FALSE)),"")</f>
        <v>01</v>
      </c>
      <c r="AH31" t="s">
        <v>324</v>
      </c>
      <c r="AI31" t="e">
        <f t="shared" si="9"/>
        <v>#REF!</v>
      </c>
    </row>
    <row r="32" spans="1:35" ht="19.5" customHeight="1" x14ac:dyDescent="0.25">
      <c r="A32" s="271">
        <v>23</v>
      </c>
      <c r="B32" s="272" t="s">
        <v>283</v>
      </c>
      <c r="C32" s="272" t="s">
        <v>79</v>
      </c>
      <c r="D32" s="272" t="s">
        <v>292</v>
      </c>
      <c r="E32" s="273" t="s">
        <v>290</v>
      </c>
      <c r="F32" s="308"/>
      <c r="G32" s="239">
        <f>_xlfn.IFNA((VLOOKUP(H32,OMS!$O$10:$P$3000,2,FALSE)),"")</f>
        <v>1507985</v>
      </c>
      <c r="H32" s="262" t="s">
        <v>518</v>
      </c>
      <c r="I32" s="369"/>
      <c r="J32" s="370"/>
      <c r="K32" s="370"/>
      <c r="L32" s="88">
        <f>'Moors League'!G31</f>
        <v>3</v>
      </c>
      <c r="M32" s="89">
        <f>'Moors League'!H31</f>
        <v>3969</v>
      </c>
      <c r="N32" s="89">
        <f>'Moors League'!I31</f>
        <v>2</v>
      </c>
      <c r="O32" s="103"/>
      <c r="P32" s="201"/>
      <c r="Q32" s="105" t="str">
        <f>_xlfn.IFNA((VLOOKUP(O32,'DQ Lookup'!$A$2:$B$99,2,FALSE)),"")</f>
        <v/>
      </c>
      <c r="R32">
        <f t="shared" ref="R32:R37" si="19">G68</f>
        <v>1507985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003799</v>
      </c>
      <c r="AG32" t="str">
        <f>_xlfn.IFNA((VLOOKUP(Y32,'Swim England Lookup'!$C$2:$E$5,3,FALSE)),"")</f>
        <v>13</v>
      </c>
      <c r="AH32" t="s">
        <v>324</v>
      </c>
      <c r="AI32" t="e">
        <f t="shared" si="9"/>
        <v>#REF!</v>
      </c>
    </row>
    <row r="33" spans="1:36" ht="19.5" customHeight="1" x14ac:dyDescent="0.25">
      <c r="A33" s="271">
        <v>24</v>
      </c>
      <c r="B33" s="272" t="s">
        <v>284</v>
      </c>
      <c r="C33" s="272" t="s">
        <v>79</v>
      </c>
      <c r="D33" s="272" t="s">
        <v>292</v>
      </c>
      <c r="E33" s="273" t="s">
        <v>290</v>
      </c>
      <c r="F33" s="309"/>
      <c r="G33" s="239">
        <f>_xlfn.IFNA((VLOOKUP(H33,OMS!$O$10:$P$3000,2,FALSE)),"")</f>
        <v>1271952</v>
      </c>
      <c r="H33" s="262" t="s">
        <v>527</v>
      </c>
      <c r="I33" s="371"/>
      <c r="J33" s="372"/>
      <c r="K33" s="372"/>
      <c r="L33" s="88">
        <f>'Moors League'!G32</f>
        <v>3</v>
      </c>
      <c r="M33" s="89">
        <f>'Moors League'!H32</f>
        <v>3333</v>
      </c>
      <c r="N33" s="89">
        <f>'Moors League'!I32</f>
        <v>2</v>
      </c>
      <c r="O33" s="103"/>
      <c r="P33" s="201"/>
      <c r="Q33" s="105" t="str">
        <f>_xlfn.IFNA((VLOOKUP(O33,'DQ Lookup'!$A$2:$B$99,2,FALSE)),"")</f>
        <v/>
      </c>
      <c r="R33">
        <f t="shared" si="19"/>
        <v>1412240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003399</v>
      </c>
      <c r="AG33" t="str">
        <f>_xlfn.IFNA((VLOOKUP(Y33,'Swim England Lookup'!$C$2:$E$5,3,FALSE)),"")</f>
        <v>13</v>
      </c>
      <c r="AH33" t="s">
        <v>324</v>
      </c>
      <c r="AI33" t="e">
        <f t="shared" si="9"/>
        <v>#REF!</v>
      </c>
    </row>
    <row r="34" spans="1:36" ht="19.5" customHeight="1" x14ac:dyDescent="0.25">
      <c r="A34" s="271">
        <v>25</v>
      </c>
      <c r="B34" s="272" t="s">
        <v>283</v>
      </c>
      <c r="C34" s="272" t="s">
        <v>286</v>
      </c>
      <c r="D34" s="272" t="s">
        <v>293</v>
      </c>
      <c r="E34" s="273" t="s">
        <v>97</v>
      </c>
      <c r="F34" s="197" t="s">
        <v>296</v>
      </c>
      <c r="G34" s="239">
        <f>_xlfn.IFNA((VLOOKUP(H34,OMS!$O$10:$P$3000,2,FALSE)),"")</f>
        <v>1505992</v>
      </c>
      <c r="H34" s="262" t="s">
        <v>522</v>
      </c>
      <c r="I34" s="240" t="s">
        <v>298</v>
      </c>
      <c r="J34" s="239">
        <f>_xlfn.IFNA((VLOOKUP(K34,OMS!$O$10:$P$3000,2,FALSE)),"")</f>
        <v>1587280</v>
      </c>
      <c r="K34" s="262" t="s">
        <v>533</v>
      </c>
      <c r="L34" s="299"/>
      <c r="M34" s="300"/>
      <c r="N34" s="300"/>
      <c r="O34" s="103"/>
      <c r="P34" s="201"/>
      <c r="Q34" s="105" t="str">
        <f>_xlfn.IFNA((VLOOKUP(O34,'DQ Lookup'!$A$2:$B$99,2,FALSE)),"")</f>
        <v/>
      </c>
      <c r="R34">
        <f t="shared" si="19"/>
        <v>1689521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004669</v>
      </c>
      <c r="AG34" t="str">
        <f>_xlfn.IFNA((VLOOKUP(Y34,'Swim England Lookup'!$C$2:$E$5,3,FALSE)),"")</f>
        <v>07</v>
      </c>
      <c r="AH34" t="s">
        <v>324</v>
      </c>
      <c r="AI34" t="e">
        <f t="shared" si="9"/>
        <v>#REF!</v>
      </c>
    </row>
    <row r="35" spans="1:36" ht="19.5" customHeight="1" x14ac:dyDescent="0.25">
      <c r="A35" s="316"/>
      <c r="B35" s="317"/>
      <c r="C35" s="317"/>
      <c r="D35" s="317"/>
      <c r="E35" s="318"/>
      <c r="F35" s="197" t="s">
        <v>297</v>
      </c>
      <c r="G35" s="239">
        <f>_xlfn.IFNA((VLOOKUP(H35,OMS!$O$10:$P$3000,2,FALSE)),"")</f>
        <v>1624360</v>
      </c>
      <c r="H35" s="262" t="s">
        <v>528</v>
      </c>
      <c r="I35" s="240" t="s">
        <v>299</v>
      </c>
      <c r="J35" s="239">
        <f>_xlfn.IFNA((VLOOKUP(K35,OMS!$O$10:$P$3000,2,FALSE)),"")</f>
        <v>1496919</v>
      </c>
      <c r="K35" s="262" t="s">
        <v>538</v>
      </c>
      <c r="L35" s="91">
        <f>'Moors League'!G33</f>
        <v>1</v>
      </c>
      <c r="M35" s="89">
        <f>'Moors League'!H33</f>
        <v>22910</v>
      </c>
      <c r="N35" s="89">
        <f>'Moors League'!I33</f>
        <v>4</v>
      </c>
      <c r="O35" s="103"/>
      <c r="P35" s="201"/>
      <c r="Q35" s="105" t="str">
        <f>_xlfn.IFNA((VLOOKUP(O35,'DQ Lookup'!$A$2:$B$99,2,FALSE)),"")</f>
        <v/>
      </c>
      <c r="R35">
        <f t="shared" si="19"/>
        <v>1442066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004079</v>
      </c>
      <c r="AG35" t="str">
        <f>_xlfn.IFNA((VLOOKUP(Y35,'Swim England Lookup'!$C$2:$E$5,3,FALSE)),"")</f>
        <v>07</v>
      </c>
      <c r="AH35" t="s">
        <v>324</v>
      </c>
      <c r="AI35" t="e">
        <f t="shared" si="9"/>
        <v>#REF!</v>
      </c>
    </row>
    <row r="36" spans="1:36" ht="19.5" customHeight="1" x14ac:dyDescent="0.25">
      <c r="A36" s="271">
        <v>26</v>
      </c>
      <c r="B36" s="272" t="s">
        <v>284</v>
      </c>
      <c r="C36" s="272" t="s">
        <v>286</v>
      </c>
      <c r="D36" s="272" t="s">
        <v>293</v>
      </c>
      <c r="E36" s="273" t="s">
        <v>97</v>
      </c>
      <c r="F36" s="198" t="s">
        <v>296</v>
      </c>
      <c r="G36" s="239">
        <f>_xlfn.IFNA((VLOOKUP(H36,OMS!$O$10:$P$3000,2,FALSE)),"")</f>
        <v>1406705</v>
      </c>
      <c r="H36" s="262" t="s">
        <v>529</v>
      </c>
      <c r="I36" s="240" t="s">
        <v>298</v>
      </c>
      <c r="J36" s="239">
        <f>_xlfn.IFNA((VLOOKUP(K36,OMS!$O$10:$P$3000,2,FALSE)),"")</f>
        <v>1442066</v>
      </c>
      <c r="K36" s="262" t="s">
        <v>517</v>
      </c>
      <c r="L36" s="299"/>
      <c r="M36" s="300"/>
      <c r="N36" s="300"/>
      <c r="O36" s="103"/>
      <c r="P36" s="201"/>
      <c r="Q36" s="105" t="str">
        <f>_xlfn.IFNA((VLOOKUP(O36,'DQ Lookup'!$A$2:$B$99,2,FALSE)),"")</f>
        <v/>
      </c>
      <c r="R36">
        <f t="shared" si="19"/>
        <v>1409788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003056</v>
      </c>
      <c r="AG36" t="str">
        <f>_xlfn.IFNA((VLOOKUP(Y36,'Swim England Lookup'!$C$2:$E$5,3,FALSE)),"")</f>
        <v>01</v>
      </c>
      <c r="AH36" t="s">
        <v>324</v>
      </c>
      <c r="AI36" t="e">
        <f t="shared" si="9"/>
        <v>#REF!</v>
      </c>
    </row>
    <row r="37" spans="1:36" ht="19.5" customHeight="1" x14ac:dyDescent="0.25">
      <c r="A37" s="316"/>
      <c r="B37" s="317"/>
      <c r="C37" s="317"/>
      <c r="D37" s="317"/>
      <c r="E37" s="318"/>
      <c r="F37" s="197" t="s">
        <v>297</v>
      </c>
      <c r="G37" s="239">
        <f>_xlfn.IFNA((VLOOKUP(H37,OMS!$O$10:$P$3000,2,FALSE)),"")</f>
        <v>1608819</v>
      </c>
      <c r="H37" s="262" t="s">
        <v>523</v>
      </c>
      <c r="I37" s="240" t="s">
        <v>299</v>
      </c>
      <c r="J37" s="239">
        <f>_xlfn.IFNA((VLOOKUP(K37,OMS!$O$10:$P$3000,2,FALSE)),"")</f>
        <v>1507981</v>
      </c>
      <c r="K37" s="262" t="s">
        <v>539</v>
      </c>
      <c r="L37" s="91">
        <f>'Moors League'!G34</f>
        <v>4</v>
      </c>
      <c r="M37" s="89">
        <f>'Moors League'!H34</f>
        <v>23252</v>
      </c>
      <c r="N37" s="89">
        <f>'Moors League'!I34</f>
        <v>1</v>
      </c>
      <c r="O37" s="103"/>
      <c r="P37" s="201"/>
      <c r="Q37" s="105" t="str">
        <f>_xlfn.IFNA((VLOOKUP(O37,'DQ Lookup'!$A$2:$B$99,2,FALSE)),"")</f>
        <v/>
      </c>
      <c r="R37">
        <f t="shared" si="19"/>
        <v>1480052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002579</v>
      </c>
      <c r="AG37" t="str">
        <f>_xlfn.IFNA((VLOOKUP(Y37,'Swim England Lookup'!$C$2:$E$5,3,FALSE)),"")</f>
        <v>01</v>
      </c>
      <c r="AH37" t="s">
        <v>324</v>
      </c>
      <c r="AI37" t="e">
        <f t="shared" si="9"/>
        <v>#REF!</v>
      </c>
    </row>
    <row r="38" spans="1:36" ht="19.5" customHeight="1" x14ac:dyDescent="0.25">
      <c r="A38" s="271">
        <v>27</v>
      </c>
      <c r="B38" s="272" t="s">
        <v>283</v>
      </c>
      <c r="C38" s="272" t="s">
        <v>287</v>
      </c>
      <c r="D38" s="272" t="s">
        <v>294</v>
      </c>
      <c r="E38" s="273" t="s">
        <v>99</v>
      </c>
      <c r="F38" s="199">
        <v>1</v>
      </c>
      <c r="G38" s="239">
        <f>_xlfn.IFNA((VLOOKUP(H38,OMS!$O$10:$P$3000,2,FALSE)),"")</f>
        <v>1800652</v>
      </c>
      <c r="H38" s="262" t="s">
        <v>520</v>
      </c>
      <c r="I38" s="267">
        <v>2</v>
      </c>
      <c r="J38" s="239">
        <f>_xlfn.IFNA((VLOOKUP(K38,OMS!$O$10:$P$3000,2,FALSE)),"")</f>
        <v>1790810</v>
      </c>
      <c r="K38" s="262" t="s">
        <v>649</v>
      </c>
      <c r="L38" s="299"/>
      <c r="M38" s="300"/>
      <c r="N38" s="300"/>
      <c r="O38" s="103"/>
      <c r="P38" s="201"/>
      <c r="Q38" s="105" t="str">
        <f>_xlfn.IFNA((VLOOKUP(O38,'DQ Lookup'!$A$2:$B$99,2,FALSE)),"")</f>
        <v/>
      </c>
    </row>
    <row r="39" spans="1:36" ht="19.5" customHeight="1" x14ac:dyDescent="0.25">
      <c r="A39" s="316"/>
      <c r="B39" s="317"/>
      <c r="C39" s="317"/>
      <c r="D39" s="317"/>
      <c r="E39" s="318"/>
      <c r="F39" s="199">
        <v>3</v>
      </c>
      <c r="G39" s="239">
        <f>_xlfn.IFNA((VLOOKUP(H39,OMS!$O$10:$P$3000,2,FALSE)),"")</f>
        <v>1656895</v>
      </c>
      <c r="H39" s="262" t="s">
        <v>534</v>
      </c>
      <c r="I39" s="267">
        <v>4</v>
      </c>
      <c r="J39" s="239">
        <f>_xlfn.IFNA((VLOOKUP(K39,OMS!$O$10:$P$3000,2,FALSE)),"")</f>
        <v>1836647</v>
      </c>
      <c r="K39" s="262" t="s">
        <v>540</v>
      </c>
      <c r="L39" s="91">
        <f>'Moors League'!G35</f>
        <v>2</v>
      </c>
      <c r="M39" s="89">
        <f>'Moors League'!H35</f>
        <v>11856</v>
      </c>
      <c r="N39" s="89">
        <f>'Moors League'!I35</f>
        <v>3</v>
      </c>
      <c r="O39" s="103"/>
      <c r="P39" s="201"/>
      <c r="Q39" s="105" t="str">
        <f>_xlfn.IFNA((VLOOKUP(O39,'DQ Lookup'!$A$2:$B$99,2,FALSE)),"")</f>
        <v/>
      </c>
    </row>
    <row r="40" spans="1:36" ht="19.5" customHeight="1" x14ac:dyDescent="0.25">
      <c r="A40" s="271">
        <v>28</v>
      </c>
      <c r="B40" s="272" t="s">
        <v>284</v>
      </c>
      <c r="C40" s="272" t="s">
        <v>287</v>
      </c>
      <c r="D40" s="272" t="s">
        <v>294</v>
      </c>
      <c r="E40" s="273" t="s">
        <v>99</v>
      </c>
      <c r="F40" s="198">
        <v>1</v>
      </c>
      <c r="G40" s="239">
        <f>_xlfn.IFNA((VLOOKUP(H40,OMS!$O$10:$P$3000,2,FALSE)),"")</f>
        <v>1800651</v>
      </c>
      <c r="H40" s="262" t="s">
        <v>521</v>
      </c>
      <c r="I40" s="268">
        <v>2</v>
      </c>
      <c r="J40" s="239">
        <f>_xlfn.IFNA((VLOOKUP(K40,OMS!$O$10:$P$3000,2,FALSE)),"")</f>
        <v>1819018</v>
      </c>
      <c r="K40" s="262" t="s">
        <v>535</v>
      </c>
      <c r="L40" s="299"/>
      <c r="M40" s="300"/>
      <c r="N40" s="300"/>
      <c r="O40" s="103"/>
      <c r="P40" s="201"/>
      <c r="Q40" s="105" t="str">
        <f>_xlfn.IFNA((VLOOKUP(O40,'DQ Lookup'!$A$2:$B$99,2,FALSE)),"")</f>
        <v/>
      </c>
    </row>
    <row r="41" spans="1:36" ht="19.5" customHeight="1" x14ac:dyDescent="0.25">
      <c r="A41" s="316"/>
      <c r="B41" s="317"/>
      <c r="C41" s="317"/>
      <c r="D41" s="317"/>
      <c r="E41" s="318"/>
      <c r="F41" s="200">
        <v>3</v>
      </c>
      <c r="G41" s="239">
        <f>_xlfn.IFNA((VLOOKUP(H41,OMS!$O$10:$P$3000,2,FALSE)),"")</f>
        <v>1715655</v>
      </c>
      <c r="H41" s="262" t="s">
        <v>530</v>
      </c>
      <c r="I41" s="269">
        <v>4</v>
      </c>
      <c r="J41" s="239">
        <f>_xlfn.IFNA((VLOOKUP(K41,OMS!$O$10:$P$3000,2,FALSE)),"")</f>
        <v>1763910</v>
      </c>
      <c r="K41" s="262" t="s">
        <v>541</v>
      </c>
      <c r="L41" s="91">
        <f>'Moors League'!G36</f>
        <v>4</v>
      </c>
      <c r="M41" s="89">
        <f>'Moors League'!H36</f>
        <v>13481</v>
      </c>
      <c r="N41" s="89">
        <f>'Moors League'!I36</f>
        <v>1</v>
      </c>
      <c r="O41" s="103"/>
      <c r="P41" s="201"/>
      <c r="Q41" s="105" t="str">
        <f>_xlfn.IFNA((VLOOKUP(O41,'DQ Lookup'!$A$2:$B$99,2,FALSE)),"")</f>
        <v/>
      </c>
    </row>
    <row r="42" spans="1:36" ht="19.5" customHeight="1" x14ac:dyDescent="0.25">
      <c r="A42" s="271">
        <v>29</v>
      </c>
      <c r="B42" s="272" t="s">
        <v>283</v>
      </c>
      <c r="C42" s="272" t="s">
        <v>285</v>
      </c>
      <c r="D42" s="272" t="s">
        <v>293</v>
      </c>
      <c r="E42" s="273" t="s">
        <v>97</v>
      </c>
      <c r="F42" s="197" t="s">
        <v>296</v>
      </c>
      <c r="G42" s="239">
        <f>_xlfn.IFNA((VLOOKUP(H42,OMS!$O$10:$P$3000,2,FALSE)),"")</f>
        <v>1505992</v>
      </c>
      <c r="H42" s="262" t="s">
        <v>522</v>
      </c>
      <c r="I42" s="240" t="s">
        <v>298</v>
      </c>
      <c r="J42" s="239">
        <f>_xlfn.IFNA((VLOOKUP(K42,OMS!$O$10:$P$3000,2,FALSE)),"")</f>
        <v>1507985</v>
      </c>
      <c r="K42" s="262" t="s">
        <v>518</v>
      </c>
      <c r="L42" s="299"/>
      <c r="M42" s="300"/>
      <c r="N42" s="300"/>
      <c r="O42" s="103"/>
      <c r="P42" s="201"/>
      <c r="Q42" s="105" t="str">
        <f>_xlfn.IFNA((VLOOKUP(O42,'DQ Lookup'!$A$2:$B$99,2,FALSE)),"")</f>
        <v/>
      </c>
    </row>
    <row r="43" spans="1:36" ht="19.5" customHeight="1" x14ac:dyDescent="0.25">
      <c r="A43" s="316"/>
      <c r="B43" s="317"/>
      <c r="C43" s="317"/>
      <c r="D43" s="317"/>
      <c r="E43" s="318"/>
      <c r="F43" s="197" t="s">
        <v>297</v>
      </c>
      <c r="G43" s="239">
        <f>_xlfn.IFNA((VLOOKUP(H43,OMS!$O$10:$P$3000,2,FALSE)),"")</f>
        <v>1624360</v>
      </c>
      <c r="H43" s="262" t="s">
        <v>528</v>
      </c>
      <c r="I43" s="240" t="s">
        <v>299</v>
      </c>
      <c r="J43" s="239">
        <f>_xlfn.IFNA((VLOOKUP(K43,OMS!$O$10:$P$3000,2,FALSE)),"")</f>
        <v>1447121</v>
      </c>
      <c r="K43" s="262" t="s">
        <v>536</v>
      </c>
      <c r="L43" s="91">
        <f>'Moors League'!G37</f>
        <v>3</v>
      </c>
      <c r="M43" s="89">
        <f>'Moors League'!H37</f>
        <v>22815</v>
      </c>
      <c r="N43" s="89">
        <f>'Moors League'!I37</f>
        <v>2</v>
      </c>
      <c r="O43" s="103"/>
      <c r="P43" s="201"/>
      <c r="Q43" s="105" t="str">
        <f>_xlfn.IFNA((VLOOKUP(O43,'DQ Lookup'!$A$2:$B$99,2,FALSE)),"")</f>
        <v/>
      </c>
    </row>
    <row r="44" spans="1:36" ht="19.5" customHeight="1" x14ac:dyDescent="0.25">
      <c r="A44" s="271">
        <v>30</v>
      </c>
      <c r="B44" s="272" t="s">
        <v>284</v>
      </c>
      <c r="C44" s="272" t="s">
        <v>285</v>
      </c>
      <c r="D44" s="272" t="s">
        <v>293</v>
      </c>
      <c r="E44" s="273" t="s">
        <v>97</v>
      </c>
      <c r="F44" s="198" t="s">
        <v>296</v>
      </c>
      <c r="G44" s="239">
        <f>_xlfn.IFNA((VLOOKUP(H44,OMS!$O$10:$P$3000,2,FALSE)),"")</f>
        <v>1507977</v>
      </c>
      <c r="H44" s="262" t="s">
        <v>531</v>
      </c>
      <c r="I44" s="240" t="s">
        <v>298</v>
      </c>
      <c r="J44" s="239">
        <f>_xlfn.IFNA((VLOOKUP(K44,OMS!$O$10:$P$3000,2,FALSE)),"")</f>
        <v>1608819</v>
      </c>
      <c r="K44" s="262" t="s">
        <v>523</v>
      </c>
      <c r="L44" s="299"/>
      <c r="M44" s="300"/>
      <c r="N44" s="300"/>
      <c r="O44" s="103"/>
      <c r="P44" s="201"/>
      <c r="Q44" s="105" t="str">
        <f>_xlfn.IFNA((VLOOKUP(O44,'DQ Lookup'!$A$2:$B$99,2,FALSE)),"")</f>
        <v/>
      </c>
    </row>
    <row r="45" spans="1:36" ht="19.5" customHeight="1" x14ac:dyDescent="0.25">
      <c r="A45" s="316"/>
      <c r="B45" s="317"/>
      <c r="C45" s="317"/>
      <c r="D45" s="317"/>
      <c r="E45" s="318"/>
      <c r="F45" s="197" t="s">
        <v>297</v>
      </c>
      <c r="G45" s="239">
        <f>_xlfn.IFNA((VLOOKUP(H45,OMS!$O$10:$P$3000,2,FALSE)),"")</f>
        <v>1412240</v>
      </c>
      <c r="H45" s="262" t="s">
        <v>519</v>
      </c>
      <c r="I45" s="240" t="s">
        <v>299</v>
      </c>
      <c r="J45" s="239">
        <f>_xlfn.IFNA((VLOOKUP(K45,OMS!$O$10:$P$3000,2,FALSE)),"")</f>
        <v>1821261</v>
      </c>
      <c r="K45" s="262" t="s">
        <v>537</v>
      </c>
      <c r="L45" s="91" t="str">
        <f>'Moors League'!G38</f>
        <v>DSQ</v>
      </c>
      <c r="M45" s="89" t="str">
        <f>'Moors League'!H38</f>
        <v>DSQ</v>
      </c>
      <c r="N45" s="89">
        <f>'Moors League'!I38</f>
        <v>0</v>
      </c>
      <c r="O45" s="103" t="s">
        <v>281</v>
      </c>
      <c r="P45" s="201" t="s">
        <v>1228</v>
      </c>
      <c r="Q45" s="105" t="str">
        <f>_xlfn.IFNA((VLOOKUP(O45,'DQ Lookup'!$A$2:$B$99,2,FALSE)),"")</f>
        <v>Not on the back upon leaving the wall after the turn</v>
      </c>
      <c r="AJ45" t="s">
        <v>1230</v>
      </c>
    </row>
    <row r="46" spans="1:36" s="45" customFormat="1" ht="19.5" customHeight="1" x14ac:dyDescent="0.25">
      <c r="A46" s="271">
        <v>31</v>
      </c>
      <c r="B46" s="272" t="s">
        <v>283</v>
      </c>
      <c r="C46" s="272" t="s">
        <v>79</v>
      </c>
      <c r="D46" s="272" t="s">
        <v>292</v>
      </c>
      <c r="E46" s="273" t="s">
        <v>289</v>
      </c>
      <c r="F46" s="308"/>
      <c r="G46" s="239">
        <f>_xlfn.IFNA((VLOOKUP(H46,OMS!$O$10:$P$3000,2,FALSE)),"")</f>
        <v>1258186</v>
      </c>
      <c r="H46" s="262" t="s">
        <v>532</v>
      </c>
      <c r="I46" s="369"/>
      <c r="J46" s="370"/>
      <c r="K46" s="370"/>
      <c r="L46" s="88">
        <f>'Moors League'!G39</f>
        <v>3</v>
      </c>
      <c r="M46" s="89">
        <f>'Moors League'!H39</f>
        <v>3369</v>
      </c>
      <c r="N46" s="89">
        <f>'Moors League'!I39</f>
        <v>2</v>
      </c>
      <c r="O46" s="103"/>
      <c r="P46" s="104"/>
      <c r="Q46" s="105"/>
    </row>
    <row r="47" spans="1:36" s="45" customFormat="1" ht="19.5" customHeight="1" x14ac:dyDescent="0.25">
      <c r="A47" s="271">
        <v>32</v>
      </c>
      <c r="B47" s="272" t="s">
        <v>284</v>
      </c>
      <c r="C47" s="272" t="s">
        <v>79</v>
      </c>
      <c r="D47" s="272" t="s">
        <v>292</v>
      </c>
      <c r="E47" s="273" t="s">
        <v>289</v>
      </c>
      <c r="F47" s="308"/>
      <c r="G47" s="239">
        <f>_xlfn.IFNA((VLOOKUP(H47,OMS!$O$10:$P$3000,2,FALSE)),"")</f>
        <v>1480052</v>
      </c>
      <c r="H47" s="262" t="s">
        <v>515</v>
      </c>
      <c r="I47" s="369"/>
      <c r="J47" s="370"/>
      <c r="K47" s="370"/>
      <c r="L47" s="88">
        <f>'Moors League'!G40</f>
        <v>1</v>
      </c>
      <c r="M47" s="89">
        <f>'Moors League'!H40</f>
        <v>2787</v>
      </c>
      <c r="N47" s="89">
        <f>'Moors League'!I40</f>
        <v>4</v>
      </c>
      <c r="O47" s="103"/>
      <c r="P47" s="104"/>
      <c r="Q47" s="105"/>
    </row>
    <row r="48" spans="1:36" s="45" customFormat="1" ht="19.5" customHeight="1" x14ac:dyDescent="0.25">
      <c r="A48" s="271">
        <v>33</v>
      </c>
      <c r="B48" s="272" t="s">
        <v>283</v>
      </c>
      <c r="C48" s="272" t="s">
        <v>282</v>
      </c>
      <c r="D48" s="272" t="s">
        <v>292</v>
      </c>
      <c r="E48" s="273" t="s">
        <v>288</v>
      </c>
      <c r="F48" s="308"/>
      <c r="G48" s="239">
        <f>_xlfn.IFNA((VLOOKUP(H48,OMS!$O$10:$P$3000,2,FALSE)),"")</f>
        <v>1689521</v>
      </c>
      <c r="H48" s="262" t="s">
        <v>516</v>
      </c>
      <c r="I48" s="369"/>
      <c r="J48" s="370"/>
      <c r="K48" s="370"/>
      <c r="L48" s="88">
        <f>'Moors League'!G41</f>
        <v>1</v>
      </c>
      <c r="M48" s="89">
        <f>'Moors League'!H41</f>
        <v>3797</v>
      </c>
      <c r="N48" s="89">
        <f>'Moors League'!I41</f>
        <v>4</v>
      </c>
      <c r="O48" s="103"/>
      <c r="P48" s="104"/>
      <c r="Q48" s="105"/>
    </row>
    <row r="49" spans="1:36" s="45" customFormat="1" ht="19.5" customHeight="1" x14ac:dyDescent="0.25">
      <c r="A49" s="271">
        <v>34</v>
      </c>
      <c r="B49" s="272" t="s">
        <v>284</v>
      </c>
      <c r="C49" s="272" t="s">
        <v>282</v>
      </c>
      <c r="D49" s="272" t="s">
        <v>292</v>
      </c>
      <c r="E49" s="273" t="s">
        <v>288</v>
      </c>
      <c r="F49" s="308"/>
      <c r="G49" s="239">
        <f>_xlfn.IFNA((VLOOKUP(H49,OMS!$O$10:$P$3000,2,FALSE)),"")</f>
        <v>1442066</v>
      </c>
      <c r="H49" s="262" t="s">
        <v>517</v>
      </c>
      <c r="I49" s="369"/>
      <c r="J49" s="370"/>
      <c r="K49" s="370"/>
      <c r="L49" s="88">
        <f>'Moors League'!G42</f>
        <v>3</v>
      </c>
      <c r="M49" s="89">
        <f>'Moors League'!H42</f>
        <v>3900</v>
      </c>
      <c r="N49" s="89">
        <f>'Moors League'!I42</f>
        <v>2</v>
      </c>
      <c r="O49" s="103"/>
      <c r="P49" s="104"/>
      <c r="Q49" s="105"/>
    </row>
    <row r="50" spans="1:36" s="45" customFormat="1" ht="19.5" customHeight="1" x14ac:dyDescent="0.25">
      <c r="A50" s="271">
        <v>35</v>
      </c>
      <c r="B50" s="272" t="s">
        <v>283</v>
      </c>
      <c r="C50" s="272" t="s">
        <v>285</v>
      </c>
      <c r="D50" s="272" t="s">
        <v>292</v>
      </c>
      <c r="E50" s="273" t="s">
        <v>291</v>
      </c>
      <c r="F50" s="308"/>
      <c r="G50" s="239">
        <f>_xlfn.IFNA((VLOOKUP(H50,OMS!$O$10:$P$3000,2,FALSE)),"")</f>
        <v>1507985</v>
      </c>
      <c r="H50" s="262" t="s">
        <v>518</v>
      </c>
      <c r="I50" s="369"/>
      <c r="J50" s="370"/>
      <c r="K50" s="370"/>
      <c r="L50" s="88">
        <f>'Moors League'!G43</f>
        <v>3</v>
      </c>
      <c r="M50" s="89">
        <f>'Moors League'!H43</f>
        <v>3042</v>
      </c>
      <c r="N50" s="89">
        <f>'Moors League'!I43</f>
        <v>2</v>
      </c>
      <c r="O50" s="103"/>
      <c r="P50" s="104"/>
      <c r="Q50" s="105"/>
    </row>
    <row r="51" spans="1:36" s="45" customFormat="1" ht="19.5" customHeight="1" x14ac:dyDescent="0.25">
      <c r="A51" s="271">
        <v>36</v>
      </c>
      <c r="B51" s="272" t="s">
        <v>284</v>
      </c>
      <c r="C51" s="272" t="s">
        <v>285</v>
      </c>
      <c r="D51" s="272" t="s">
        <v>292</v>
      </c>
      <c r="E51" s="273" t="s">
        <v>291</v>
      </c>
      <c r="F51" s="308"/>
      <c r="G51" s="239">
        <f>_xlfn.IFNA((VLOOKUP(H51,OMS!$O$10:$P$3000,2,FALSE)),"")</f>
        <v>1412240</v>
      </c>
      <c r="H51" s="262" t="s">
        <v>519</v>
      </c>
      <c r="I51" s="369"/>
      <c r="J51" s="370"/>
      <c r="K51" s="370"/>
      <c r="L51" s="88">
        <f>'Moors League'!G44</f>
        <v>2</v>
      </c>
      <c r="M51" s="89">
        <f>'Moors League'!H44</f>
        <v>2741</v>
      </c>
      <c r="N51" s="89">
        <f>'Moors League'!I44</f>
        <v>3</v>
      </c>
      <c r="O51" s="103"/>
      <c r="P51" s="104"/>
      <c r="Q51" s="105"/>
    </row>
    <row r="52" spans="1:36" s="45" customFormat="1" ht="19.5" customHeight="1" x14ac:dyDescent="0.25">
      <c r="A52" s="271">
        <v>37</v>
      </c>
      <c r="B52" s="272" t="s">
        <v>283</v>
      </c>
      <c r="C52" s="272" t="s">
        <v>287</v>
      </c>
      <c r="D52" s="272" t="s">
        <v>292</v>
      </c>
      <c r="E52" s="273" t="s">
        <v>290</v>
      </c>
      <c r="F52" s="308"/>
      <c r="G52" s="239">
        <f>_xlfn.IFNA((VLOOKUP(H52,OMS!$O$10:$P$3000,2,FALSE)),"")</f>
        <v>1656895</v>
      </c>
      <c r="H52" s="262" t="s">
        <v>534</v>
      </c>
      <c r="I52" s="369"/>
      <c r="J52" s="370"/>
      <c r="K52" s="370"/>
      <c r="L52" s="88">
        <f>'Moors League'!G45</f>
        <v>4</v>
      </c>
      <c r="M52" s="89">
        <f>'Moors League'!H45</f>
        <v>5460</v>
      </c>
      <c r="N52" s="89">
        <f>'Moors League'!I45</f>
        <v>1</v>
      </c>
      <c r="O52" s="103"/>
      <c r="P52" s="104"/>
      <c r="Q52" s="105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6" s="45" customFormat="1" ht="19.5" customHeight="1" x14ac:dyDescent="0.25">
      <c r="A53" s="271">
        <v>38</v>
      </c>
      <c r="B53" s="272" t="s">
        <v>284</v>
      </c>
      <c r="C53" s="272" t="s">
        <v>287</v>
      </c>
      <c r="D53" s="272" t="s">
        <v>292</v>
      </c>
      <c r="E53" s="273" t="s">
        <v>290</v>
      </c>
      <c r="F53" s="308"/>
      <c r="G53" s="239">
        <f>_xlfn.IFNA((VLOOKUP(H53,OMS!$O$10:$P$3000,2,FALSE)),"")</f>
        <v>1715655</v>
      </c>
      <c r="H53" s="262" t="s">
        <v>530</v>
      </c>
      <c r="I53" s="369"/>
      <c r="J53" s="370"/>
      <c r="K53" s="370"/>
      <c r="L53" s="88" t="str">
        <f>'Moors League'!G46</f>
        <v>DSQ</v>
      </c>
      <c r="M53" s="89" t="str">
        <f>'Moors League'!H46</f>
        <v>DSQ</v>
      </c>
      <c r="N53" s="89">
        <f>'Moors League'!I46</f>
        <v>0</v>
      </c>
      <c r="O53" s="103" t="s">
        <v>185</v>
      </c>
      <c r="P53" s="104"/>
      <c r="Q53" s="105" t="str">
        <f>_xlfn.IFNA((VLOOKUP(O53,'DQ Lookup'!$A$2:$B$99,2,FALSE)),"")</f>
        <v>Arm movements not simultaneous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45" t="s">
        <v>1231</v>
      </c>
    </row>
    <row r="54" spans="1:36" s="45" customFormat="1" ht="19.5" customHeight="1" x14ac:dyDescent="0.25">
      <c r="A54" s="271">
        <v>39</v>
      </c>
      <c r="B54" s="272" t="s">
        <v>283</v>
      </c>
      <c r="C54" s="272" t="s">
        <v>286</v>
      </c>
      <c r="D54" s="272" t="s">
        <v>292</v>
      </c>
      <c r="E54" s="273" t="s">
        <v>289</v>
      </c>
      <c r="F54" s="308"/>
      <c r="G54" s="239">
        <f>_xlfn.IFNA((VLOOKUP(H54,OMS!$O$10:$P$3000,2,FALSE)),"")</f>
        <v>1505992</v>
      </c>
      <c r="H54" s="262" t="s">
        <v>522</v>
      </c>
      <c r="I54" s="369"/>
      <c r="J54" s="370"/>
      <c r="K54" s="370"/>
      <c r="L54" s="88">
        <f>'Moors League'!G47</f>
        <v>1</v>
      </c>
      <c r="M54" s="89">
        <f>'Moors League'!H47</f>
        <v>3369</v>
      </c>
      <c r="N54" s="89">
        <f>'Moors League'!I47</f>
        <v>4</v>
      </c>
      <c r="O54" s="103"/>
      <c r="P54" s="104"/>
      <c r="Q54" s="105"/>
    </row>
    <row r="55" spans="1:36" s="45" customFormat="1" ht="19.5" customHeight="1" x14ac:dyDescent="0.25">
      <c r="A55" s="271">
        <v>40</v>
      </c>
      <c r="B55" s="272" t="s">
        <v>284</v>
      </c>
      <c r="C55" s="272" t="s">
        <v>286</v>
      </c>
      <c r="D55" s="272" t="s">
        <v>292</v>
      </c>
      <c r="E55" s="273" t="s">
        <v>289</v>
      </c>
      <c r="F55" s="309"/>
      <c r="G55" s="239">
        <f>_xlfn.IFNA((VLOOKUP(H55,OMS!$O$10:$P$3000,2,FALSE)),"")</f>
        <v>1442066</v>
      </c>
      <c r="H55" s="262" t="s">
        <v>517</v>
      </c>
      <c r="I55" s="371"/>
      <c r="J55" s="372"/>
      <c r="K55" s="372"/>
      <c r="L55" s="88">
        <f>'Moors League'!G48</f>
        <v>4</v>
      </c>
      <c r="M55" s="89">
        <f>'Moors League'!H48</f>
        <v>3638</v>
      </c>
      <c r="N55" s="89">
        <f>'Moors League'!I48</f>
        <v>1</v>
      </c>
      <c r="O55" s="103"/>
      <c r="P55" s="104"/>
      <c r="Q55" s="105" t="str">
        <f>_xlfn.IFNA((VLOOKUP(O55,'DQ Lookup'!$A$2:$B$99,2,FALSE)),"")</f>
        <v/>
      </c>
    </row>
    <row r="56" spans="1:36" s="45" customFormat="1" ht="19.5" customHeight="1" x14ac:dyDescent="0.25">
      <c r="A56" s="271">
        <v>41</v>
      </c>
      <c r="B56" s="272" t="s">
        <v>283</v>
      </c>
      <c r="C56" s="272" t="s">
        <v>79</v>
      </c>
      <c r="D56" s="272" t="s">
        <v>293</v>
      </c>
      <c r="E56" s="273" t="s">
        <v>99</v>
      </c>
      <c r="F56" s="199">
        <v>1</v>
      </c>
      <c r="G56" s="239">
        <f>_xlfn.IFNA((VLOOKUP(H56,OMS!$O$10:$P$3000,2,FALSE)),"")</f>
        <v>1258186</v>
      </c>
      <c r="H56" s="262" t="s">
        <v>532</v>
      </c>
      <c r="I56" s="267">
        <v>2</v>
      </c>
      <c r="J56" s="239">
        <f>_xlfn.IFNA((VLOOKUP(K56,OMS!$O$10:$P$3000,2,FALSE)),"")</f>
        <v>1409788</v>
      </c>
      <c r="K56" s="262" t="s">
        <v>514</v>
      </c>
      <c r="L56" s="299"/>
      <c r="M56" s="300"/>
      <c r="N56" s="300"/>
      <c r="O56" s="103"/>
      <c r="P56" s="104"/>
      <c r="Q56" s="105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6" s="45" customFormat="1" ht="19.5" customHeight="1" x14ac:dyDescent="0.25">
      <c r="A57" s="316"/>
      <c r="B57" s="317"/>
      <c r="C57" s="317"/>
      <c r="D57" s="317"/>
      <c r="E57" s="318"/>
      <c r="F57" s="199">
        <v>3</v>
      </c>
      <c r="G57" s="239">
        <f>_xlfn.IFNA((VLOOKUP(H57,OMS!$O$10:$P$3000,2,FALSE)),"")</f>
        <v>1507985</v>
      </c>
      <c r="H57" s="262" t="s">
        <v>518</v>
      </c>
      <c r="I57" s="267">
        <v>4</v>
      </c>
      <c r="J57" s="239">
        <f>_xlfn.IFNA((VLOOKUP(K57,OMS!$O$10:$P$3000,2,FALSE)),"")</f>
        <v>1204716</v>
      </c>
      <c r="K57" s="262" t="s">
        <v>543</v>
      </c>
      <c r="L57" s="91">
        <f>'Moors League'!G49</f>
        <v>2</v>
      </c>
      <c r="M57" s="89">
        <f>'Moors League'!H49</f>
        <v>20356</v>
      </c>
      <c r="N57" s="89">
        <f>'Moors League'!I49</f>
        <v>3</v>
      </c>
      <c r="O57" s="103"/>
      <c r="P57" s="104"/>
      <c r="Q57" s="105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6" s="45" customFormat="1" ht="19.5" customHeight="1" x14ac:dyDescent="0.25">
      <c r="A58" s="271">
        <v>42</v>
      </c>
      <c r="B58" s="272" t="s">
        <v>284</v>
      </c>
      <c r="C58" s="272" t="s">
        <v>79</v>
      </c>
      <c r="D58" s="272" t="s">
        <v>293</v>
      </c>
      <c r="E58" s="273" t="s">
        <v>99</v>
      </c>
      <c r="F58" s="198">
        <v>1</v>
      </c>
      <c r="G58" s="239">
        <f>_xlfn.IFNA((VLOOKUP(H58,OMS!$O$10:$P$3000,2,FALSE)),"")</f>
        <v>846398</v>
      </c>
      <c r="H58" s="262" t="s">
        <v>524</v>
      </c>
      <c r="I58" s="268">
        <v>2</v>
      </c>
      <c r="J58" s="239">
        <f>_xlfn.IFNA((VLOOKUP(K58,OMS!$O$10:$P$3000,2,FALSE)),"")</f>
        <v>1480052</v>
      </c>
      <c r="K58" s="262" t="s">
        <v>515</v>
      </c>
      <c r="L58" s="299"/>
      <c r="M58" s="300"/>
      <c r="N58" s="300"/>
      <c r="O58" s="103"/>
      <c r="P58" s="104"/>
      <c r="Q58" s="105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6" s="45" customFormat="1" ht="19.5" customHeight="1" x14ac:dyDescent="0.25">
      <c r="A59" s="316"/>
      <c r="B59" s="317"/>
      <c r="C59" s="317"/>
      <c r="D59" s="317"/>
      <c r="E59" s="318"/>
      <c r="F59" s="200">
        <v>3</v>
      </c>
      <c r="G59" s="239">
        <f>_xlfn.IFNA((VLOOKUP(H59,OMS!$O$10:$P$3000,2,FALSE)),"")</f>
        <v>1271952</v>
      </c>
      <c r="H59" s="262" t="s">
        <v>527</v>
      </c>
      <c r="I59" s="269">
        <v>4</v>
      </c>
      <c r="J59" s="239">
        <f>_xlfn.IFNA((VLOOKUP(K59,OMS!$O$10:$P$3000,2,FALSE)),"")</f>
        <v>1412240</v>
      </c>
      <c r="K59" s="262" t="s">
        <v>519</v>
      </c>
      <c r="L59" s="91">
        <f>'Moors League'!G50</f>
        <v>1</v>
      </c>
      <c r="M59" s="89">
        <f>'Moors League'!H50</f>
        <v>14851</v>
      </c>
      <c r="N59" s="89">
        <f>'Moors League'!I50</f>
        <v>4</v>
      </c>
      <c r="O59" s="103"/>
      <c r="P59" s="104"/>
      <c r="Q59" s="105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6" s="45" customFormat="1" ht="19.5" customHeight="1" x14ac:dyDescent="0.25">
      <c r="A60" s="271">
        <v>43</v>
      </c>
      <c r="B60" s="272" t="s">
        <v>283</v>
      </c>
      <c r="C60" s="272" t="s">
        <v>282</v>
      </c>
      <c r="D60" s="272" t="s">
        <v>293</v>
      </c>
      <c r="E60" s="273" t="s">
        <v>97</v>
      </c>
      <c r="F60" s="197" t="s">
        <v>296</v>
      </c>
      <c r="G60" s="239">
        <f>_xlfn.IFNA((VLOOKUP(H60,OMS!$O$10:$P$3000,2,FALSE)),"")</f>
        <v>1652845</v>
      </c>
      <c r="H60" s="262" t="s">
        <v>525</v>
      </c>
      <c r="I60" s="240" t="s">
        <v>298</v>
      </c>
      <c r="J60" s="239">
        <f>_xlfn.IFNA((VLOOKUP(K60,OMS!$O$10:$P$3000,2,FALSE)),"")</f>
        <v>1751213</v>
      </c>
      <c r="K60" s="262" t="s">
        <v>542</v>
      </c>
      <c r="L60" s="299"/>
      <c r="M60" s="300"/>
      <c r="N60" s="300"/>
      <c r="O60" s="103"/>
      <c r="P60" s="104"/>
      <c r="Q60" s="105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6" s="45" customFormat="1" ht="19.5" customHeight="1" x14ac:dyDescent="0.25">
      <c r="A61" s="316"/>
      <c r="B61" s="317"/>
      <c r="C61" s="317"/>
      <c r="D61" s="317"/>
      <c r="E61" s="318"/>
      <c r="F61" s="197" t="s">
        <v>297</v>
      </c>
      <c r="G61" s="239">
        <f>_xlfn.IFNA((VLOOKUP(H61,OMS!$O$10:$P$3000,2,FALSE)),"")</f>
        <v>1689521</v>
      </c>
      <c r="H61" s="262" t="s">
        <v>516</v>
      </c>
      <c r="I61" s="240" t="s">
        <v>299</v>
      </c>
      <c r="J61" s="239">
        <f>_xlfn.IFNA((VLOOKUP(K61,OMS!$O$10:$P$3000,2,FALSE)),"")</f>
        <v>1800652</v>
      </c>
      <c r="K61" s="262" t="s">
        <v>520</v>
      </c>
      <c r="L61" s="91">
        <f>'Moors League'!G51</f>
        <v>2</v>
      </c>
      <c r="M61" s="89">
        <f>'Moors League'!H51</f>
        <v>24757</v>
      </c>
      <c r="N61" s="89">
        <f>'Moors League'!I51</f>
        <v>3</v>
      </c>
      <c r="O61" s="103"/>
      <c r="P61" s="104"/>
      <c r="Q61" s="105" t="str">
        <f>_xlfn.IFNA((VLOOKUP(O61,'DQ Lookup'!$A$2:$B$99,2,FALSE)),"")</f>
        <v/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6" s="45" customFormat="1" ht="19.5" customHeight="1" x14ac:dyDescent="0.25">
      <c r="A62" s="271">
        <v>44</v>
      </c>
      <c r="B62" s="272" t="s">
        <v>284</v>
      </c>
      <c r="C62" s="272" t="s">
        <v>282</v>
      </c>
      <c r="D62" s="272" t="s">
        <v>293</v>
      </c>
      <c r="E62" s="273" t="s">
        <v>97</v>
      </c>
      <c r="F62" s="198" t="s">
        <v>296</v>
      </c>
      <c r="G62" s="239">
        <f>_xlfn.IFNA((VLOOKUP(H62,OMS!$O$10:$P$3000,2,FALSE)),"")</f>
        <v>1786368</v>
      </c>
      <c r="H62" s="262" t="s">
        <v>526</v>
      </c>
      <c r="I62" s="240" t="s">
        <v>298</v>
      </c>
      <c r="J62" s="239">
        <f>_xlfn.IFNA((VLOOKUP(K62,OMS!$O$10:$P$3000,2,FALSE)),"")</f>
        <v>1442066</v>
      </c>
      <c r="K62" s="262" t="s">
        <v>517</v>
      </c>
      <c r="L62" s="299"/>
      <c r="M62" s="300"/>
      <c r="N62" s="300"/>
      <c r="O62" s="103"/>
      <c r="P62" s="104"/>
      <c r="Q62" s="105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6" s="45" customFormat="1" ht="19.5" customHeight="1" x14ac:dyDescent="0.25">
      <c r="A63" s="316"/>
      <c r="B63" s="317"/>
      <c r="C63" s="317"/>
      <c r="D63" s="317"/>
      <c r="E63" s="318"/>
      <c r="F63" s="197" t="s">
        <v>297</v>
      </c>
      <c r="G63" s="239">
        <f>_xlfn.IFNA((VLOOKUP(H63,OMS!$O$10:$P$3000,2,FALSE)),"")</f>
        <v>1608819</v>
      </c>
      <c r="H63" s="262" t="s">
        <v>523</v>
      </c>
      <c r="I63" s="240" t="s">
        <v>299</v>
      </c>
      <c r="J63" s="239">
        <f>_xlfn.IFNA((VLOOKUP(K63,OMS!$O$10:$P$3000,2,FALSE)),"")</f>
        <v>1800651</v>
      </c>
      <c r="K63" s="262" t="s">
        <v>521</v>
      </c>
      <c r="L63" s="91" t="str">
        <f>'Moors League'!G52</f>
        <v>DSQ</v>
      </c>
      <c r="M63" s="89" t="str">
        <f>'Moors League'!H52</f>
        <v>DSQ</v>
      </c>
      <c r="N63" s="89">
        <f>'Moors League'!I52</f>
        <v>0</v>
      </c>
      <c r="O63" s="103">
        <v>6.5</v>
      </c>
      <c r="P63" s="104"/>
      <c r="Q63" s="105" t="str">
        <f>_xlfn.IFNA((VLOOKUP(O63,'DQ Lookup'!$A$2:$B$99,2,FALSE)),"")</f>
        <v>Did not finish the race while on the back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45" t="s">
        <v>1234</v>
      </c>
    </row>
    <row r="64" spans="1:36" s="45" customFormat="1" ht="19.5" customHeight="1" x14ac:dyDescent="0.25">
      <c r="A64" s="271">
        <v>45</v>
      </c>
      <c r="B64" s="272" t="s">
        <v>283</v>
      </c>
      <c r="C64" s="272" t="s">
        <v>286</v>
      </c>
      <c r="D64" s="272" t="s">
        <v>292</v>
      </c>
      <c r="E64" s="273" t="s">
        <v>291</v>
      </c>
      <c r="F64" s="308"/>
      <c r="G64" s="239">
        <f>_xlfn.IFNA((VLOOKUP(H64,OMS!$O$10:$P$3000,2,FALSE)),"")</f>
        <v>1505992</v>
      </c>
      <c r="H64" s="262" t="s">
        <v>522</v>
      </c>
      <c r="I64" s="369"/>
      <c r="J64" s="370"/>
      <c r="K64" s="370"/>
      <c r="L64" s="88">
        <f>'Moors League'!G53</f>
        <v>2</v>
      </c>
      <c r="M64" s="89">
        <f>'Moors League'!H53</f>
        <v>3041</v>
      </c>
      <c r="N64" s="89">
        <f>'Moors League'!I53</f>
        <v>3</v>
      </c>
      <c r="O64" s="103"/>
      <c r="P64" s="104"/>
      <c r="Q64" s="105" t="str">
        <f>_xlfn.IFNA((VLOOKUP(O64,'DQ Lookup'!$A$2:$B$99,2,FALSE)),"")</f>
        <v/>
      </c>
    </row>
    <row r="65" spans="1:35" s="45" customFormat="1" ht="19.5" customHeight="1" x14ac:dyDescent="0.25">
      <c r="A65" s="271">
        <v>46</v>
      </c>
      <c r="B65" s="272" t="s">
        <v>284</v>
      </c>
      <c r="C65" s="272" t="s">
        <v>286</v>
      </c>
      <c r="D65" s="272" t="s">
        <v>292</v>
      </c>
      <c r="E65" s="273" t="s">
        <v>291</v>
      </c>
      <c r="F65" s="308"/>
      <c r="G65" s="239">
        <f>_xlfn.IFNA((VLOOKUP(H65,OMS!$O$10:$P$3000,2,FALSE)),"")</f>
        <v>1608819</v>
      </c>
      <c r="H65" s="262" t="s">
        <v>523</v>
      </c>
      <c r="I65" s="369"/>
      <c r="J65" s="370"/>
      <c r="K65" s="370"/>
      <c r="L65" s="88">
        <f>'Moors League'!G54</f>
        <v>4</v>
      </c>
      <c r="M65" s="89">
        <f>'Moors League'!H54</f>
        <v>3257</v>
      </c>
      <c r="N65" s="89">
        <f>'Moors League'!I54</f>
        <v>1</v>
      </c>
      <c r="O65" s="103"/>
      <c r="P65" s="104"/>
      <c r="Q65" s="105" t="str">
        <f>_xlfn.IFNA((VLOOKUP(O65,'DQ Lookup'!$A$2:$B$99,2,FALSE)),"")</f>
        <v/>
      </c>
    </row>
    <row r="66" spans="1:35" s="45" customFormat="1" ht="19.5" customHeight="1" x14ac:dyDescent="0.25">
      <c r="A66" s="271">
        <v>47</v>
      </c>
      <c r="B66" s="272" t="s">
        <v>283</v>
      </c>
      <c r="C66" s="272" t="s">
        <v>287</v>
      </c>
      <c r="D66" s="272" t="s">
        <v>292</v>
      </c>
      <c r="E66" s="273" t="s">
        <v>289</v>
      </c>
      <c r="F66" s="308"/>
      <c r="G66" s="239">
        <f>_xlfn.IFNA((VLOOKUP(H66,OMS!$O$10:$P$3000,2,FALSE)),"")</f>
        <v>1800652</v>
      </c>
      <c r="H66" s="262" t="s">
        <v>520</v>
      </c>
      <c r="I66" s="369"/>
      <c r="J66" s="370"/>
      <c r="K66" s="370"/>
      <c r="L66" s="88">
        <f>'Moors League'!G55</f>
        <v>2</v>
      </c>
      <c r="M66" s="89">
        <f>'Moors League'!H55</f>
        <v>4656</v>
      </c>
      <c r="N66" s="89">
        <f>'Moors League'!I55</f>
        <v>3</v>
      </c>
      <c r="O66" s="103"/>
      <c r="P66" s="104"/>
      <c r="Q66" s="105" t="str">
        <f>_xlfn.IFNA((VLOOKUP(O66,'DQ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s="45" customFormat="1" ht="19.5" customHeight="1" x14ac:dyDescent="0.25">
      <c r="A67" s="271">
        <v>48</v>
      </c>
      <c r="B67" s="272" t="s">
        <v>284</v>
      </c>
      <c r="C67" s="272" t="s">
        <v>287</v>
      </c>
      <c r="D67" s="272" t="s">
        <v>292</v>
      </c>
      <c r="E67" s="273" t="s">
        <v>289</v>
      </c>
      <c r="F67" s="308"/>
      <c r="G67" s="239">
        <f>_xlfn.IFNA((VLOOKUP(H67,OMS!$O$10:$P$3000,2,FALSE)),"")</f>
        <v>1800651</v>
      </c>
      <c r="H67" s="262" t="s">
        <v>521</v>
      </c>
      <c r="I67" s="369"/>
      <c r="J67" s="370"/>
      <c r="K67" s="370"/>
      <c r="L67" s="88">
        <f>'Moors League'!G56</f>
        <v>3</v>
      </c>
      <c r="M67" s="89">
        <f>'Moors League'!H56</f>
        <v>5365</v>
      </c>
      <c r="N67" s="89">
        <f>'Moors League'!I56</f>
        <v>2</v>
      </c>
      <c r="O67" s="103"/>
      <c r="P67" s="104"/>
      <c r="Q67" s="105" t="str">
        <f>_xlfn.IFNA((VLOOKUP(O67,'DQ Lookup'!$A$2:$B$99,2,FALSE)),"")</f>
        <v/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s="45" customFormat="1" ht="19.5" customHeight="1" x14ac:dyDescent="0.25">
      <c r="A68" s="271">
        <v>49</v>
      </c>
      <c r="B68" s="272" t="s">
        <v>283</v>
      </c>
      <c r="C68" s="272" t="s">
        <v>285</v>
      </c>
      <c r="D68" s="272" t="s">
        <v>292</v>
      </c>
      <c r="E68" s="273" t="s">
        <v>288</v>
      </c>
      <c r="F68" s="308"/>
      <c r="G68" s="239">
        <f>_xlfn.IFNA((VLOOKUP(H68,OMS!$O$10:$P$3000,2,FALSE)),"")</f>
        <v>1507985</v>
      </c>
      <c r="H68" s="262" t="s">
        <v>518</v>
      </c>
      <c r="I68" s="369"/>
      <c r="J68" s="370"/>
      <c r="K68" s="370"/>
      <c r="L68" s="88">
        <f>'Moors League'!G57</f>
        <v>4</v>
      </c>
      <c r="M68" s="89">
        <f>'Moors League'!H57</f>
        <v>3799</v>
      </c>
      <c r="N68" s="89">
        <f>'Moors League'!I57</f>
        <v>1</v>
      </c>
      <c r="O68" s="103"/>
      <c r="P68" s="104"/>
      <c r="Q68" s="105" t="str">
        <f>_xlfn.IFNA((VLOOKUP(O68,'DQ Lookup'!$A$2:$B$99,2,FALSE)),"")</f>
        <v/>
      </c>
    </row>
    <row r="69" spans="1:35" s="45" customFormat="1" ht="19.5" customHeight="1" x14ac:dyDescent="0.25">
      <c r="A69" s="271">
        <v>50</v>
      </c>
      <c r="B69" s="272" t="s">
        <v>284</v>
      </c>
      <c r="C69" s="272" t="s">
        <v>285</v>
      </c>
      <c r="D69" s="272" t="s">
        <v>292</v>
      </c>
      <c r="E69" s="273" t="s">
        <v>288</v>
      </c>
      <c r="F69" s="308"/>
      <c r="G69" s="239">
        <f>_xlfn.IFNA((VLOOKUP(H69,OMS!$O$10:$P$3000,2,FALSE)),"")</f>
        <v>1412240</v>
      </c>
      <c r="H69" s="262" t="s">
        <v>519</v>
      </c>
      <c r="I69" s="369"/>
      <c r="J69" s="370"/>
      <c r="K69" s="370"/>
      <c r="L69" s="88">
        <f>'Moors League'!G58</f>
        <v>3</v>
      </c>
      <c r="M69" s="89">
        <f>'Moors League'!H58</f>
        <v>3399</v>
      </c>
      <c r="N69" s="89">
        <f>'Moors League'!I58</f>
        <v>2</v>
      </c>
      <c r="O69" s="103"/>
      <c r="P69" s="104"/>
      <c r="Q69" s="105" t="str">
        <f>_xlfn.IFNA((VLOOKUP(O69,'DQ Lookup'!$A$2:$B$99,2,FALSE)),"")</f>
        <v/>
      </c>
    </row>
    <row r="70" spans="1:35" s="45" customFormat="1" ht="19.5" customHeight="1" x14ac:dyDescent="0.25">
      <c r="A70" s="271">
        <v>51</v>
      </c>
      <c r="B70" s="272" t="s">
        <v>283</v>
      </c>
      <c r="C70" s="272" t="s">
        <v>282</v>
      </c>
      <c r="D70" s="272" t="s">
        <v>292</v>
      </c>
      <c r="E70" s="273" t="s">
        <v>290</v>
      </c>
      <c r="F70" s="308"/>
      <c r="G70" s="239">
        <f>_xlfn.IFNA((VLOOKUP(H70,OMS!$O$10:$P$3000,2,FALSE)),"")</f>
        <v>1689521</v>
      </c>
      <c r="H70" s="262" t="s">
        <v>516</v>
      </c>
      <c r="I70" s="369"/>
      <c r="J70" s="370"/>
      <c r="K70" s="370"/>
      <c r="L70" s="88">
        <f>'Moors League'!G59</f>
        <v>3</v>
      </c>
      <c r="M70" s="89">
        <f>'Moors League'!H59</f>
        <v>4669</v>
      </c>
      <c r="N70" s="89">
        <f>'Moors League'!I59</f>
        <v>2</v>
      </c>
      <c r="O70" s="103"/>
      <c r="P70" s="104"/>
      <c r="Q70" s="105" t="str">
        <f>_xlfn.IFNA((VLOOKUP(O70,'DQ Lookup'!$A$2:$B$99,2,FALSE)),"")</f>
        <v/>
      </c>
    </row>
    <row r="71" spans="1:35" s="45" customFormat="1" ht="19.5" customHeight="1" x14ac:dyDescent="0.25">
      <c r="A71" s="271">
        <v>52</v>
      </c>
      <c r="B71" s="272" t="s">
        <v>284</v>
      </c>
      <c r="C71" s="272" t="s">
        <v>282</v>
      </c>
      <c r="D71" s="272" t="s">
        <v>292</v>
      </c>
      <c r="E71" s="273" t="s">
        <v>290</v>
      </c>
      <c r="F71" s="308"/>
      <c r="G71" s="239">
        <f>_xlfn.IFNA((VLOOKUP(H71,OMS!$O$10:$P$3000,2,FALSE)),"")</f>
        <v>1442066</v>
      </c>
      <c r="H71" s="262" t="s">
        <v>517</v>
      </c>
      <c r="I71" s="369"/>
      <c r="J71" s="370"/>
      <c r="K71" s="370"/>
      <c r="L71" s="88">
        <f>'Moors League'!G60</f>
        <v>3</v>
      </c>
      <c r="M71" s="89">
        <f>'Moors League'!H60</f>
        <v>4079</v>
      </c>
      <c r="N71" s="89">
        <f>'Moors League'!I60</f>
        <v>2</v>
      </c>
      <c r="O71" s="103"/>
      <c r="P71" s="104"/>
      <c r="Q71" s="105" t="str">
        <f>_xlfn.IFNA((VLOOKUP(O71,'DQ Lookup'!$A$2:$B$99,2,FALSE)),"")</f>
        <v/>
      </c>
    </row>
    <row r="72" spans="1:35" s="45" customFormat="1" ht="19.5" customHeight="1" x14ac:dyDescent="0.25">
      <c r="A72" s="271">
        <v>53</v>
      </c>
      <c r="B72" s="272" t="s">
        <v>283</v>
      </c>
      <c r="C72" s="272" t="s">
        <v>79</v>
      </c>
      <c r="D72" s="272" t="s">
        <v>292</v>
      </c>
      <c r="E72" s="273" t="s">
        <v>291</v>
      </c>
      <c r="F72" s="308"/>
      <c r="G72" s="239">
        <f>_xlfn.IFNA((VLOOKUP(H72,OMS!$O$10:$P$3000,2,FALSE)),"")</f>
        <v>1409788</v>
      </c>
      <c r="H72" s="262" t="s">
        <v>514</v>
      </c>
      <c r="I72" s="369"/>
      <c r="J72" s="370"/>
      <c r="K72" s="370"/>
      <c r="L72" s="88">
        <f>'Moors League'!G61</f>
        <v>2</v>
      </c>
      <c r="M72" s="89">
        <f>'Moors League'!H61</f>
        <v>3056</v>
      </c>
      <c r="N72" s="89">
        <f>'Moors League'!I61</f>
        <v>3</v>
      </c>
      <c r="O72" s="103"/>
      <c r="P72" s="104"/>
      <c r="Q72" s="105" t="str">
        <f>_xlfn.IFNA((VLOOKUP(O72,'DQ Lookup'!$A$2:$B$99,2,FALSE)),"")</f>
        <v/>
      </c>
    </row>
    <row r="73" spans="1:35" s="45" customFormat="1" ht="19.5" customHeight="1" x14ac:dyDescent="0.25">
      <c r="A73" s="271">
        <v>54</v>
      </c>
      <c r="B73" s="272" t="s">
        <v>284</v>
      </c>
      <c r="C73" s="272" t="s">
        <v>79</v>
      </c>
      <c r="D73" s="272" t="s">
        <v>292</v>
      </c>
      <c r="E73" s="273" t="s">
        <v>291</v>
      </c>
      <c r="F73" s="309"/>
      <c r="G73" s="239">
        <f>_xlfn.IFNA((VLOOKUP(H73,OMS!$O$10:$P$3000,2,FALSE)),"")</f>
        <v>1480052</v>
      </c>
      <c r="H73" s="262" t="s">
        <v>515</v>
      </c>
      <c r="I73" s="371"/>
      <c r="J73" s="372"/>
      <c r="K73" s="372"/>
      <c r="L73" s="88">
        <f>'Moors League'!G62</f>
        <v>1</v>
      </c>
      <c r="M73" s="89">
        <f>'Moors League'!H62</f>
        <v>2579</v>
      </c>
      <c r="N73" s="89">
        <f>'Moors League'!I62</f>
        <v>4</v>
      </c>
      <c r="O73" s="103"/>
      <c r="P73" s="104"/>
      <c r="Q73" s="105" t="str">
        <f>_xlfn.IFNA((VLOOKUP(O73,'DQ Lookup'!$A$2:$B$99,2,FALSE)),"")</f>
        <v/>
      </c>
    </row>
    <row r="74" spans="1:35" s="45" customFormat="1" ht="19.5" customHeight="1" x14ac:dyDescent="0.25">
      <c r="A74" s="271">
        <v>55</v>
      </c>
      <c r="B74" s="272" t="s">
        <v>283</v>
      </c>
      <c r="C74" s="272" t="s">
        <v>286</v>
      </c>
      <c r="D74" s="272" t="s">
        <v>293</v>
      </c>
      <c r="E74" s="273" t="s">
        <v>99</v>
      </c>
      <c r="F74" s="199">
        <v>1</v>
      </c>
      <c r="G74" s="239">
        <f>_xlfn.IFNA((VLOOKUP(H74,OMS!$O$10:$P$3000,2,FALSE)),"")</f>
        <v>1505992</v>
      </c>
      <c r="H74" s="262" t="s">
        <v>522</v>
      </c>
      <c r="I74" s="267">
        <v>2</v>
      </c>
      <c r="J74" s="239">
        <f>_xlfn.IFNA((VLOOKUP(K74,OMS!$O$10:$P$3000,2,FALSE)),"")</f>
        <v>1624360</v>
      </c>
      <c r="K74" s="262" t="s">
        <v>528</v>
      </c>
      <c r="L74" s="299"/>
      <c r="M74" s="300"/>
      <c r="N74" s="300"/>
      <c r="O74" s="103"/>
      <c r="P74" s="104"/>
      <c r="Q74" s="105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5" s="45" customFormat="1" ht="19.5" customHeight="1" x14ac:dyDescent="0.25">
      <c r="A75" s="316"/>
      <c r="B75" s="317"/>
      <c r="C75" s="317"/>
      <c r="D75" s="317"/>
      <c r="E75" s="318"/>
      <c r="F75" s="199">
        <v>3</v>
      </c>
      <c r="G75" s="239">
        <f>_xlfn.IFNA((VLOOKUP(H75,OMS!$O$10:$P$3000,2,FALSE)),"")</f>
        <v>1587280</v>
      </c>
      <c r="H75" s="262" t="s">
        <v>533</v>
      </c>
      <c r="I75" s="267">
        <v>4</v>
      </c>
      <c r="J75" s="239">
        <f>_xlfn.IFNA((VLOOKUP(K75,OMS!$O$10:$P$3000,2,FALSE)),"")</f>
        <v>1496919</v>
      </c>
      <c r="K75" s="262" t="s">
        <v>538</v>
      </c>
      <c r="L75" s="91">
        <f>'Moors League'!G63</f>
        <v>2</v>
      </c>
      <c r="M75" s="89">
        <f>'Moors League'!H63</f>
        <v>21045</v>
      </c>
      <c r="N75" s="89">
        <f>'Moors League'!I63</f>
        <v>3</v>
      </c>
      <c r="O75" s="103"/>
      <c r="P75" s="104"/>
      <c r="Q75" s="105" t="str">
        <f>_xlfn.IFNA((VLOOKUP(O75,'DQ Lookup'!$A$2:$B$99,2,FALSE)),"")</f>
        <v/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5" s="45" customFormat="1" ht="19.5" customHeight="1" x14ac:dyDescent="0.25">
      <c r="A76" s="271">
        <v>56</v>
      </c>
      <c r="B76" s="272" t="s">
        <v>284</v>
      </c>
      <c r="C76" s="272" t="s">
        <v>286</v>
      </c>
      <c r="D76" s="272" t="s">
        <v>293</v>
      </c>
      <c r="E76" s="273" t="s">
        <v>99</v>
      </c>
      <c r="F76" s="198">
        <v>1</v>
      </c>
      <c r="G76" s="239">
        <f>_xlfn.IFNA((VLOOKUP(H76,OMS!$O$10:$P$3000,2,FALSE)),"")</f>
        <v>1608819</v>
      </c>
      <c r="H76" s="262" t="s">
        <v>523</v>
      </c>
      <c r="I76" s="268">
        <v>2</v>
      </c>
      <c r="J76" s="239">
        <f>_xlfn.IFNA((VLOOKUP(K76,OMS!$O$10:$P$3000,2,FALSE)),"")</f>
        <v>1507981</v>
      </c>
      <c r="K76" s="262" t="s">
        <v>539</v>
      </c>
      <c r="L76" s="299"/>
      <c r="M76" s="300"/>
      <c r="N76" s="300"/>
      <c r="O76" s="103"/>
      <c r="P76" s="104"/>
      <c r="Q76" s="105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5" s="45" customFormat="1" ht="19.5" customHeight="1" x14ac:dyDescent="0.25">
      <c r="A77" s="316"/>
      <c r="B77" s="317"/>
      <c r="C77" s="317"/>
      <c r="D77" s="317"/>
      <c r="E77" s="318"/>
      <c r="F77" s="200">
        <v>3</v>
      </c>
      <c r="G77" s="239">
        <f>_xlfn.IFNA((VLOOKUP(H77,OMS!$O$10:$P$3000,2,FALSE)),"")</f>
        <v>1406705</v>
      </c>
      <c r="H77" s="262" t="s">
        <v>529</v>
      </c>
      <c r="I77" s="269">
        <v>4</v>
      </c>
      <c r="J77" s="239">
        <f>_xlfn.IFNA((VLOOKUP(K77,OMS!$O$10:$P$3000,2,FALSE)),"")</f>
        <v>1442066</v>
      </c>
      <c r="K77" s="262" t="s">
        <v>517</v>
      </c>
      <c r="L77" s="91">
        <f>'Moors League'!G64</f>
        <v>4</v>
      </c>
      <c r="M77" s="89">
        <f>'Moors League'!H64</f>
        <v>21744</v>
      </c>
      <c r="N77" s="89">
        <f>'Moors League'!I64</f>
        <v>1</v>
      </c>
      <c r="O77" s="103"/>
      <c r="P77" s="104"/>
      <c r="Q77" s="105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5" s="45" customFormat="1" ht="19.5" customHeight="1" x14ac:dyDescent="0.25">
      <c r="A78" s="271">
        <v>57</v>
      </c>
      <c r="B78" s="272" t="s">
        <v>283</v>
      </c>
      <c r="C78" s="272" t="s">
        <v>287</v>
      </c>
      <c r="D78" s="272" t="s">
        <v>294</v>
      </c>
      <c r="E78" s="273" t="s">
        <v>97</v>
      </c>
      <c r="F78" s="197" t="s">
        <v>296</v>
      </c>
      <c r="G78" s="239">
        <f>_xlfn.IFNA((VLOOKUP(H78,OMS!$O$10:$P$3000,2,FALSE)),"")</f>
        <v>1800652</v>
      </c>
      <c r="H78" s="262" t="s">
        <v>520</v>
      </c>
      <c r="I78" s="240" t="s">
        <v>298</v>
      </c>
      <c r="J78" s="239">
        <f>_xlfn.IFNA((VLOOKUP(K78,OMS!$O$10:$P$3000,2,FALSE)),"")</f>
        <v>1790810</v>
      </c>
      <c r="K78" s="262" t="s">
        <v>649</v>
      </c>
      <c r="L78" s="299"/>
      <c r="M78" s="300"/>
      <c r="N78" s="300"/>
      <c r="O78" s="103"/>
      <c r="P78" s="104"/>
      <c r="Q78" s="105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5" s="45" customFormat="1" ht="19.5" customHeight="1" x14ac:dyDescent="0.25">
      <c r="A79" s="316"/>
      <c r="B79" s="317"/>
      <c r="C79" s="317"/>
      <c r="D79" s="317"/>
      <c r="E79" s="318"/>
      <c r="F79" s="197" t="s">
        <v>297</v>
      </c>
      <c r="G79" s="239">
        <f>_xlfn.IFNA((VLOOKUP(H79,OMS!$O$10:$P$3000,2,FALSE)),"")</f>
        <v>1656895</v>
      </c>
      <c r="H79" s="262" t="s">
        <v>534</v>
      </c>
      <c r="I79" s="240" t="s">
        <v>299</v>
      </c>
      <c r="J79" s="239">
        <f>_xlfn.IFNA((VLOOKUP(K79,OMS!$O$10:$P$3000,2,FALSE)),"")</f>
        <v>1836647</v>
      </c>
      <c r="K79" s="262" t="s">
        <v>540</v>
      </c>
      <c r="L79" s="91">
        <f>'Moors League'!G65</f>
        <v>4</v>
      </c>
      <c r="M79" s="89">
        <f>'Moors League'!H65</f>
        <v>13884</v>
      </c>
      <c r="N79" s="89">
        <f>'Moors League'!I65</f>
        <v>1</v>
      </c>
      <c r="O79" s="103"/>
      <c r="P79" s="104"/>
      <c r="Q79" s="105" t="str">
        <f>_xlfn.IFNA((VLOOKUP(O79,'DQ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5" s="45" customFormat="1" ht="19.5" customHeight="1" x14ac:dyDescent="0.25">
      <c r="A80" s="271">
        <v>58</v>
      </c>
      <c r="B80" s="272" t="s">
        <v>284</v>
      </c>
      <c r="C80" s="272" t="s">
        <v>287</v>
      </c>
      <c r="D80" s="272" t="s">
        <v>294</v>
      </c>
      <c r="E80" s="273" t="s">
        <v>97</v>
      </c>
      <c r="F80" s="198" t="s">
        <v>296</v>
      </c>
      <c r="G80" s="239">
        <f>_xlfn.IFNA((VLOOKUP(H80,OMS!$O$10:$P$3000,2,FALSE)),"")</f>
        <v>1819018</v>
      </c>
      <c r="H80" s="262" t="s">
        <v>535</v>
      </c>
      <c r="I80" s="240" t="s">
        <v>298</v>
      </c>
      <c r="J80" s="239">
        <f>_xlfn.IFNA((VLOOKUP(K80,OMS!$O$10:$P$3000,2,FALSE)),"")</f>
        <v>1715655</v>
      </c>
      <c r="K80" s="262" t="s">
        <v>530</v>
      </c>
      <c r="L80" s="299"/>
      <c r="M80" s="300"/>
      <c r="N80" s="300"/>
      <c r="O80" s="103"/>
      <c r="P80" s="104"/>
      <c r="Q80" s="105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s="45" customFormat="1" ht="19.5" customHeight="1" x14ac:dyDescent="0.25">
      <c r="A81" s="316"/>
      <c r="B81" s="317"/>
      <c r="C81" s="317"/>
      <c r="D81" s="317"/>
      <c r="E81" s="318"/>
      <c r="F81" s="197" t="s">
        <v>297</v>
      </c>
      <c r="G81" s="239">
        <f>_xlfn.IFNA((VLOOKUP(H81,OMS!$O$10:$P$3000,2,FALSE)),"")</f>
        <v>1800651</v>
      </c>
      <c r="H81" s="262" t="s">
        <v>521</v>
      </c>
      <c r="I81" s="240" t="s">
        <v>299</v>
      </c>
      <c r="J81" s="239">
        <f>_xlfn.IFNA((VLOOKUP(K81,OMS!$O$10:$P$3000,2,FALSE)),"")</f>
        <v>1763910</v>
      </c>
      <c r="K81" s="262" t="s">
        <v>541</v>
      </c>
      <c r="L81" s="91">
        <f>'Moors League'!G66</f>
        <v>3</v>
      </c>
      <c r="M81" s="89">
        <f>'Moors League'!H66</f>
        <v>14989</v>
      </c>
      <c r="N81" s="89">
        <f>'Moors League'!I66</f>
        <v>2</v>
      </c>
      <c r="O81" s="103"/>
      <c r="P81" s="104"/>
      <c r="Q81" s="105" t="str">
        <f>_xlfn.IFNA((VLOOKUP(O81,'DQ Lookup'!$A$2:$B$99,2,FALSE)),"")</f>
        <v/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s="45" customFormat="1" ht="19.5" customHeight="1" x14ac:dyDescent="0.25">
      <c r="A82" s="271">
        <v>59</v>
      </c>
      <c r="B82" s="272" t="s">
        <v>283</v>
      </c>
      <c r="C82" s="272" t="s">
        <v>285</v>
      </c>
      <c r="D82" s="272" t="s">
        <v>293</v>
      </c>
      <c r="E82" s="273" t="s">
        <v>99</v>
      </c>
      <c r="F82" s="199">
        <v>1</v>
      </c>
      <c r="G82" s="239">
        <f>_xlfn.IFNA((VLOOKUP(H82,OMS!$O$10:$P$3000,2,FALSE)),"")</f>
        <v>1507985</v>
      </c>
      <c r="H82" s="262" t="s">
        <v>518</v>
      </c>
      <c r="I82" s="267">
        <v>2</v>
      </c>
      <c r="J82" s="239">
        <f>_xlfn.IFNA((VLOOKUP(K82,OMS!$O$10:$P$3000,2,FALSE)),"")</f>
        <v>1624360</v>
      </c>
      <c r="K82" s="262" t="s">
        <v>528</v>
      </c>
      <c r="L82" s="299"/>
      <c r="M82" s="300"/>
      <c r="N82" s="300"/>
      <c r="O82" s="103"/>
      <c r="P82" s="104"/>
      <c r="Q82" s="105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s="45" customFormat="1" ht="19.5" customHeight="1" x14ac:dyDescent="0.25">
      <c r="A83" s="316"/>
      <c r="B83" s="317"/>
      <c r="C83" s="317"/>
      <c r="D83" s="317"/>
      <c r="E83" s="318"/>
      <c r="F83" s="199">
        <v>3</v>
      </c>
      <c r="G83" s="239">
        <f>_xlfn.IFNA((VLOOKUP(H83,OMS!$O$10:$P$3000,2,FALSE)),"")</f>
        <v>1447121</v>
      </c>
      <c r="H83" s="262" t="s">
        <v>536</v>
      </c>
      <c r="I83" s="267">
        <v>4</v>
      </c>
      <c r="J83" s="239">
        <f>_xlfn.IFNA((VLOOKUP(K83,OMS!$O$10:$P$3000,2,FALSE)),"")</f>
        <v>1505992</v>
      </c>
      <c r="K83" s="262" t="s">
        <v>522</v>
      </c>
      <c r="L83" s="91">
        <f>'Moors League'!G67</f>
        <v>2</v>
      </c>
      <c r="M83" s="89">
        <f>'Moors League'!H67</f>
        <v>20939</v>
      </c>
      <c r="N83" s="89">
        <f>'Moors League'!I67</f>
        <v>3</v>
      </c>
      <c r="O83" s="103"/>
      <c r="P83" s="104"/>
      <c r="Q83" s="105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s="45" customFormat="1" ht="19.5" customHeight="1" x14ac:dyDescent="0.25">
      <c r="A84" s="271">
        <v>60</v>
      </c>
      <c r="B84" s="272" t="s">
        <v>284</v>
      </c>
      <c r="C84" s="272" t="s">
        <v>285</v>
      </c>
      <c r="D84" s="272" t="s">
        <v>293</v>
      </c>
      <c r="E84" s="273" t="s">
        <v>99</v>
      </c>
      <c r="F84" s="198">
        <v>1</v>
      </c>
      <c r="G84" s="239">
        <f>_xlfn.IFNA((VLOOKUP(H84,OMS!$O$10:$P$3000,2,FALSE)),"")</f>
        <v>1442066</v>
      </c>
      <c r="H84" s="262" t="s">
        <v>517</v>
      </c>
      <c r="I84" s="268">
        <v>2</v>
      </c>
      <c r="J84" s="239">
        <f>_xlfn.IFNA((VLOOKUP(K84,OMS!$O$10:$P$3000,2,FALSE)),"")</f>
        <v>1608819</v>
      </c>
      <c r="K84" s="262" t="s">
        <v>523</v>
      </c>
      <c r="L84" s="299"/>
      <c r="M84" s="300"/>
      <c r="N84" s="300"/>
      <c r="O84" s="103"/>
      <c r="P84" s="104"/>
      <c r="Q84" s="105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s="45" customFormat="1" ht="19.5" customHeight="1" x14ac:dyDescent="0.25">
      <c r="A85" s="316"/>
      <c r="B85" s="317"/>
      <c r="C85" s="317"/>
      <c r="D85" s="317"/>
      <c r="E85" s="318"/>
      <c r="F85" s="200">
        <v>3</v>
      </c>
      <c r="G85" s="239">
        <f>_xlfn.IFNA((VLOOKUP(H85,OMS!$O$10:$P$3000,2,FALSE)),"")</f>
        <v>1821261</v>
      </c>
      <c r="H85" s="262" t="s">
        <v>537</v>
      </c>
      <c r="I85" s="269">
        <v>4</v>
      </c>
      <c r="J85" s="239">
        <f>_xlfn.IFNA((VLOOKUP(K85,OMS!$O$10:$P$3000,2,FALSE)),"")</f>
        <v>1412240</v>
      </c>
      <c r="K85" s="262" t="s">
        <v>519</v>
      </c>
      <c r="L85" s="91">
        <f>'Moors League'!G68</f>
        <v>3</v>
      </c>
      <c r="M85" s="89">
        <f>'Moors League'!H68</f>
        <v>21124</v>
      </c>
      <c r="N85" s="89">
        <f>'Moors League'!I68</f>
        <v>2</v>
      </c>
      <c r="O85" s="103"/>
      <c r="P85" s="104"/>
      <c r="Q85" s="105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s="45" customFormat="1" ht="19.5" customHeight="1" x14ac:dyDescent="0.25">
      <c r="A86" s="271">
        <v>61</v>
      </c>
      <c r="B86" s="305" t="s">
        <v>111</v>
      </c>
      <c r="C86" s="306"/>
      <c r="D86" s="272"/>
      <c r="E86" s="273" t="s">
        <v>295</v>
      </c>
      <c r="F86" s="94">
        <v>1</v>
      </c>
      <c r="G86" s="239">
        <f>_xlfn.IFNA((VLOOKUP(H86,OMS!$O$10:$P$3000,2,FALSE)),"")</f>
        <v>1800652</v>
      </c>
      <c r="H86" s="262" t="s">
        <v>520</v>
      </c>
      <c r="I86" s="268">
        <v>2</v>
      </c>
      <c r="J86" s="239">
        <f>_xlfn.IFNA((VLOOKUP(K86,OMS!$O$10:$P$3000,2,FALSE)),"")</f>
        <v>1800651</v>
      </c>
      <c r="K86" s="262" t="s">
        <v>521</v>
      </c>
      <c r="L86" s="310"/>
      <c r="M86" s="311"/>
      <c r="N86" s="311"/>
      <c r="O86" s="103"/>
      <c r="P86" s="104"/>
      <c r="Q86" s="105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s="45" customFormat="1" ht="19.5" customHeight="1" x14ac:dyDescent="0.25">
      <c r="A87" s="319" t="s">
        <v>495</v>
      </c>
      <c r="B87" s="320"/>
      <c r="C87" s="320"/>
      <c r="D87" s="320"/>
      <c r="E87" s="321"/>
      <c r="F87" s="94">
        <v>3</v>
      </c>
      <c r="G87" s="239">
        <f>_xlfn.IFNA((VLOOKUP(H87,OMS!$O$10:$P$3000,2,FALSE)),"")</f>
        <v>1689521</v>
      </c>
      <c r="H87" s="262" t="s">
        <v>516</v>
      </c>
      <c r="I87" s="269">
        <v>4</v>
      </c>
      <c r="J87" s="239">
        <f>_xlfn.IFNA((VLOOKUP(K87,OMS!$O$10:$P$3000,2,FALSE)),"")</f>
        <v>1442066</v>
      </c>
      <c r="K87" s="262" t="s">
        <v>517</v>
      </c>
      <c r="L87" s="312"/>
      <c r="M87" s="313"/>
      <c r="N87" s="313"/>
      <c r="O87" s="103"/>
      <c r="P87" s="104"/>
      <c r="Q87" s="105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s="45" customFormat="1" ht="19.5" customHeight="1" x14ac:dyDescent="0.25">
      <c r="A88" s="322"/>
      <c r="B88" s="323"/>
      <c r="C88" s="323"/>
      <c r="D88" s="323"/>
      <c r="E88" s="324"/>
      <c r="F88" s="94">
        <v>5</v>
      </c>
      <c r="G88" s="239">
        <f>_xlfn.IFNA((VLOOKUP(H88,OMS!$O$10:$P$3000,2,FALSE)),"")</f>
        <v>1505992</v>
      </c>
      <c r="H88" s="262" t="s">
        <v>522</v>
      </c>
      <c r="I88" s="268">
        <v>6</v>
      </c>
      <c r="J88" s="239">
        <f>_xlfn.IFNA((VLOOKUP(K88,OMS!$O$10:$P$3000,2,FALSE)),"")</f>
        <v>1507981</v>
      </c>
      <c r="K88" s="262" t="s">
        <v>539</v>
      </c>
      <c r="L88" s="312"/>
      <c r="M88" s="313"/>
      <c r="N88" s="313"/>
      <c r="O88" s="103"/>
      <c r="P88" s="104"/>
      <c r="Q88" s="105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s="45" customFormat="1" ht="19.5" customHeight="1" x14ac:dyDescent="0.25">
      <c r="A89" s="322"/>
      <c r="B89" s="323"/>
      <c r="C89" s="323"/>
      <c r="D89" s="323"/>
      <c r="E89" s="324"/>
      <c r="F89" s="94">
        <v>7</v>
      </c>
      <c r="G89" s="239">
        <f>_xlfn.IFNA((VLOOKUP(H89,OMS!$O$10:$P$3000,2,FALSE)),"")</f>
        <v>1507985</v>
      </c>
      <c r="H89" s="262" t="s">
        <v>518</v>
      </c>
      <c r="I89" s="269">
        <v>8</v>
      </c>
      <c r="J89" s="239">
        <f>_xlfn.IFNA((VLOOKUP(K89,OMS!$O$10:$P$3000,2,FALSE)),"")</f>
        <v>1412240</v>
      </c>
      <c r="K89" s="262" t="s">
        <v>519</v>
      </c>
      <c r="L89" s="314"/>
      <c r="M89" s="315"/>
      <c r="N89" s="315"/>
      <c r="O89" s="103"/>
      <c r="P89" s="104"/>
      <c r="Q89" s="105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s="45" customFormat="1" ht="19.5" customHeight="1" thickBot="1" x14ac:dyDescent="0.3">
      <c r="A90" s="325"/>
      <c r="B90" s="326"/>
      <c r="C90" s="326"/>
      <c r="D90" s="326"/>
      <c r="E90" s="327"/>
      <c r="F90" s="94">
        <v>9</v>
      </c>
      <c r="G90" s="239">
        <f>_xlfn.IFNA((VLOOKUP(H90,OMS!$O$10:$P$3000,2,FALSE)),"")</f>
        <v>1258186</v>
      </c>
      <c r="H90" s="262" t="s">
        <v>532</v>
      </c>
      <c r="I90" s="270">
        <v>10</v>
      </c>
      <c r="J90" s="239">
        <f>_xlfn.IFNA((VLOOKUP(K90,OMS!$O$10:$P$3000,2,FALSE)),"")</f>
        <v>1480052</v>
      </c>
      <c r="K90" s="262" t="s">
        <v>515</v>
      </c>
      <c r="L90" s="238">
        <f>'Moors League'!G69</f>
        <v>2</v>
      </c>
      <c r="M90" s="96">
        <f>'Moors League'!H69</f>
        <v>44046</v>
      </c>
      <c r="N90" s="96">
        <f>'Moors League'!I69</f>
        <v>3</v>
      </c>
      <c r="O90" s="103"/>
      <c r="P90" s="104"/>
      <c r="Q90" s="105" t="str">
        <f>_xlfn.IFNA((VLOOKUP(O90,'DQ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24.75" customHeight="1" thickBot="1" x14ac:dyDescent="0.3">
      <c r="A91" s="24"/>
      <c r="B91" s="1"/>
      <c r="C91" s="1"/>
      <c r="D91" s="1"/>
      <c r="E91" s="1"/>
      <c r="F91" s="24"/>
      <c r="G91" s="208"/>
      <c r="H91" s="24"/>
      <c r="I91" s="302" t="s">
        <v>300</v>
      </c>
      <c r="J91" s="303"/>
      <c r="K91" s="303"/>
      <c r="L91" s="304"/>
      <c r="M91" s="329">
        <f>SUM(N6:N90)</f>
        <v>143</v>
      </c>
      <c r="N91" s="330"/>
      <c r="O91" s="205"/>
      <c r="Q91" s="34"/>
    </row>
    <row r="92" spans="1:34" x14ac:dyDescent="0.25">
      <c r="A92" s="24"/>
      <c r="B92" s="1"/>
      <c r="C92" s="1"/>
      <c r="D92" s="1"/>
      <c r="E92" s="1"/>
      <c r="F92" s="24"/>
      <c r="G92" s="208"/>
      <c r="H92" s="24"/>
      <c r="I92" s="21"/>
      <c r="J92" s="23"/>
      <c r="K92" s="21"/>
      <c r="L92" s="22"/>
      <c r="M92" s="22"/>
      <c r="N92" s="23"/>
      <c r="O92" s="204"/>
      <c r="Q92" s="34"/>
    </row>
    <row r="93" spans="1:34" x14ac:dyDescent="0.25">
      <c r="A93" s="24"/>
      <c r="B93" s="1"/>
      <c r="C93" s="1"/>
      <c r="D93" s="1"/>
      <c r="E93" s="1"/>
      <c r="F93" s="24"/>
      <c r="G93" s="208"/>
      <c r="H93" s="24"/>
      <c r="I93" s="21"/>
      <c r="J93" s="23"/>
      <c r="K93" s="21"/>
      <c r="L93" s="22"/>
      <c r="M93" s="22"/>
      <c r="N93" s="23"/>
      <c r="O93" s="204"/>
      <c r="Q93" s="34"/>
    </row>
    <row r="94" spans="1:34" x14ac:dyDescent="0.25">
      <c r="A94" s="24"/>
      <c r="B94" s="1"/>
      <c r="C94" s="1"/>
      <c r="D94" s="1"/>
      <c r="E94" s="1"/>
      <c r="F94" s="24"/>
      <c r="G94" s="208"/>
      <c r="H94" s="24"/>
      <c r="I94" s="21"/>
      <c r="J94" s="23"/>
      <c r="K94" s="21"/>
      <c r="L94" s="22"/>
      <c r="M94" s="22"/>
      <c r="N94" s="23"/>
      <c r="O94" s="204"/>
      <c r="Q94" s="34"/>
    </row>
    <row r="95" spans="1:34" ht="15" customHeight="1" x14ac:dyDescent="0.25">
      <c r="A95" s="24"/>
      <c r="B95" s="1"/>
      <c r="C95" s="1"/>
      <c r="D95" s="1"/>
      <c r="E95" s="1"/>
      <c r="F95" s="24"/>
      <c r="G95" s="208"/>
      <c r="H95" s="24"/>
      <c r="I95" s="21"/>
      <c r="J95" s="23"/>
      <c r="K95" s="21"/>
      <c r="L95" s="22"/>
      <c r="M95" s="22"/>
      <c r="N95" s="23"/>
      <c r="O95" s="204"/>
      <c r="Q95" s="34"/>
    </row>
    <row r="96" spans="1:34" ht="15" customHeight="1" x14ac:dyDescent="0.25">
      <c r="A96" s="24"/>
      <c r="B96" s="1"/>
      <c r="C96" s="1"/>
      <c r="D96" s="1"/>
      <c r="E96" s="1"/>
      <c r="F96" s="24"/>
      <c r="G96" s="208"/>
      <c r="H96" s="24"/>
      <c r="I96" s="21"/>
      <c r="J96" s="23"/>
      <c r="K96" s="21"/>
      <c r="L96" s="22"/>
      <c r="M96" s="22"/>
      <c r="N96" s="23"/>
      <c r="O96" s="204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208"/>
      <c r="H97" s="24"/>
      <c r="I97" s="21"/>
      <c r="J97" s="23"/>
      <c r="K97" s="21"/>
      <c r="L97" s="22"/>
      <c r="M97" s="22"/>
      <c r="N97" s="23"/>
      <c r="O97" s="204"/>
      <c r="Q97" s="34"/>
    </row>
    <row r="98" spans="1:17" x14ac:dyDescent="0.25">
      <c r="A98" s="24"/>
      <c r="B98" s="1"/>
      <c r="C98" s="1"/>
      <c r="D98" s="1"/>
      <c r="E98" s="1"/>
      <c r="F98" s="24"/>
      <c r="G98" s="208"/>
      <c r="H98" s="24"/>
      <c r="I98" s="21"/>
      <c r="J98" s="23"/>
      <c r="K98" s="21"/>
      <c r="L98" s="22"/>
      <c r="M98" s="22"/>
      <c r="N98" s="23"/>
      <c r="O98" s="204"/>
      <c r="Q98" s="34"/>
    </row>
    <row r="99" spans="1:17" x14ac:dyDescent="0.25">
      <c r="A99" s="24"/>
      <c r="B99" s="1"/>
      <c r="C99" s="1"/>
      <c r="D99" s="1"/>
      <c r="E99" s="1"/>
      <c r="F99" s="24"/>
      <c r="G99" s="208"/>
      <c r="H99" s="24"/>
      <c r="I99" s="21"/>
      <c r="J99" s="23"/>
      <c r="K99" s="21"/>
      <c r="L99" s="22"/>
      <c r="M99" s="22"/>
      <c r="N99" s="23"/>
      <c r="O99" s="204"/>
      <c r="Q99" s="34"/>
    </row>
    <row r="100" spans="1:17" x14ac:dyDescent="0.25">
      <c r="A100" s="24"/>
      <c r="B100" s="1"/>
      <c r="C100" s="1"/>
      <c r="D100" s="1"/>
      <c r="E100" s="1"/>
      <c r="F100" s="24"/>
      <c r="G100" s="208"/>
      <c r="H100" s="24"/>
      <c r="I100" s="21"/>
      <c r="J100" s="23"/>
      <c r="K100" s="21"/>
      <c r="L100" s="22"/>
      <c r="M100" s="22"/>
      <c r="N100" s="23"/>
      <c r="O100" s="204"/>
      <c r="Q100" s="34"/>
    </row>
    <row r="101" spans="1:17" x14ac:dyDescent="0.25">
      <c r="A101" s="24"/>
      <c r="B101" s="1"/>
      <c r="C101" s="1"/>
      <c r="D101" s="1"/>
      <c r="E101" s="1"/>
      <c r="F101" s="24"/>
      <c r="G101" s="208"/>
      <c r="H101" s="24"/>
      <c r="I101" s="21"/>
      <c r="J101" s="23"/>
      <c r="K101" s="21"/>
      <c r="L101" s="22"/>
      <c r="M101" s="22"/>
      <c r="N101" s="23"/>
      <c r="O101" s="204"/>
      <c r="Q101" s="34"/>
    </row>
    <row r="102" spans="1:17" x14ac:dyDescent="0.25">
      <c r="A102" s="24"/>
      <c r="B102" s="1"/>
      <c r="C102" s="1"/>
      <c r="D102" s="1"/>
      <c r="E102" s="1"/>
      <c r="F102" s="24"/>
      <c r="G102" s="208"/>
      <c r="H102" s="24"/>
      <c r="I102" s="21"/>
      <c r="J102" s="23"/>
      <c r="K102" s="21"/>
      <c r="L102" s="22"/>
      <c r="M102" s="22"/>
      <c r="N102" s="23"/>
      <c r="O102" s="204"/>
      <c r="Q102" s="34"/>
    </row>
    <row r="103" spans="1:17" x14ac:dyDescent="0.25">
      <c r="A103" s="24"/>
      <c r="B103" s="1"/>
      <c r="C103" s="1"/>
      <c r="D103" s="1"/>
      <c r="E103" s="1"/>
      <c r="F103" s="24"/>
      <c r="G103" s="208"/>
      <c r="H103" s="24"/>
      <c r="I103" s="21"/>
      <c r="J103" s="23"/>
      <c r="K103" s="21"/>
      <c r="L103" s="22"/>
      <c r="M103" s="22"/>
      <c r="N103" s="23"/>
      <c r="O103" s="204"/>
      <c r="Q103" s="34"/>
    </row>
    <row r="104" spans="1:17" x14ac:dyDescent="0.25">
      <c r="A104" s="24"/>
      <c r="B104" s="1"/>
      <c r="C104" s="1"/>
      <c r="D104" s="1"/>
      <c r="E104" s="1"/>
      <c r="F104" s="24"/>
      <c r="G104" s="208"/>
      <c r="H104" s="24"/>
      <c r="I104" s="21"/>
      <c r="J104" s="23"/>
      <c r="K104" s="21"/>
      <c r="L104" s="22"/>
      <c r="M104" s="22"/>
      <c r="N104" s="23"/>
      <c r="O104" s="204"/>
      <c r="Q104" s="34"/>
    </row>
    <row r="105" spans="1:17" x14ac:dyDescent="0.25">
      <c r="A105" s="24"/>
      <c r="B105" s="1"/>
      <c r="C105" s="1"/>
      <c r="D105" s="1"/>
      <c r="E105" s="1"/>
      <c r="F105" s="24"/>
      <c r="G105" s="208"/>
      <c r="H105" s="24"/>
      <c r="I105" s="21"/>
      <c r="J105" s="23"/>
      <c r="K105" s="21"/>
      <c r="L105" s="22"/>
      <c r="M105" s="22"/>
      <c r="N105" s="23"/>
      <c r="O105" s="204"/>
      <c r="Q105" s="34"/>
    </row>
    <row r="106" spans="1:17" x14ac:dyDescent="0.25">
      <c r="A106" s="24"/>
      <c r="B106" s="1"/>
      <c r="C106" s="1"/>
      <c r="D106" s="1"/>
      <c r="E106" s="1"/>
      <c r="F106" s="24"/>
      <c r="G106" s="208"/>
      <c r="H106" s="24"/>
      <c r="I106" s="21"/>
      <c r="J106" s="23"/>
      <c r="K106" s="21"/>
      <c r="L106" s="22"/>
      <c r="M106" s="22"/>
      <c r="N106" s="23"/>
      <c r="O106" s="204"/>
      <c r="Q106" s="34"/>
    </row>
    <row r="107" spans="1:17" x14ac:dyDescent="0.25">
      <c r="A107" s="24"/>
      <c r="B107" s="1"/>
      <c r="C107" s="1"/>
      <c r="D107" s="1"/>
      <c r="E107" s="1"/>
      <c r="F107" s="24"/>
      <c r="G107" s="208"/>
      <c r="H107" s="24"/>
      <c r="I107" s="21"/>
      <c r="J107" s="23"/>
      <c r="K107" s="21"/>
      <c r="L107" s="22"/>
      <c r="M107" s="22"/>
      <c r="N107" s="23"/>
      <c r="O107" s="204"/>
      <c r="Q107" s="34"/>
    </row>
    <row r="108" spans="1:17" x14ac:dyDescent="0.25">
      <c r="A108" s="24"/>
      <c r="B108" s="1"/>
      <c r="C108" s="1"/>
      <c r="D108" s="1"/>
      <c r="E108" s="1"/>
      <c r="F108" s="24"/>
      <c r="G108" s="208"/>
      <c r="H108" s="24"/>
      <c r="I108" s="21"/>
      <c r="J108" s="23"/>
      <c r="K108" s="21"/>
      <c r="L108" s="22"/>
      <c r="M108" s="22"/>
      <c r="N108" s="23"/>
      <c r="O108" s="204"/>
      <c r="Q108" s="34"/>
    </row>
    <row r="109" spans="1:17" x14ac:dyDescent="0.25">
      <c r="A109" s="24"/>
      <c r="B109" s="1"/>
      <c r="C109" s="1"/>
      <c r="D109" s="1"/>
      <c r="E109" s="1"/>
      <c r="F109" s="24"/>
      <c r="G109" s="208"/>
      <c r="H109" s="24"/>
      <c r="I109" s="21"/>
      <c r="J109" s="23"/>
      <c r="K109" s="21"/>
      <c r="L109" s="22"/>
      <c r="M109" s="22"/>
      <c r="N109" s="23"/>
      <c r="O109" s="204"/>
      <c r="Q109" s="34"/>
    </row>
    <row r="110" spans="1:17" x14ac:dyDescent="0.25">
      <c r="A110" s="24"/>
      <c r="B110" s="1"/>
      <c r="C110" s="1"/>
      <c r="D110" s="1"/>
      <c r="E110" s="1"/>
      <c r="F110" s="24"/>
      <c r="G110" s="208"/>
      <c r="H110" s="24"/>
      <c r="I110" s="21"/>
      <c r="J110" s="23"/>
      <c r="K110" s="21"/>
      <c r="L110" s="22"/>
      <c r="M110" s="22"/>
      <c r="N110" s="23"/>
      <c r="O110" s="204"/>
      <c r="Q110" s="34"/>
    </row>
    <row r="111" spans="1:17" x14ac:dyDescent="0.25">
      <c r="A111" s="24"/>
      <c r="B111" s="1"/>
      <c r="C111" s="1"/>
      <c r="D111" s="1"/>
      <c r="E111" s="1"/>
      <c r="F111" s="24"/>
      <c r="G111" s="208"/>
      <c r="H111" s="24"/>
      <c r="I111" s="21"/>
      <c r="J111" s="23"/>
      <c r="K111" s="21"/>
      <c r="L111" s="22"/>
      <c r="M111" s="22"/>
      <c r="N111" s="23"/>
      <c r="O111" s="204"/>
      <c r="Q111" s="34"/>
    </row>
    <row r="112" spans="1:17" x14ac:dyDescent="0.25">
      <c r="A112" s="24"/>
      <c r="B112" s="1"/>
      <c r="C112" s="1"/>
      <c r="D112" s="1"/>
      <c r="E112" s="1"/>
      <c r="F112" s="24"/>
      <c r="G112" s="208"/>
      <c r="H112" s="24"/>
      <c r="I112" s="21"/>
      <c r="J112" s="23"/>
      <c r="K112" s="21"/>
      <c r="L112" s="22"/>
      <c r="M112" s="22"/>
      <c r="N112" s="23"/>
      <c r="O112" s="204"/>
      <c r="Q112" s="34"/>
    </row>
    <row r="113" spans="1:17" x14ac:dyDescent="0.25">
      <c r="A113" s="24"/>
      <c r="B113" s="1"/>
      <c r="C113" s="1"/>
      <c r="D113" s="1"/>
      <c r="E113" s="1"/>
      <c r="F113" s="24"/>
      <c r="G113" s="208"/>
      <c r="H113" s="24"/>
      <c r="I113" s="21"/>
      <c r="J113" s="23"/>
      <c r="K113" s="21"/>
      <c r="L113" s="22"/>
      <c r="M113" s="22"/>
      <c r="N113" s="23"/>
      <c r="O113" s="204"/>
      <c r="Q113" s="34"/>
    </row>
    <row r="114" spans="1:17" x14ac:dyDescent="0.25">
      <c r="A114" s="24"/>
      <c r="B114" s="1"/>
      <c r="C114" s="1"/>
      <c r="D114" s="1"/>
      <c r="E114" s="1"/>
      <c r="F114" s="24"/>
      <c r="G114" s="208"/>
      <c r="H114" s="24"/>
      <c r="I114" s="21"/>
      <c r="J114" s="23"/>
      <c r="K114" s="21"/>
      <c r="L114" s="22"/>
      <c r="M114" s="22"/>
      <c r="N114" s="23"/>
      <c r="O114" s="204"/>
      <c r="Q114" s="34"/>
    </row>
    <row r="115" spans="1:17" x14ac:dyDescent="0.25">
      <c r="A115" s="24"/>
      <c r="B115" s="1"/>
      <c r="C115" s="1"/>
      <c r="D115" s="1"/>
      <c r="E115" s="1"/>
      <c r="F115" s="24"/>
      <c r="G115" s="208"/>
      <c r="H115" s="24"/>
      <c r="I115" s="21"/>
      <c r="J115" s="23"/>
      <c r="K115" s="21"/>
      <c r="L115" s="22"/>
      <c r="M115" s="22"/>
      <c r="N115" s="23"/>
      <c r="O115" s="204"/>
      <c r="Q115" s="34"/>
    </row>
    <row r="116" spans="1:17" x14ac:dyDescent="0.25">
      <c r="A116" s="24"/>
      <c r="B116" s="1"/>
      <c r="C116" s="1"/>
      <c r="D116" s="1"/>
      <c r="E116" s="1"/>
      <c r="F116" s="24"/>
      <c r="G116" s="208"/>
      <c r="H116" s="24"/>
      <c r="I116" s="21"/>
      <c r="J116" s="23"/>
      <c r="K116" s="21"/>
      <c r="L116" s="22"/>
      <c r="M116" s="22"/>
      <c r="N116" s="23"/>
      <c r="O116" s="204"/>
      <c r="Q116" s="34"/>
    </row>
    <row r="117" spans="1:17" x14ac:dyDescent="0.25">
      <c r="A117" s="24"/>
      <c r="B117" s="1"/>
      <c r="C117" s="1"/>
      <c r="D117" s="1"/>
      <c r="E117" s="1"/>
      <c r="F117" s="24"/>
      <c r="G117" s="208"/>
      <c r="H117" s="24"/>
      <c r="I117" s="21"/>
      <c r="J117" s="23"/>
      <c r="K117" s="21"/>
      <c r="L117" s="22"/>
      <c r="M117" s="22"/>
      <c r="N117" s="23"/>
      <c r="O117" s="204"/>
      <c r="Q117" s="34"/>
    </row>
    <row r="118" spans="1:17" x14ac:dyDescent="0.25">
      <c r="A118" s="24"/>
      <c r="B118" s="1"/>
      <c r="C118" s="1"/>
      <c r="D118" s="1"/>
      <c r="E118" s="1"/>
      <c r="F118" s="24"/>
      <c r="G118" s="208"/>
      <c r="H118" s="24"/>
      <c r="I118" s="21"/>
      <c r="J118" s="23"/>
      <c r="K118" s="21"/>
      <c r="L118" s="22"/>
      <c r="M118" s="22"/>
      <c r="N118" s="23"/>
      <c r="O118" s="204"/>
      <c r="Q118" s="34"/>
    </row>
    <row r="119" spans="1:17" x14ac:dyDescent="0.25">
      <c r="A119" s="24"/>
      <c r="B119" s="1"/>
      <c r="C119" s="1"/>
      <c r="D119" s="1"/>
      <c r="E119" s="1"/>
      <c r="F119" s="24"/>
      <c r="G119" s="208"/>
      <c r="H119" s="24"/>
      <c r="I119" s="21"/>
      <c r="J119" s="23"/>
      <c r="K119" s="21"/>
      <c r="L119" s="22"/>
      <c r="M119" s="22"/>
      <c r="N119" s="23"/>
      <c r="O119" s="204"/>
      <c r="Q119" s="34"/>
    </row>
    <row r="120" spans="1:17" x14ac:dyDescent="0.25">
      <c r="A120" s="24"/>
      <c r="B120" s="1"/>
      <c r="C120" s="1"/>
      <c r="D120" s="1"/>
      <c r="E120" s="1"/>
      <c r="F120" s="24"/>
      <c r="G120" s="208"/>
      <c r="H120" s="24"/>
      <c r="I120" s="21"/>
      <c r="J120" s="23"/>
      <c r="K120" s="21"/>
      <c r="L120" s="22"/>
      <c r="M120" s="22"/>
      <c r="N120" s="23"/>
      <c r="O120" s="204"/>
      <c r="Q120" s="34"/>
    </row>
    <row r="121" spans="1:17" x14ac:dyDescent="0.25">
      <c r="A121" s="24"/>
      <c r="B121" s="1"/>
      <c r="C121" s="1"/>
      <c r="D121" s="1"/>
      <c r="E121" s="1"/>
      <c r="F121" s="24"/>
      <c r="G121" s="208"/>
      <c r="H121" s="24"/>
      <c r="I121" s="21"/>
      <c r="J121" s="23"/>
      <c r="K121" s="21"/>
      <c r="L121" s="22"/>
      <c r="M121" s="22"/>
      <c r="N121" s="23"/>
      <c r="O121" s="204"/>
      <c r="Q121" s="34"/>
    </row>
    <row r="122" spans="1:17" x14ac:dyDescent="0.25">
      <c r="A122" s="24"/>
      <c r="B122" s="1"/>
      <c r="C122" s="1"/>
      <c r="D122" s="1"/>
      <c r="E122" s="1"/>
      <c r="F122" s="24"/>
      <c r="G122" s="208"/>
      <c r="H122" s="24"/>
      <c r="I122" s="21"/>
      <c r="J122" s="23"/>
      <c r="K122" s="21"/>
      <c r="L122" s="22"/>
      <c r="M122" s="22"/>
      <c r="N122" s="23"/>
      <c r="O122" s="204"/>
      <c r="Q122" s="34"/>
    </row>
    <row r="123" spans="1:17" x14ac:dyDescent="0.25">
      <c r="A123" s="24"/>
      <c r="B123" s="1"/>
      <c r="C123" s="1"/>
      <c r="D123" s="1"/>
      <c r="E123" s="1"/>
      <c r="F123" s="24"/>
      <c r="G123" s="208"/>
      <c r="H123" s="24"/>
      <c r="I123" s="21"/>
      <c r="J123" s="23"/>
      <c r="K123" s="21"/>
      <c r="L123" s="22"/>
      <c r="M123" s="22"/>
      <c r="N123" s="23"/>
      <c r="O123" s="204"/>
      <c r="Q123" s="34"/>
    </row>
    <row r="124" spans="1:17" x14ac:dyDescent="0.25">
      <c r="A124" s="24"/>
      <c r="B124" s="1"/>
      <c r="C124" s="1"/>
      <c r="D124" s="1"/>
      <c r="E124" s="1"/>
      <c r="F124" s="24"/>
      <c r="G124" s="208"/>
      <c r="H124" s="24"/>
      <c r="I124" s="21"/>
      <c r="J124" s="23"/>
      <c r="K124" s="21"/>
      <c r="L124" s="22"/>
      <c r="M124" s="22"/>
      <c r="N124" s="23"/>
      <c r="O124" s="204"/>
      <c r="Q124" s="34"/>
    </row>
    <row r="125" spans="1:17" x14ac:dyDescent="0.25">
      <c r="A125" s="24"/>
      <c r="B125" s="1"/>
      <c r="C125" s="1"/>
      <c r="D125" s="1"/>
      <c r="E125" s="1"/>
      <c r="F125" s="24"/>
      <c r="G125" s="208"/>
      <c r="H125" s="24"/>
      <c r="I125" s="21"/>
      <c r="J125" s="23"/>
      <c r="K125" s="21"/>
      <c r="L125" s="22"/>
      <c r="M125" s="22"/>
      <c r="N125" s="23"/>
      <c r="O125" s="204"/>
      <c r="Q125" s="34"/>
    </row>
    <row r="126" spans="1:17" x14ac:dyDescent="0.25">
      <c r="A126" s="24"/>
      <c r="B126" s="1"/>
      <c r="C126" s="1"/>
      <c r="D126" s="1"/>
      <c r="E126" s="1"/>
      <c r="F126" s="24"/>
      <c r="G126" s="208"/>
      <c r="H126" s="24"/>
      <c r="I126" s="21"/>
      <c r="J126" s="23"/>
      <c r="K126" s="21"/>
      <c r="L126" s="22"/>
      <c r="M126" s="22"/>
      <c r="N126" s="23"/>
      <c r="O126" s="204"/>
      <c r="Q126" s="34"/>
    </row>
    <row r="127" spans="1:17" x14ac:dyDescent="0.25">
      <c r="A127" s="24"/>
      <c r="B127" s="1"/>
      <c r="C127" s="1"/>
      <c r="D127" s="1"/>
      <c r="E127" s="1"/>
      <c r="F127" s="24"/>
      <c r="G127" s="208"/>
      <c r="H127" s="24"/>
      <c r="I127" s="21"/>
      <c r="J127" s="23"/>
      <c r="K127" s="21"/>
      <c r="L127" s="22"/>
      <c r="M127" s="22"/>
      <c r="N127" s="23"/>
      <c r="O127" s="204"/>
      <c r="Q127" s="34"/>
    </row>
    <row r="128" spans="1:17" x14ac:dyDescent="0.25">
      <c r="A128" s="24"/>
      <c r="B128" s="1"/>
      <c r="C128" s="1"/>
      <c r="D128" s="1"/>
      <c r="E128" s="1"/>
      <c r="F128" s="24"/>
      <c r="G128" s="208"/>
      <c r="H128" s="24"/>
      <c r="I128" s="21"/>
      <c r="J128" s="23"/>
      <c r="K128" s="21"/>
      <c r="L128" s="22"/>
      <c r="M128" s="22"/>
      <c r="N128" s="23"/>
      <c r="O128" s="204"/>
      <c r="Q128" s="34"/>
    </row>
    <row r="129" spans="1:17" x14ac:dyDescent="0.25">
      <c r="A129" s="24"/>
      <c r="B129" s="1"/>
      <c r="C129" s="1"/>
      <c r="D129" s="1"/>
      <c r="E129" s="1"/>
      <c r="F129" s="24"/>
      <c r="G129" s="208"/>
      <c r="H129" s="24"/>
      <c r="I129" s="21"/>
      <c r="J129" s="23"/>
      <c r="K129" s="21"/>
      <c r="L129" s="22"/>
      <c r="M129" s="22"/>
      <c r="N129" s="23"/>
      <c r="O129" s="204"/>
      <c r="Q129" s="34"/>
    </row>
    <row r="130" spans="1:17" x14ac:dyDescent="0.25">
      <c r="A130" s="24"/>
      <c r="B130" s="1"/>
      <c r="C130" s="1"/>
      <c r="D130" s="1"/>
      <c r="E130" s="1"/>
      <c r="F130" s="24"/>
      <c r="G130" s="208"/>
      <c r="H130" s="24"/>
      <c r="I130" s="21"/>
      <c r="J130" s="23"/>
      <c r="K130" s="21"/>
      <c r="L130" s="22"/>
      <c r="M130" s="22"/>
      <c r="N130" s="23"/>
      <c r="O130" s="204"/>
      <c r="Q130" s="34"/>
    </row>
    <row r="131" spans="1:17" x14ac:dyDescent="0.25">
      <c r="A131" s="24"/>
      <c r="B131" s="1"/>
      <c r="C131" s="1"/>
      <c r="D131" s="1"/>
      <c r="E131" s="1"/>
      <c r="F131" s="24"/>
      <c r="G131" s="208"/>
      <c r="H131" s="24"/>
      <c r="I131" s="21"/>
      <c r="J131" s="23"/>
      <c r="K131" s="21"/>
      <c r="L131" s="22"/>
      <c r="M131" s="22"/>
      <c r="N131" s="23"/>
      <c r="O131" s="204"/>
      <c r="Q131" s="34"/>
    </row>
    <row r="132" spans="1:17" x14ac:dyDescent="0.25">
      <c r="A132" s="24"/>
      <c r="B132" s="1"/>
      <c r="C132" s="1"/>
      <c r="D132" s="1"/>
      <c r="E132" s="1"/>
      <c r="F132" s="24"/>
      <c r="G132" s="208"/>
      <c r="H132" s="24"/>
      <c r="I132" s="21"/>
      <c r="J132" s="23"/>
      <c r="K132" s="21"/>
      <c r="L132" s="22"/>
      <c r="M132" s="22"/>
      <c r="N132" s="23"/>
      <c r="O132" s="204"/>
      <c r="Q132" s="34"/>
    </row>
    <row r="133" spans="1:17" x14ac:dyDescent="0.25">
      <c r="A133" s="24"/>
      <c r="B133" s="1"/>
      <c r="C133" s="1"/>
      <c r="D133" s="1"/>
      <c r="E133" s="1"/>
      <c r="F133" s="24"/>
      <c r="G133" s="208"/>
      <c r="H133" s="24"/>
      <c r="I133" s="21"/>
      <c r="J133" s="23"/>
      <c r="K133" s="21"/>
      <c r="L133" s="22"/>
      <c r="M133" s="22"/>
      <c r="N133" s="23"/>
      <c r="O133" s="204"/>
      <c r="Q133" s="34"/>
    </row>
    <row r="134" spans="1:17" x14ac:dyDescent="0.25">
      <c r="A134" s="24"/>
      <c r="B134" s="1"/>
      <c r="C134" s="1"/>
      <c r="D134" s="1"/>
      <c r="E134" s="1"/>
      <c r="F134" s="24"/>
      <c r="G134" s="208"/>
      <c r="H134" s="24"/>
      <c r="I134" s="21"/>
      <c r="J134" s="23"/>
      <c r="K134" s="21"/>
      <c r="L134" s="22"/>
      <c r="M134" s="22"/>
      <c r="N134" s="23"/>
      <c r="O134" s="204"/>
      <c r="Q134" s="34"/>
    </row>
    <row r="135" spans="1:17" x14ac:dyDescent="0.25">
      <c r="A135" s="24"/>
      <c r="B135" s="1"/>
      <c r="C135" s="1"/>
      <c r="D135" s="1"/>
      <c r="E135" s="1"/>
      <c r="F135" s="24"/>
      <c r="G135" s="208"/>
      <c r="H135" s="24"/>
      <c r="I135" s="21"/>
      <c r="J135" s="23"/>
      <c r="K135" s="21"/>
      <c r="L135" s="22"/>
      <c r="M135" s="22"/>
      <c r="N135" s="23"/>
      <c r="O135" s="204"/>
      <c r="Q135" s="34"/>
    </row>
    <row r="136" spans="1:17" x14ac:dyDescent="0.25">
      <c r="A136" s="24"/>
      <c r="B136" s="1"/>
      <c r="C136" s="1"/>
      <c r="D136" s="1"/>
      <c r="E136" s="1"/>
      <c r="F136" s="24"/>
      <c r="G136" s="208"/>
      <c r="H136" s="24"/>
      <c r="I136" s="21"/>
      <c r="J136" s="23"/>
      <c r="K136" s="21"/>
      <c r="L136" s="22"/>
      <c r="M136" s="22"/>
      <c r="N136" s="23"/>
      <c r="O136" s="204"/>
      <c r="Q136" s="34"/>
    </row>
    <row r="137" spans="1:17" x14ac:dyDescent="0.25">
      <c r="A137" s="24"/>
      <c r="B137" s="1"/>
      <c r="C137" s="1"/>
      <c r="D137" s="1"/>
      <c r="E137" s="1"/>
      <c r="F137" s="24"/>
      <c r="G137" s="208"/>
      <c r="H137" s="24"/>
      <c r="I137" s="21"/>
      <c r="J137" s="23"/>
      <c r="K137" s="21"/>
      <c r="L137" s="22"/>
      <c r="M137" s="22"/>
      <c r="N137" s="23"/>
      <c r="O137" s="204"/>
      <c r="Q137" s="34"/>
    </row>
    <row r="138" spans="1:17" x14ac:dyDescent="0.25">
      <c r="A138" s="24"/>
      <c r="B138" s="1"/>
      <c r="C138" s="1"/>
      <c r="D138" s="1"/>
      <c r="E138" s="1"/>
      <c r="F138" s="24"/>
      <c r="G138" s="208"/>
      <c r="H138" s="24"/>
      <c r="I138" s="21"/>
      <c r="J138" s="23"/>
      <c r="K138" s="21"/>
      <c r="L138" s="22"/>
      <c r="M138" s="22"/>
      <c r="N138" s="23"/>
      <c r="O138" s="204"/>
      <c r="Q138" s="34"/>
    </row>
    <row r="139" spans="1:17" x14ac:dyDescent="0.25">
      <c r="A139" s="24"/>
      <c r="B139" s="1"/>
      <c r="C139" s="1"/>
      <c r="D139" s="1"/>
      <c r="E139" s="1"/>
      <c r="F139" s="24"/>
      <c r="G139" s="208"/>
      <c r="H139" s="24"/>
      <c r="I139" s="21"/>
      <c r="J139" s="23"/>
      <c r="K139" s="21"/>
      <c r="L139" s="22"/>
      <c r="M139" s="22"/>
      <c r="N139" s="23"/>
      <c r="O139" s="204"/>
      <c r="Q139" s="34"/>
    </row>
  </sheetData>
  <sheetProtection selectLockedCells="1" selectUnlockedCells="1"/>
  <protectedRanges>
    <protectedRange sqref="K6:K15 K24:K33 K46:K55 K64:K73" name="Range2_6"/>
    <protectedRange sqref="H6:H38 K44 H40:H51 H53:H90" name="Range1_1"/>
    <protectedRange sqref="K74:K90" name="Range2_1"/>
    <protectedRange sqref="K16:K23" name="Range2_2"/>
    <protectedRange sqref="K34:K43 H52 K45 H39" name="Range2_3"/>
    <protectedRange sqref="K56:K63" name="Range2_5"/>
  </protectedRanges>
  <mergeCells count="59">
    <mergeCell ref="B86:C86"/>
    <mergeCell ref="L86:N89"/>
    <mergeCell ref="A87:E90"/>
    <mergeCell ref="I91:L91"/>
    <mergeCell ref="M91:N91"/>
    <mergeCell ref="L60:N60"/>
    <mergeCell ref="A61:E61"/>
    <mergeCell ref="L62:N62"/>
    <mergeCell ref="A63:E63"/>
    <mergeCell ref="F64:F73"/>
    <mergeCell ref="I64:K73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I46:K55"/>
    <mergeCell ref="L56:N56"/>
    <mergeCell ref="A57:E57"/>
    <mergeCell ref="L58:N58"/>
    <mergeCell ref="A39:E39"/>
    <mergeCell ref="A19:E19"/>
    <mergeCell ref="L20:N20"/>
    <mergeCell ref="A21:E21"/>
    <mergeCell ref="L22:N22"/>
    <mergeCell ref="A23:E23"/>
    <mergeCell ref="F24:F33"/>
    <mergeCell ref="I24:K33"/>
    <mergeCell ref="L34:N34"/>
    <mergeCell ref="A35:E35"/>
    <mergeCell ref="L36:N36"/>
    <mergeCell ref="A37:E37"/>
    <mergeCell ref="L38:N38"/>
    <mergeCell ref="AA2:AH2"/>
    <mergeCell ref="F6:F15"/>
    <mergeCell ref="I6:K15"/>
    <mergeCell ref="L16:N16"/>
    <mergeCell ref="A17:E17"/>
    <mergeCell ref="L2:N2"/>
    <mergeCell ref="L18:N18"/>
    <mergeCell ref="A1:H1"/>
    <mergeCell ref="A2:B2"/>
    <mergeCell ref="C2:H2"/>
    <mergeCell ref="L1:N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046684-BFCF-4F58-B8F4-AAE55500FE8D}">
          <x14:formula1>
            <xm:f>'DQ Lookup'!$A$1:$A$69</xm:f>
          </x14:formula1>
          <xm:sqref>O6:O90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dimension ref="A1:AN139"/>
  <sheetViews>
    <sheetView zoomScaleNormal="100" workbookViewId="0">
      <pane ySplit="5" topLeftCell="A76" activePane="bottomLeft" state="frozen"/>
      <selection pane="bottomLeft" activeCell="P60" sqref="P60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210" bestFit="1" customWidth="1"/>
    <col min="8" max="8" width="24.44140625" style="16" customWidth="1"/>
    <col min="9" max="9" width="4.33203125" style="17" customWidth="1"/>
    <col min="10" max="10" width="10.44140625" style="98" bestFit="1" customWidth="1"/>
    <col min="11" max="11" width="24.44140625" style="17" customWidth="1"/>
    <col min="12" max="13" width="8.44140625" style="50" customWidth="1"/>
    <col min="14" max="14" width="8.88671875" style="98"/>
    <col min="15" max="15" width="8.88671875" style="207"/>
    <col min="16" max="16" width="10.33203125" style="203" bestFit="1" customWidth="1"/>
    <col min="17" max="17" width="33.88671875" style="43" customWidth="1"/>
    <col min="18" max="34" width="9.109375" hidden="1" customWidth="1"/>
    <col min="35" max="35" width="41.109375" hidden="1" customWidth="1"/>
    <col min="36" max="36" width="8.88671875" style="16"/>
  </cols>
  <sheetData>
    <row r="1" spans="1:36" ht="29.25" customHeight="1" x14ac:dyDescent="0.5">
      <c r="A1" s="301" t="s">
        <v>67</v>
      </c>
      <c r="B1" s="301"/>
      <c r="C1" s="301"/>
      <c r="D1" s="301"/>
      <c r="E1" s="301"/>
      <c r="F1" s="301"/>
      <c r="G1" s="301"/>
      <c r="H1" s="301"/>
      <c r="K1" s="113" t="s">
        <v>118</v>
      </c>
      <c r="L1" s="331" t="str">
        <f>'Moors League'!K5</f>
        <v>Thirsk</v>
      </c>
      <c r="M1" s="331"/>
      <c r="N1" s="331"/>
      <c r="O1" s="236"/>
    </row>
    <row r="2" spans="1:36" s="18" customFormat="1" ht="17.399999999999999" x14ac:dyDescent="0.3">
      <c r="A2" s="328" t="s">
        <v>1</v>
      </c>
      <c r="B2" s="328"/>
      <c r="C2" s="307" t="str">
        <f>'Moors League'!C3</f>
        <v>Eston Leisure Centre (Host Northallerton)</v>
      </c>
      <c r="D2" s="307"/>
      <c r="E2" s="307"/>
      <c r="F2" s="307"/>
      <c r="G2" s="307"/>
      <c r="H2" s="307"/>
      <c r="J2" s="20"/>
      <c r="K2" s="113" t="s">
        <v>2</v>
      </c>
      <c r="L2" s="332" t="str">
        <f>'Moors League'!L3</f>
        <v>7th March 2026</v>
      </c>
      <c r="M2" s="332"/>
      <c r="N2" s="332"/>
      <c r="O2" s="237"/>
      <c r="P2" s="202"/>
      <c r="Q2" s="100"/>
      <c r="AA2" s="298" t="s">
        <v>323</v>
      </c>
      <c r="AB2" s="298"/>
      <c r="AC2" s="298"/>
      <c r="AD2" s="298"/>
      <c r="AE2" s="298"/>
      <c r="AF2" s="298"/>
      <c r="AG2" s="298"/>
      <c r="AH2" s="298"/>
      <c r="AJ2" s="76"/>
    </row>
    <row r="3" spans="1:36" s="18" customFormat="1" ht="6" customHeight="1" x14ac:dyDescent="0.3">
      <c r="A3" s="70"/>
      <c r="B3" s="70"/>
      <c r="C3" s="70"/>
      <c r="D3" s="99"/>
      <c r="E3" s="99"/>
      <c r="F3" s="99"/>
      <c r="G3" s="209"/>
      <c r="H3" s="99"/>
      <c r="J3" s="20"/>
      <c r="L3" s="19"/>
      <c r="M3" s="19"/>
      <c r="N3" s="20"/>
      <c r="O3" s="206"/>
      <c r="P3" s="202"/>
      <c r="Q3" s="100"/>
      <c r="AJ3" s="76"/>
    </row>
    <row r="4" spans="1:36" s="106" customFormat="1" ht="10.199999999999999" x14ac:dyDescent="0.2">
      <c r="A4" s="106" t="s">
        <v>311</v>
      </c>
      <c r="B4" s="106" t="s">
        <v>312</v>
      </c>
      <c r="C4" s="106" t="s">
        <v>313</v>
      </c>
      <c r="D4" s="106" t="s">
        <v>314</v>
      </c>
      <c r="E4" s="106" t="s">
        <v>315</v>
      </c>
      <c r="G4" s="109" t="s">
        <v>325</v>
      </c>
      <c r="H4" s="106" t="s">
        <v>309</v>
      </c>
      <c r="I4" s="107"/>
      <c r="J4" s="109" t="s">
        <v>325</v>
      </c>
      <c r="K4" s="106" t="s">
        <v>309</v>
      </c>
      <c r="L4" s="108" t="s">
        <v>15</v>
      </c>
      <c r="M4" s="108" t="s">
        <v>320</v>
      </c>
      <c r="N4" s="109" t="s">
        <v>16</v>
      </c>
      <c r="O4" s="110" t="s">
        <v>199</v>
      </c>
      <c r="P4" s="111" t="s">
        <v>201</v>
      </c>
      <c r="Q4" s="112" t="s">
        <v>200</v>
      </c>
      <c r="R4" s="106" t="s">
        <v>325</v>
      </c>
      <c r="S4" s="106" t="s">
        <v>309</v>
      </c>
      <c r="T4" s="106" t="s">
        <v>310</v>
      </c>
      <c r="U4" s="106" t="s">
        <v>336</v>
      </c>
      <c r="V4" s="106" t="s">
        <v>337</v>
      </c>
      <c r="W4" s="106" t="s">
        <v>338</v>
      </c>
      <c r="X4" s="106" t="s">
        <v>339</v>
      </c>
      <c r="Y4" s="106" t="s">
        <v>340</v>
      </c>
      <c r="Z4" s="106" t="s">
        <v>341</v>
      </c>
      <c r="AA4" s="106" t="s">
        <v>316</v>
      </c>
      <c r="AB4" s="106" t="s">
        <v>317</v>
      </c>
      <c r="AC4" s="106" t="s">
        <v>318</v>
      </c>
      <c r="AD4" s="106" t="s">
        <v>155</v>
      </c>
      <c r="AE4" s="106" t="s">
        <v>319</v>
      </c>
      <c r="AF4" s="106" t="s">
        <v>320</v>
      </c>
      <c r="AG4" s="106" t="s">
        <v>321</v>
      </c>
      <c r="AH4" s="106" t="s">
        <v>322</v>
      </c>
      <c r="AI4" s="106" t="s">
        <v>342</v>
      </c>
      <c r="AJ4" s="106" t="s">
        <v>320</v>
      </c>
    </row>
    <row r="5" spans="1:36" s="106" customFormat="1" ht="5.25" customHeight="1" x14ac:dyDescent="0.2">
      <c r="G5" s="109"/>
      <c r="I5" s="107"/>
      <c r="J5" s="109"/>
      <c r="K5" s="107"/>
      <c r="L5" s="108"/>
      <c r="M5" s="108"/>
      <c r="N5" s="109"/>
      <c r="O5" s="110"/>
      <c r="P5" s="111"/>
      <c r="Q5" s="112"/>
    </row>
    <row r="6" spans="1:36" ht="19.5" customHeight="1" x14ac:dyDescent="0.25">
      <c r="A6" s="271">
        <v>1</v>
      </c>
      <c r="B6" s="272" t="s">
        <v>283</v>
      </c>
      <c r="C6" s="272" t="s">
        <v>79</v>
      </c>
      <c r="D6" s="272" t="s">
        <v>292</v>
      </c>
      <c r="E6" s="273" t="s">
        <v>288</v>
      </c>
      <c r="F6" s="373"/>
      <c r="G6" s="239">
        <f>_xlfn.IFNA((VLOOKUP(H6,OMS!$O$10:$P$3000,2,FALSE)),"")</f>
        <v>1521401</v>
      </c>
      <c r="H6" s="291" t="s">
        <v>605</v>
      </c>
      <c r="I6" s="369"/>
      <c r="J6" s="370"/>
      <c r="K6" s="370"/>
      <c r="L6" s="88">
        <f>'Moors League'!K9</f>
        <v>3</v>
      </c>
      <c r="M6" s="89">
        <f>'Moors League'!L9</f>
        <v>3447</v>
      </c>
      <c r="N6" s="89">
        <f>'Moors League'!M9</f>
        <v>2</v>
      </c>
      <c r="O6" s="103"/>
      <c r="P6" s="201"/>
      <c r="Q6" s="105" t="str">
        <f>_xlfn.IFNA((VLOOKUP(O6,'DQ Lookup'!$A$2:$B$99,2,FALSE)),"")</f>
        <v/>
      </c>
      <c r="R6">
        <f t="shared" ref="R6:R11" si="0">G6</f>
        <v>1521401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003447</v>
      </c>
      <c r="AG6" t="str">
        <f>_xlfn.IFNA((VLOOKUP(Y6,'Swim England Lookup'!$C$2:$E$5,3,FALSE)),"")</f>
        <v>13</v>
      </c>
      <c r="AH6" t="s">
        <v>324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271">
        <v>2</v>
      </c>
      <c r="B7" s="272" t="s">
        <v>284</v>
      </c>
      <c r="C7" s="272" t="s">
        <v>79</v>
      </c>
      <c r="D7" s="272" t="s">
        <v>292</v>
      </c>
      <c r="E7" s="273" t="s">
        <v>288</v>
      </c>
      <c r="F7" s="373"/>
      <c r="G7" s="239">
        <f>_xlfn.IFNA((VLOOKUP(H7,OMS!$O$10:$P$3000,2,FALSE)),"")</f>
        <v>1447394</v>
      </c>
      <c r="H7" s="291" t="s">
        <v>588</v>
      </c>
      <c r="I7" s="369"/>
      <c r="J7" s="370"/>
      <c r="K7" s="370"/>
      <c r="L7" s="88">
        <f>'Moors League'!K10</f>
        <v>2</v>
      </c>
      <c r="M7" s="89">
        <f>'Moors League'!L10</f>
        <v>3130</v>
      </c>
      <c r="N7" s="89">
        <f>'Moors League'!M10</f>
        <v>3</v>
      </c>
      <c r="O7" s="103"/>
      <c r="P7" s="201"/>
      <c r="Q7" s="105" t="str">
        <f>_xlfn.IFNA((VLOOKUP(O7,'DQ Lookup'!$A$2:$B$99,2,FALSE)),"")</f>
        <v/>
      </c>
      <c r="R7">
        <f t="shared" si="0"/>
        <v>1447394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003130</v>
      </c>
      <c r="AG7" t="str">
        <f>_xlfn.IFNA((VLOOKUP(Y7,'Swim England Lookup'!$C$2:$E$5,3,FALSE)),"")</f>
        <v>13</v>
      </c>
      <c r="AH7" t="s">
        <v>324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271">
        <v>3</v>
      </c>
      <c r="B8" s="272" t="s">
        <v>283</v>
      </c>
      <c r="C8" s="274" t="s">
        <v>282</v>
      </c>
      <c r="D8" s="272" t="s">
        <v>292</v>
      </c>
      <c r="E8" s="273" t="s">
        <v>289</v>
      </c>
      <c r="F8" s="373"/>
      <c r="G8" s="239">
        <f>_xlfn.IFNA((VLOOKUP(H8,OMS!$O$10:$P$3000,2,FALSE)),"")</f>
        <v>1650391</v>
      </c>
      <c r="H8" s="291" t="s">
        <v>586</v>
      </c>
      <c r="I8" s="369"/>
      <c r="J8" s="370"/>
      <c r="K8" s="370"/>
      <c r="L8" s="88">
        <f>'Moors League'!K11</f>
        <v>1</v>
      </c>
      <c r="M8" s="89">
        <f>'Moors League'!L11</f>
        <v>3371</v>
      </c>
      <c r="N8" s="89">
        <f>'Moors League'!M11</f>
        <v>4</v>
      </c>
      <c r="O8" s="103"/>
      <c r="P8" s="201"/>
      <c r="Q8" s="105" t="str">
        <f>_xlfn.IFNA((VLOOKUP(O8,'DQ Lookup'!$A$2:$B$99,2,FALSE)),"")</f>
        <v/>
      </c>
      <c r="R8">
        <f t="shared" si="0"/>
        <v>1650391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003371</v>
      </c>
      <c r="AG8" t="str">
        <f>_xlfn.IFNA((VLOOKUP(Y8,'Swim England Lookup'!$C$2:$E$5,3,FALSE)),"")</f>
        <v>10</v>
      </c>
      <c r="AH8" t="s">
        <v>324</v>
      </c>
      <c r="AI8" t="e">
        <f t="shared" si="9"/>
        <v>#REF!</v>
      </c>
    </row>
    <row r="9" spans="1:36" ht="19.5" customHeight="1" x14ac:dyDescent="0.25">
      <c r="A9" s="271">
        <v>4</v>
      </c>
      <c r="B9" s="272" t="s">
        <v>284</v>
      </c>
      <c r="C9" s="272" t="s">
        <v>282</v>
      </c>
      <c r="D9" s="272" t="s">
        <v>292</v>
      </c>
      <c r="E9" s="273" t="s">
        <v>289</v>
      </c>
      <c r="F9" s="373"/>
      <c r="G9" s="239">
        <f>_xlfn.IFNA((VLOOKUP(H9,OMS!$O$10:$P$3000,2,FALSE)),"")</f>
        <v>1692330</v>
      </c>
      <c r="H9" s="291" t="s">
        <v>580</v>
      </c>
      <c r="I9" s="369"/>
      <c r="J9" s="370"/>
      <c r="K9" s="370"/>
      <c r="L9" s="88">
        <f>'Moors League'!K12</f>
        <v>1</v>
      </c>
      <c r="M9" s="89">
        <f>'Moors League'!L12</f>
        <v>3407</v>
      </c>
      <c r="N9" s="89">
        <f>'Moors League'!M12</f>
        <v>4</v>
      </c>
      <c r="O9" s="103"/>
      <c r="P9" s="201"/>
      <c r="Q9" s="105" t="str">
        <f>_xlfn.IFNA((VLOOKUP(O9,'DQ Lookup'!$A$2:$B$99,2,FALSE)),"")</f>
        <v/>
      </c>
      <c r="R9">
        <f t="shared" si="0"/>
        <v>1692330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003407</v>
      </c>
      <c r="AG9" t="str">
        <f>_xlfn.IFNA((VLOOKUP(Y9,'Swim England Lookup'!$C$2:$E$5,3,FALSE)),"")</f>
        <v>10</v>
      </c>
      <c r="AH9" t="s">
        <v>324</v>
      </c>
      <c r="AI9" t="e">
        <f t="shared" si="9"/>
        <v>#REF!</v>
      </c>
    </row>
    <row r="10" spans="1:36" ht="19.5" customHeight="1" x14ac:dyDescent="0.25">
      <c r="A10" s="271">
        <v>5</v>
      </c>
      <c r="B10" s="272" t="s">
        <v>283</v>
      </c>
      <c r="C10" s="272" t="s">
        <v>285</v>
      </c>
      <c r="D10" s="272" t="s">
        <v>292</v>
      </c>
      <c r="E10" s="273" t="s">
        <v>290</v>
      </c>
      <c r="F10" s="373"/>
      <c r="G10" s="239">
        <f>_xlfn.IFNA((VLOOKUP(H10,OMS!$O$10:$P$3000,2,FALSE)),"")</f>
        <v>1409688</v>
      </c>
      <c r="H10" s="291" t="s">
        <v>602</v>
      </c>
      <c r="I10" s="369"/>
      <c r="J10" s="370"/>
      <c r="K10" s="370"/>
      <c r="L10" s="88">
        <f>'Moors League'!K13</f>
        <v>2</v>
      </c>
      <c r="M10" s="89">
        <f>'Moors League'!L13</f>
        <v>3806</v>
      </c>
      <c r="N10" s="89">
        <f>'Moors League'!M13</f>
        <v>3</v>
      </c>
      <c r="O10" s="103"/>
      <c r="P10" s="201"/>
      <c r="Q10" s="105" t="str">
        <f>_xlfn.IFNA((VLOOKUP(O10,'DQ Lookup'!$A$2:$B$99,2,FALSE)),"")</f>
        <v/>
      </c>
      <c r="R10">
        <f t="shared" si="0"/>
        <v>1409688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003806</v>
      </c>
      <c r="AG10" t="str">
        <f>_xlfn.IFNA((VLOOKUP(Y10,'Swim England Lookup'!$C$2:$E$5,3,FALSE)),"")</f>
        <v>07</v>
      </c>
      <c r="AH10" t="s">
        <v>324</v>
      </c>
      <c r="AI10" t="e">
        <f t="shared" si="9"/>
        <v>#REF!</v>
      </c>
    </row>
    <row r="11" spans="1:36" ht="19.5" customHeight="1" x14ac:dyDescent="0.25">
      <c r="A11" s="271">
        <v>6</v>
      </c>
      <c r="B11" s="272" t="s">
        <v>284</v>
      </c>
      <c r="C11" s="272" t="s">
        <v>285</v>
      </c>
      <c r="D11" s="272" t="s">
        <v>292</v>
      </c>
      <c r="E11" s="273" t="s">
        <v>290</v>
      </c>
      <c r="F11" s="373"/>
      <c r="G11" s="239">
        <f>_xlfn.IFNA((VLOOKUP(H11,OMS!$O$10:$P$3000,2,FALSE)),"")</f>
        <v>1585108</v>
      </c>
      <c r="H11" s="291" t="s">
        <v>603</v>
      </c>
      <c r="I11" s="369"/>
      <c r="J11" s="370"/>
      <c r="K11" s="370"/>
      <c r="L11" s="88">
        <f>'Moors League'!K14</f>
        <v>2</v>
      </c>
      <c r="M11" s="89">
        <f>'Moors League'!L14</f>
        <v>3513</v>
      </c>
      <c r="N11" s="89">
        <f>'Moors League'!M14</f>
        <v>3</v>
      </c>
      <c r="O11" s="103"/>
      <c r="P11" s="201"/>
      <c r="Q11" s="105" t="str">
        <f>_xlfn.IFNA((VLOOKUP(O11,'DQ Lookup'!$A$2:$B$99,2,FALSE)),"")</f>
        <v/>
      </c>
      <c r="R11">
        <f t="shared" si="0"/>
        <v>1585108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003513</v>
      </c>
      <c r="AG11" t="str">
        <f>_xlfn.IFNA((VLOOKUP(Y11,'Swim England Lookup'!$C$2:$E$5,3,FALSE)),"")</f>
        <v>07</v>
      </c>
      <c r="AH11" t="s">
        <v>324</v>
      </c>
      <c r="AI11" t="e">
        <f t="shared" si="9"/>
        <v>#REF!</v>
      </c>
    </row>
    <row r="12" spans="1:36" ht="19.5" customHeight="1" x14ac:dyDescent="0.25">
      <c r="A12" s="271">
        <v>7</v>
      </c>
      <c r="B12" s="272" t="s">
        <v>283</v>
      </c>
      <c r="C12" s="272" t="s">
        <v>287</v>
      </c>
      <c r="D12" s="272" t="s">
        <v>292</v>
      </c>
      <c r="E12" s="273" t="s">
        <v>291</v>
      </c>
      <c r="F12" s="373"/>
      <c r="G12" s="239">
        <f>_xlfn.IFNA((VLOOKUP(H12,OMS!$O$10:$P$3000,2,FALSE)),"")</f>
        <v>1669094</v>
      </c>
      <c r="H12" s="291" t="s">
        <v>606</v>
      </c>
      <c r="I12" s="369"/>
      <c r="J12" s="370"/>
      <c r="K12" s="370"/>
      <c r="L12" s="88">
        <f>'Moors League'!K15</f>
        <v>1</v>
      </c>
      <c r="M12" s="89">
        <f>'Moors League'!L15</f>
        <v>3628</v>
      </c>
      <c r="N12" s="89">
        <f>'Moors League'!M15</f>
        <v>4</v>
      </c>
      <c r="O12" s="103"/>
      <c r="P12" s="201"/>
      <c r="Q12" s="105" t="str">
        <f>_xlfn.IFNA((VLOOKUP(O12,'DQ Lookup'!$A$2:$B$99,2,FALSE)),"")</f>
        <v/>
      </c>
      <c r="R12">
        <f>G14</f>
        <v>1521403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003764</v>
      </c>
      <c r="AG12" t="str">
        <f>_xlfn.IFNA((VLOOKUP(Y12,'Swim England Lookup'!$C$2:$E$5,3,FALSE)),"")</f>
        <v>13</v>
      </c>
      <c r="AH12" t="s">
        <v>324</v>
      </c>
      <c r="AI12" t="e">
        <f t="shared" si="9"/>
        <v>#REF!</v>
      </c>
    </row>
    <row r="13" spans="1:36" ht="19.5" customHeight="1" x14ac:dyDescent="0.25">
      <c r="A13" s="271">
        <v>8</v>
      </c>
      <c r="B13" s="272" t="s">
        <v>284</v>
      </c>
      <c r="C13" s="272" t="s">
        <v>287</v>
      </c>
      <c r="D13" s="272" t="s">
        <v>292</v>
      </c>
      <c r="E13" s="273" t="s">
        <v>291</v>
      </c>
      <c r="F13" s="373"/>
      <c r="G13" s="239">
        <f>_xlfn.IFNA((VLOOKUP(H13,OMS!$O$10:$P$3000,2,FALSE)),"")</f>
        <v>1813961</v>
      </c>
      <c r="H13" s="291" t="s">
        <v>583</v>
      </c>
      <c r="I13" s="369"/>
      <c r="J13" s="370"/>
      <c r="K13" s="370"/>
      <c r="L13" s="88">
        <f>'Moors League'!K16</f>
        <v>4</v>
      </c>
      <c r="M13" s="89">
        <f>'Moors League'!L16</f>
        <v>4394</v>
      </c>
      <c r="N13" s="89">
        <f>'Moors League'!M16</f>
        <v>1</v>
      </c>
      <c r="O13" s="103"/>
      <c r="P13" s="201"/>
      <c r="Q13" s="105" t="str">
        <f>_xlfn.IFNA((VLOOKUP(O13,'DQ Lookup'!$A$2:$B$99,2,FALSE)),"")</f>
        <v/>
      </c>
      <c r="R13">
        <f>G15</f>
        <v>1766693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003435</v>
      </c>
      <c r="AG13" t="str">
        <f>_xlfn.IFNA((VLOOKUP(Y13,'Swim England Lookup'!$C$2:$E$5,3,FALSE)),"")</f>
        <v>13</v>
      </c>
      <c r="AH13" t="s">
        <v>324</v>
      </c>
      <c r="AI13" t="e">
        <f t="shared" si="9"/>
        <v>#REF!</v>
      </c>
    </row>
    <row r="14" spans="1:36" ht="19.5" customHeight="1" x14ac:dyDescent="0.25">
      <c r="A14" s="271">
        <v>9</v>
      </c>
      <c r="B14" s="272" t="s">
        <v>283</v>
      </c>
      <c r="C14" s="272" t="s">
        <v>286</v>
      </c>
      <c r="D14" s="272" t="s">
        <v>292</v>
      </c>
      <c r="E14" s="273" t="s">
        <v>288</v>
      </c>
      <c r="F14" s="373"/>
      <c r="G14" s="239">
        <f>_xlfn.IFNA((VLOOKUP(H14,OMS!$O$10:$P$3000,2,FALSE)),"")</f>
        <v>1521403</v>
      </c>
      <c r="H14" s="291" t="s">
        <v>607</v>
      </c>
      <c r="I14" s="369"/>
      <c r="J14" s="370"/>
      <c r="K14" s="370"/>
      <c r="L14" s="88">
        <f>'Moors League'!K17</f>
        <v>4</v>
      </c>
      <c r="M14" s="89">
        <f>'Moors League'!L17</f>
        <v>3764</v>
      </c>
      <c r="N14" s="89">
        <f>'Moors League'!M17</f>
        <v>1</v>
      </c>
      <c r="O14" s="103"/>
      <c r="P14" s="201"/>
      <c r="Q14" s="105" t="str">
        <f>_xlfn.IFNA((VLOOKUP(O14,'DQ Lookup'!$A$2:$B$99,2,FALSE)),"")</f>
        <v/>
      </c>
      <c r="R14">
        <f>G24</f>
        <v>1707381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004327</v>
      </c>
      <c r="AG14" t="str">
        <f>_xlfn.IFNA((VLOOKUP(Y14,'Swim England Lookup'!$C$2:$E$5,3,FALSE)),"")</f>
        <v>07</v>
      </c>
      <c r="AH14" t="s">
        <v>324</v>
      </c>
      <c r="AI14" t="e">
        <f t="shared" si="9"/>
        <v>#REF!</v>
      </c>
    </row>
    <row r="15" spans="1:36" ht="19.5" customHeight="1" x14ac:dyDescent="0.25">
      <c r="A15" s="271">
        <v>10</v>
      </c>
      <c r="B15" s="272" t="s">
        <v>284</v>
      </c>
      <c r="C15" s="272" t="s">
        <v>286</v>
      </c>
      <c r="D15" s="272" t="s">
        <v>292</v>
      </c>
      <c r="E15" s="273" t="s">
        <v>288</v>
      </c>
      <c r="F15" s="374"/>
      <c r="G15" s="239">
        <f>_xlfn.IFNA((VLOOKUP(H15,OMS!$O$10:$P$3000,2,FALSE)),"")</f>
        <v>1766693</v>
      </c>
      <c r="H15" s="291" t="s">
        <v>608</v>
      </c>
      <c r="I15" s="371"/>
      <c r="J15" s="372"/>
      <c r="K15" s="372"/>
      <c r="L15" s="88">
        <f>'Moors League'!K18</f>
        <v>2</v>
      </c>
      <c r="M15" s="89">
        <f>'Moors League'!L18</f>
        <v>3435</v>
      </c>
      <c r="N15" s="89">
        <f>'Moors League'!M18</f>
        <v>3</v>
      </c>
      <c r="O15" s="103"/>
      <c r="P15" s="201"/>
      <c r="Q15" s="105" t="str">
        <f>_xlfn.IFNA((VLOOKUP(O15,'DQ Lookup'!$A$2:$B$99,2,FALSE)),"")</f>
        <v/>
      </c>
      <c r="R15">
        <f>G25</f>
        <v>1662576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003829</v>
      </c>
      <c r="AG15" t="str">
        <f>_xlfn.IFNA((VLOOKUP(Y15,'Swim England Lookup'!$C$2:$E$5,3,FALSE)),"")</f>
        <v>07</v>
      </c>
      <c r="AH15" t="s">
        <v>324</v>
      </c>
      <c r="AI15" t="e">
        <f t="shared" si="9"/>
        <v>#REF!</v>
      </c>
    </row>
    <row r="16" spans="1:36" ht="19.5" customHeight="1" x14ac:dyDescent="0.25">
      <c r="A16" s="271">
        <v>11</v>
      </c>
      <c r="B16" s="272" t="s">
        <v>283</v>
      </c>
      <c r="C16" s="272" t="s">
        <v>79</v>
      </c>
      <c r="D16" s="272" t="s">
        <v>293</v>
      </c>
      <c r="E16" s="273" t="s">
        <v>97</v>
      </c>
      <c r="F16" s="87" t="s">
        <v>296</v>
      </c>
      <c r="G16" s="239">
        <f>_xlfn.IFNA((VLOOKUP(H16,OMS!$O$10:$P$3000,2,FALSE)),"")</f>
        <v>1588144</v>
      </c>
      <c r="H16" s="291" t="s">
        <v>609</v>
      </c>
      <c r="I16" s="240" t="s">
        <v>298</v>
      </c>
      <c r="J16" s="239">
        <f>_xlfn.IFNA((VLOOKUP(K16,OMS!$O$10:$P$3000,2,FALSE)),"")</f>
        <v>1409688</v>
      </c>
      <c r="K16" s="291" t="s">
        <v>602</v>
      </c>
      <c r="L16" s="299"/>
      <c r="M16" s="300"/>
      <c r="N16" s="300"/>
      <c r="O16" s="103"/>
      <c r="P16" s="201"/>
      <c r="Q16" s="105" t="str">
        <f>_xlfn.IFNA((VLOOKUP(O16,'DQ Lookup'!$A$2:$B$99,2,FALSE)),"")</f>
        <v/>
      </c>
      <c r="R16">
        <f t="shared" ref="R16:R21" si="10">G28</f>
        <v>1588144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003557</v>
      </c>
      <c r="AG16" t="str">
        <f>_xlfn.IFNA((VLOOKUP(Y16,'Swim England Lookup'!$C$2:$E$5,3,FALSE)),"")</f>
        <v>10</v>
      </c>
      <c r="AH16" t="s">
        <v>324</v>
      </c>
      <c r="AI16" t="e">
        <f t="shared" si="9"/>
        <v>#REF!</v>
      </c>
    </row>
    <row r="17" spans="1:35" ht="19.5" customHeight="1" x14ac:dyDescent="0.25">
      <c r="A17" s="316"/>
      <c r="B17" s="317"/>
      <c r="C17" s="317"/>
      <c r="D17" s="317"/>
      <c r="E17" s="318"/>
      <c r="F17" s="87" t="s">
        <v>297</v>
      </c>
      <c r="G17" s="239">
        <f>_xlfn.IFNA((VLOOKUP(H17,OMS!$O$10:$P$3000,2,FALSE)),"")</f>
        <v>1423408</v>
      </c>
      <c r="H17" s="291" t="s">
        <v>592</v>
      </c>
      <c r="I17" s="240" t="s">
        <v>299</v>
      </c>
      <c r="J17" s="239">
        <f>_xlfn.IFNA((VLOOKUP(K17,OMS!$O$10:$P$3000,2,FALSE)),"")</f>
        <v>1237747</v>
      </c>
      <c r="K17" s="291" t="s">
        <v>591</v>
      </c>
      <c r="L17" s="88">
        <f>'Moors League'!K19</f>
        <v>3</v>
      </c>
      <c r="M17" s="114">
        <f>'Moors League'!L19</f>
        <v>22204</v>
      </c>
      <c r="N17" s="114">
        <f>'Moors League'!M19</f>
        <v>2</v>
      </c>
      <c r="O17" s="103"/>
      <c r="P17" s="201"/>
      <c r="Q17" s="105" t="str">
        <f>_xlfn.IFNA((VLOOKUP(O17,'DQ Lookup'!$A$2:$B$99,2,FALSE)),"")</f>
        <v/>
      </c>
      <c r="R17">
        <f t="shared" si="10"/>
        <v>1585108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003166</v>
      </c>
      <c r="AG17" t="str">
        <f>_xlfn.IFNA((VLOOKUP(Y17,'Swim England Lookup'!$C$2:$E$5,3,FALSE)),"")</f>
        <v>10</v>
      </c>
      <c r="AH17" t="s">
        <v>324</v>
      </c>
      <c r="AI17" t="e">
        <f t="shared" si="9"/>
        <v>#REF!</v>
      </c>
    </row>
    <row r="18" spans="1:35" ht="19.5" customHeight="1" x14ac:dyDescent="0.25">
      <c r="A18" s="271">
        <v>12</v>
      </c>
      <c r="B18" s="272" t="s">
        <v>284</v>
      </c>
      <c r="C18" s="272" t="s">
        <v>79</v>
      </c>
      <c r="D18" s="272" t="s">
        <v>293</v>
      </c>
      <c r="E18" s="273" t="s">
        <v>97</v>
      </c>
      <c r="F18" s="90" t="s">
        <v>296</v>
      </c>
      <c r="G18" s="239">
        <f>_xlfn.IFNA((VLOOKUP(H18,OMS!$O$10:$P$3000,2,FALSE)),"")</f>
        <v>1423405</v>
      </c>
      <c r="H18" s="291" t="s">
        <v>589</v>
      </c>
      <c r="I18" s="240" t="s">
        <v>298</v>
      </c>
      <c r="J18" s="239">
        <f>_xlfn.IFNA((VLOOKUP(K18,OMS!$O$10:$P$3000,2,FALSE)),"")</f>
        <v>1662583</v>
      </c>
      <c r="K18" s="291" t="s">
        <v>590</v>
      </c>
      <c r="L18" s="299"/>
      <c r="M18" s="300"/>
      <c r="N18" s="300"/>
      <c r="O18" s="103"/>
      <c r="P18" s="201"/>
      <c r="Q18" s="105" t="str">
        <f>_xlfn.IFNA((VLOOKUP(O18,'DQ Lookup'!$A$2:$B$99,2,FALSE)),"")</f>
        <v/>
      </c>
      <c r="R18">
        <f t="shared" si="10"/>
        <v>1734730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003638</v>
      </c>
      <c r="AG18" t="str">
        <f>_xlfn.IFNA((VLOOKUP(Y18,'Swim England Lookup'!$C$2:$E$5,3,FALSE)),"")</f>
        <v>01</v>
      </c>
      <c r="AH18" t="s">
        <v>324</v>
      </c>
      <c r="AI18" t="e">
        <f t="shared" si="9"/>
        <v>#REF!</v>
      </c>
    </row>
    <row r="19" spans="1:35" ht="19.5" customHeight="1" x14ac:dyDescent="0.25">
      <c r="A19" s="316"/>
      <c r="B19" s="317"/>
      <c r="C19" s="317"/>
      <c r="D19" s="317"/>
      <c r="E19" s="318"/>
      <c r="F19" s="87" t="s">
        <v>297</v>
      </c>
      <c r="G19" s="239">
        <f>_xlfn.IFNA((VLOOKUP(H19,OMS!$O$10:$P$3000,2,FALSE)),"")</f>
        <v>1447394</v>
      </c>
      <c r="H19" s="291" t="s">
        <v>588</v>
      </c>
      <c r="I19" s="240" t="s">
        <v>299</v>
      </c>
      <c r="J19" s="239">
        <f>_xlfn.IFNA((VLOOKUP(K19,OMS!$O$10:$P$3000,2,FALSE)),"")</f>
        <v>1815876</v>
      </c>
      <c r="K19" s="291" t="s">
        <v>593</v>
      </c>
      <c r="L19" s="91">
        <f>'Moors League'!K20</f>
        <v>3</v>
      </c>
      <c r="M19" s="89">
        <f>'Moors League'!L20</f>
        <v>21777</v>
      </c>
      <c r="N19" s="89">
        <f>'Moors League'!M20</f>
        <v>2</v>
      </c>
      <c r="O19" s="103"/>
      <c r="P19" s="201"/>
      <c r="Q19" s="105" t="str">
        <f>_xlfn.IFNA((VLOOKUP(O19,'DQ Lookup'!$A$2:$B$99,2,FALSE)),"")</f>
        <v/>
      </c>
      <c r="R19">
        <f t="shared" si="10"/>
        <v>1766693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002936</v>
      </c>
      <c r="AG19" t="str">
        <f>_xlfn.IFNA((VLOOKUP(Y19,'Swim England Lookup'!$C$2:$E$5,3,FALSE)),"")</f>
        <v>01</v>
      </c>
      <c r="AH19" t="s">
        <v>324</v>
      </c>
      <c r="AI19" t="e">
        <f t="shared" si="9"/>
        <v>#REF!</v>
      </c>
    </row>
    <row r="20" spans="1:35" ht="19.5" customHeight="1" x14ac:dyDescent="0.25">
      <c r="A20" s="271">
        <v>13</v>
      </c>
      <c r="B20" s="272" t="s">
        <v>283</v>
      </c>
      <c r="C20" s="272" t="s">
        <v>282</v>
      </c>
      <c r="D20" s="272" t="s">
        <v>293</v>
      </c>
      <c r="E20" s="273" t="s">
        <v>99</v>
      </c>
      <c r="F20" s="92">
        <v>1</v>
      </c>
      <c r="G20" s="239">
        <f>_xlfn.IFNA((VLOOKUP(H20,OMS!$O$10:$P$3000,2,FALSE)),"")</f>
        <v>1734730</v>
      </c>
      <c r="H20" s="291" t="s">
        <v>595</v>
      </c>
      <c r="I20" s="275">
        <v>2</v>
      </c>
      <c r="J20" s="239">
        <f>_xlfn.IFNA((VLOOKUP(K20,OMS!$O$10:$P$3000,2,FALSE)),"")</f>
        <v>1662580</v>
      </c>
      <c r="K20" s="291" t="s">
        <v>594</v>
      </c>
      <c r="L20" s="299"/>
      <c r="M20" s="300"/>
      <c r="N20" s="300"/>
      <c r="O20" s="103"/>
      <c r="P20" s="201"/>
      <c r="Q20" s="105" t="str">
        <f>_xlfn.IFNA((VLOOKUP(O20,'DQ Lookup'!$A$2:$B$99,2,FALSE)),"")</f>
        <v/>
      </c>
      <c r="R20">
        <f t="shared" si="10"/>
        <v>1409688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003929</v>
      </c>
      <c r="AG20" t="str">
        <f>_xlfn.IFNA((VLOOKUP(Y20,'Swim England Lookup'!$C$2:$E$5,3,FALSE)),"")</f>
        <v>07</v>
      </c>
      <c r="AH20" t="s">
        <v>324</v>
      </c>
      <c r="AI20" t="e">
        <f t="shared" si="9"/>
        <v>#REF!</v>
      </c>
    </row>
    <row r="21" spans="1:35" ht="19.5" customHeight="1" x14ac:dyDescent="0.25">
      <c r="A21" s="316"/>
      <c r="B21" s="317"/>
      <c r="C21" s="317"/>
      <c r="D21" s="317"/>
      <c r="E21" s="318"/>
      <c r="F21" s="92">
        <v>3</v>
      </c>
      <c r="G21" s="239">
        <f>_xlfn.IFNA((VLOOKUP(H21,OMS!$O$10:$P$3000,2,FALSE)),"")</f>
        <v>1727186</v>
      </c>
      <c r="H21" s="291" t="s">
        <v>610</v>
      </c>
      <c r="I21" s="275">
        <v>4</v>
      </c>
      <c r="J21" s="239">
        <f>_xlfn.IFNA((VLOOKUP(K21,OMS!$O$10:$P$3000,2,FALSE)),"")</f>
        <v>1650391</v>
      </c>
      <c r="K21" s="291" t="s">
        <v>586</v>
      </c>
      <c r="L21" s="91">
        <f>'Moors League'!K21</f>
        <v>2</v>
      </c>
      <c r="M21" s="89">
        <f>'Moors League'!L21</f>
        <v>22345</v>
      </c>
      <c r="N21" s="89">
        <f>'Moors League'!M21</f>
        <v>3</v>
      </c>
      <c r="O21" s="103"/>
      <c r="P21" s="201"/>
      <c r="Q21" s="105" t="str">
        <f>_xlfn.IFNA((VLOOKUP(O21,'DQ Lookup'!$A$2:$B$99,2,FALSE)),"")</f>
        <v/>
      </c>
      <c r="R21">
        <f t="shared" si="10"/>
        <v>1423405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003342</v>
      </c>
      <c r="AG21" t="str">
        <f>_xlfn.IFNA((VLOOKUP(Y21,'Swim England Lookup'!$C$2:$E$5,3,FALSE)),"")</f>
        <v>07</v>
      </c>
      <c r="AH21" t="s">
        <v>324</v>
      </c>
      <c r="AI21" t="e">
        <f t="shared" si="9"/>
        <v>#REF!</v>
      </c>
    </row>
    <row r="22" spans="1:35" ht="19.5" customHeight="1" x14ac:dyDescent="0.25">
      <c r="A22" s="271">
        <v>14</v>
      </c>
      <c r="B22" s="272" t="s">
        <v>284</v>
      </c>
      <c r="C22" s="272" t="s">
        <v>282</v>
      </c>
      <c r="D22" s="272" t="s">
        <v>293</v>
      </c>
      <c r="E22" s="273" t="s">
        <v>99</v>
      </c>
      <c r="F22" s="90">
        <v>1</v>
      </c>
      <c r="G22" s="239">
        <f>_xlfn.IFNA((VLOOKUP(H22,OMS!$O$10:$P$3000,2,FALSE)),"")</f>
        <v>1742339</v>
      </c>
      <c r="H22" s="291" t="s">
        <v>597</v>
      </c>
      <c r="I22" s="276">
        <v>2</v>
      </c>
      <c r="J22" s="239">
        <f>_xlfn.IFNA((VLOOKUP(K22,OMS!$O$10:$P$3000,2,FALSE)),"")</f>
        <v>1667872</v>
      </c>
      <c r="K22" s="291" t="s">
        <v>604</v>
      </c>
      <c r="L22" s="299"/>
      <c r="M22" s="300"/>
      <c r="N22" s="300"/>
      <c r="O22" s="103"/>
      <c r="P22" s="201"/>
      <c r="Q22" s="105" t="str">
        <f>_xlfn.IFNA((VLOOKUP(O22,'DQ Lookup'!$A$2:$B$99,2,FALSE)),"")</f>
        <v/>
      </c>
      <c r="R22">
        <f t="shared" ref="R22:R27" si="14">G46</f>
        <v>1423408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003270</v>
      </c>
      <c r="AG22" t="str">
        <f>_xlfn.IFNA((VLOOKUP(Y22,'Swim England Lookup'!$C$2:$E$5,3,FALSE)),"")</f>
        <v>10</v>
      </c>
      <c r="AH22" t="s">
        <v>324</v>
      </c>
      <c r="AI22" t="e">
        <f t="shared" si="9"/>
        <v>#REF!</v>
      </c>
    </row>
    <row r="23" spans="1:35" ht="19.5" customHeight="1" x14ac:dyDescent="0.25">
      <c r="A23" s="316"/>
      <c r="B23" s="317"/>
      <c r="C23" s="317"/>
      <c r="D23" s="317"/>
      <c r="E23" s="318"/>
      <c r="F23" s="93">
        <v>3</v>
      </c>
      <c r="G23" s="239">
        <f>_xlfn.IFNA((VLOOKUP(H23,OMS!$O$10:$P$3000,2,FALSE)),"")</f>
        <v>1700860</v>
      </c>
      <c r="H23" s="291" t="s">
        <v>611</v>
      </c>
      <c r="I23" s="277">
        <v>4</v>
      </c>
      <c r="J23" s="239">
        <f>_xlfn.IFNA((VLOOKUP(K23,OMS!$O$10:$P$3000,2,FALSE)),"")</f>
        <v>1621564</v>
      </c>
      <c r="K23" s="291" t="s">
        <v>596</v>
      </c>
      <c r="L23" s="91">
        <f>'Moors League'!K22</f>
        <v>3</v>
      </c>
      <c r="M23" s="89">
        <f>'Moors League'!L22</f>
        <v>22195</v>
      </c>
      <c r="N23" s="89">
        <f>'Moors League'!M22</f>
        <v>2</v>
      </c>
      <c r="O23" s="103"/>
      <c r="P23" s="201"/>
      <c r="Q23" s="105" t="str">
        <f>_xlfn.IFNA((VLOOKUP(O23,'DQ Lookup'!$A$2:$B$99,2,FALSE)),"")</f>
        <v/>
      </c>
      <c r="R23">
        <f t="shared" si="14"/>
        <v>1585108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003328</v>
      </c>
      <c r="AG23" t="str">
        <f>_xlfn.IFNA((VLOOKUP(Y23,'Swim England Lookup'!$C$2:$E$5,3,FALSE)),"")</f>
        <v>10</v>
      </c>
      <c r="AH23" t="s">
        <v>324</v>
      </c>
      <c r="AI23" t="e">
        <f t="shared" si="9"/>
        <v>#REF!</v>
      </c>
    </row>
    <row r="24" spans="1:35" ht="19.5" customHeight="1" x14ac:dyDescent="0.25">
      <c r="A24" s="271">
        <v>15</v>
      </c>
      <c r="B24" s="272" t="s">
        <v>283</v>
      </c>
      <c r="C24" s="272" t="s">
        <v>286</v>
      </c>
      <c r="D24" s="272" t="s">
        <v>292</v>
      </c>
      <c r="E24" s="273" t="s">
        <v>290</v>
      </c>
      <c r="F24" s="373"/>
      <c r="G24" s="239">
        <f>_xlfn.IFNA((VLOOKUP(H24,OMS!$O$10:$P$3000,2,FALSE)),"")</f>
        <v>1707381</v>
      </c>
      <c r="H24" s="291" t="s">
        <v>578</v>
      </c>
      <c r="I24" s="369"/>
      <c r="J24" s="370"/>
      <c r="K24" s="370"/>
      <c r="L24" s="88">
        <f>'Moors League'!K23</f>
        <v>3</v>
      </c>
      <c r="M24" s="89">
        <f>'Moors League'!L23</f>
        <v>4327</v>
      </c>
      <c r="N24" s="89">
        <f>'Moors League'!M23</f>
        <v>2</v>
      </c>
      <c r="O24" s="103"/>
      <c r="P24" s="201"/>
      <c r="Q24" s="105" t="str">
        <f>_xlfn.IFNA((VLOOKUP(O24,'DQ Lookup'!$A$2:$B$99,2,FALSE)),"")</f>
        <v/>
      </c>
      <c r="R24">
        <f t="shared" si="14"/>
        <v>1727186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004127</v>
      </c>
      <c r="AG24" t="str">
        <f>_xlfn.IFNA((VLOOKUP(Y24,'Swim England Lookup'!$C$2:$E$5,3,FALSE)),"")</f>
        <v>13</v>
      </c>
      <c r="AH24" t="s">
        <v>324</v>
      </c>
      <c r="AI24" t="e">
        <f t="shared" si="9"/>
        <v>#REF!</v>
      </c>
    </row>
    <row r="25" spans="1:35" ht="19.5" customHeight="1" x14ac:dyDescent="0.25">
      <c r="A25" s="271">
        <v>16</v>
      </c>
      <c r="B25" s="272" t="s">
        <v>284</v>
      </c>
      <c r="C25" s="272" t="s">
        <v>286</v>
      </c>
      <c r="D25" s="272" t="s">
        <v>292</v>
      </c>
      <c r="E25" s="273" t="s">
        <v>290</v>
      </c>
      <c r="F25" s="373"/>
      <c r="G25" s="239">
        <f>_xlfn.IFNA((VLOOKUP(H25,OMS!$O$10:$P$3000,2,FALSE)),"")</f>
        <v>1662576</v>
      </c>
      <c r="H25" s="291" t="s">
        <v>599</v>
      </c>
      <c r="I25" s="369"/>
      <c r="J25" s="370"/>
      <c r="K25" s="370"/>
      <c r="L25" s="88">
        <f>'Moors League'!K24</f>
        <v>3</v>
      </c>
      <c r="M25" s="89">
        <f>'Moors League'!L24</f>
        <v>3829</v>
      </c>
      <c r="N25" s="89">
        <f>'Moors League'!M24</f>
        <v>2</v>
      </c>
      <c r="O25" s="103"/>
      <c r="P25" s="201"/>
      <c r="Q25" s="105" t="str">
        <f>_xlfn.IFNA((VLOOKUP(O25,'DQ Lookup'!$A$2:$B$99,2,FALSE)),"")</f>
        <v/>
      </c>
      <c r="R25">
        <f t="shared" si="14"/>
        <v>1766693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003394</v>
      </c>
      <c r="AG25" t="str">
        <f>_xlfn.IFNA((VLOOKUP(Y25,'Swim England Lookup'!$C$2:$E$5,3,FALSE)),"")</f>
        <v>13</v>
      </c>
      <c r="AH25" t="s">
        <v>324</v>
      </c>
      <c r="AI25" t="e">
        <f t="shared" si="9"/>
        <v>#REF!</v>
      </c>
    </row>
    <row r="26" spans="1:35" ht="19.5" customHeight="1" x14ac:dyDescent="0.25">
      <c r="A26" s="271">
        <v>17</v>
      </c>
      <c r="B26" s="272" t="s">
        <v>283</v>
      </c>
      <c r="C26" s="272" t="s">
        <v>287</v>
      </c>
      <c r="D26" s="272" t="s">
        <v>292</v>
      </c>
      <c r="E26" s="273" t="s">
        <v>288</v>
      </c>
      <c r="F26" s="373"/>
      <c r="G26" s="239">
        <f>_xlfn.IFNA((VLOOKUP(H26,OMS!$O$10:$P$3000,2,FALSE)),"")</f>
        <v>1692326</v>
      </c>
      <c r="H26" s="291" t="s">
        <v>612</v>
      </c>
      <c r="I26" s="369"/>
      <c r="J26" s="370"/>
      <c r="K26" s="370"/>
      <c r="L26" s="88">
        <f>'Moors League'!K25</f>
        <v>1</v>
      </c>
      <c r="M26" s="89">
        <f>'Moors League'!L25</f>
        <v>4245</v>
      </c>
      <c r="N26" s="89">
        <f>'Moors League'!M25</f>
        <v>4</v>
      </c>
      <c r="O26" s="103"/>
      <c r="P26" s="201"/>
      <c r="Q26" s="105" t="str">
        <f>_xlfn.IFNA((VLOOKUP(O26,'DQ Lookup'!$A$2:$B$99,2,FALSE)),"")</f>
        <v/>
      </c>
      <c r="R26">
        <f t="shared" si="14"/>
        <v>1521401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002970</v>
      </c>
      <c r="AG26" t="str">
        <f>_xlfn.IFNA((VLOOKUP(Y26,'Swim England Lookup'!$C$2:$E$5,3,FALSE)),"")</f>
        <v>01</v>
      </c>
      <c r="AH26" t="s">
        <v>324</v>
      </c>
      <c r="AI26" t="e">
        <f t="shared" si="9"/>
        <v>#REF!</v>
      </c>
    </row>
    <row r="27" spans="1:35" ht="19.5" customHeight="1" x14ac:dyDescent="0.25">
      <c r="A27" s="271">
        <v>18</v>
      </c>
      <c r="B27" s="272" t="s">
        <v>284</v>
      </c>
      <c r="C27" s="272" t="s">
        <v>287</v>
      </c>
      <c r="D27" s="272" t="s">
        <v>292</v>
      </c>
      <c r="E27" s="273" t="s">
        <v>288</v>
      </c>
      <c r="F27" s="373"/>
      <c r="G27" s="239">
        <f>_xlfn.IFNA((VLOOKUP(H27,OMS!$O$10:$P$3000,2,FALSE)),"")</f>
        <v>1717013</v>
      </c>
      <c r="H27" s="291" t="s">
        <v>584</v>
      </c>
      <c r="I27" s="369"/>
      <c r="J27" s="370"/>
      <c r="K27" s="370"/>
      <c r="L27" s="88">
        <f>'Moors League'!K26</f>
        <v>4</v>
      </c>
      <c r="M27" s="89">
        <f>'Moors League'!L26</f>
        <v>10346</v>
      </c>
      <c r="N27" s="89">
        <f>'Moors League'!M26</f>
        <v>1</v>
      </c>
      <c r="O27" s="103"/>
      <c r="P27" s="201"/>
      <c r="Q27" s="105" t="str">
        <f>_xlfn.IFNA((VLOOKUP(O27,'DQ Lookup'!$A$2:$B$99,2,FALSE)),"")</f>
        <v/>
      </c>
      <c r="R27">
        <f t="shared" si="14"/>
        <v>1447394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002721</v>
      </c>
      <c r="AG27" t="str">
        <f>_xlfn.IFNA((VLOOKUP(Y27,'Swim England Lookup'!$C$2:$E$5,3,FALSE)),"")</f>
        <v>01</v>
      </c>
      <c r="AH27" t="s">
        <v>324</v>
      </c>
      <c r="AI27" t="e">
        <f t="shared" si="9"/>
        <v>#REF!</v>
      </c>
    </row>
    <row r="28" spans="1:35" ht="19.5" customHeight="1" x14ac:dyDescent="0.25">
      <c r="A28" s="271">
        <v>19</v>
      </c>
      <c r="B28" s="272" t="s">
        <v>283</v>
      </c>
      <c r="C28" s="272" t="s">
        <v>285</v>
      </c>
      <c r="D28" s="272" t="s">
        <v>292</v>
      </c>
      <c r="E28" s="273" t="s">
        <v>289</v>
      </c>
      <c r="F28" s="373"/>
      <c r="G28" s="239">
        <f>_xlfn.IFNA((VLOOKUP(H28,OMS!$O$10:$P$3000,2,FALSE)),"")</f>
        <v>1588144</v>
      </c>
      <c r="H28" s="291" t="s">
        <v>609</v>
      </c>
      <c r="I28" s="369"/>
      <c r="J28" s="370"/>
      <c r="K28" s="370"/>
      <c r="L28" s="88">
        <f>'Moors League'!K27</f>
        <v>4</v>
      </c>
      <c r="M28" s="89">
        <f>'Moors League'!L27</f>
        <v>3557</v>
      </c>
      <c r="N28" s="89">
        <f>'Moors League'!M27</f>
        <v>1</v>
      </c>
      <c r="O28" s="103"/>
      <c r="P28" s="201"/>
      <c r="Q28" s="105" t="str">
        <f>_xlfn.IFNA((VLOOKUP(O28,'DQ Lookup'!$A$2:$B$99,2,FALSE)),"")</f>
        <v/>
      </c>
      <c r="R28">
        <f>G54</f>
        <v>1588144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003497</v>
      </c>
      <c r="AG28" t="str">
        <f>_xlfn.IFNA((VLOOKUP(Y28,'Swim England Lookup'!$C$2:$E$5,3,FALSE)),"")</f>
        <v>10</v>
      </c>
      <c r="AH28" t="s">
        <v>324</v>
      </c>
      <c r="AI28" t="e">
        <f t="shared" si="9"/>
        <v>#REF!</v>
      </c>
    </row>
    <row r="29" spans="1:35" ht="19.5" customHeight="1" x14ac:dyDescent="0.25">
      <c r="A29" s="271">
        <v>20</v>
      </c>
      <c r="B29" s="272" t="s">
        <v>284</v>
      </c>
      <c r="C29" s="272" t="s">
        <v>285</v>
      </c>
      <c r="D29" s="272" t="s">
        <v>292</v>
      </c>
      <c r="E29" s="273" t="s">
        <v>289</v>
      </c>
      <c r="F29" s="373"/>
      <c r="G29" s="239">
        <f>_xlfn.IFNA((VLOOKUP(H29,OMS!$O$10:$P$3000,2,FALSE)),"")</f>
        <v>1585108</v>
      </c>
      <c r="H29" s="291" t="s">
        <v>603</v>
      </c>
      <c r="I29" s="369"/>
      <c r="J29" s="370"/>
      <c r="K29" s="370"/>
      <c r="L29" s="88">
        <f>'Moors League'!K28</f>
        <v>2</v>
      </c>
      <c r="M29" s="89">
        <f>'Moors League'!L28</f>
        <v>3166</v>
      </c>
      <c r="N29" s="89">
        <f>'Moors League'!M28</f>
        <v>3</v>
      </c>
      <c r="O29" s="103"/>
      <c r="P29" s="201"/>
      <c r="Q29" s="105" t="str">
        <f>_xlfn.IFNA((VLOOKUP(O29,'DQ Lookup'!$A$2:$B$99,2,FALSE)),"")</f>
        <v/>
      </c>
      <c r="R29">
        <f>G55</f>
        <v>1707382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003226</v>
      </c>
      <c r="AG29" t="str">
        <f>_xlfn.IFNA((VLOOKUP(Y29,'Swim England Lookup'!$C$2:$E$5,3,FALSE)),"")</f>
        <v>10</v>
      </c>
      <c r="AH29" t="s">
        <v>324</v>
      </c>
      <c r="AI29" t="e">
        <f t="shared" si="9"/>
        <v>#REF!</v>
      </c>
    </row>
    <row r="30" spans="1:35" ht="19.5" customHeight="1" x14ac:dyDescent="0.25">
      <c r="A30" s="271">
        <v>21</v>
      </c>
      <c r="B30" s="272" t="s">
        <v>283</v>
      </c>
      <c r="C30" s="272" t="s">
        <v>282</v>
      </c>
      <c r="D30" s="272" t="s">
        <v>292</v>
      </c>
      <c r="E30" s="273" t="s">
        <v>291</v>
      </c>
      <c r="F30" s="373"/>
      <c r="G30" s="239">
        <f>_xlfn.IFNA((VLOOKUP(H30,OMS!$O$10:$P$3000,2,FALSE)),"")</f>
        <v>1734730</v>
      </c>
      <c r="H30" s="291" t="s">
        <v>595</v>
      </c>
      <c r="I30" s="369"/>
      <c r="J30" s="370"/>
      <c r="K30" s="370"/>
      <c r="L30" s="88">
        <f>'Moors League'!K29</f>
        <v>3</v>
      </c>
      <c r="M30" s="89">
        <f>'Moors League'!L29</f>
        <v>3638</v>
      </c>
      <c r="N30" s="89">
        <f>'Moors League'!M29</f>
        <v>2</v>
      </c>
      <c r="O30" s="103"/>
      <c r="P30" s="201"/>
      <c r="Q30" s="105" t="str">
        <f>_xlfn.IFNA((VLOOKUP(O30,'DQ Lookup'!$A$2:$B$99,2,FALSE)),"")</f>
        <v/>
      </c>
      <c r="R30">
        <f>G64</f>
        <v>1423408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003063</v>
      </c>
      <c r="AG30" t="str">
        <f>_xlfn.IFNA((VLOOKUP(Y30,'Swim England Lookup'!$C$2:$E$5,3,FALSE)),"")</f>
        <v>01</v>
      </c>
      <c r="AH30" t="s">
        <v>324</v>
      </c>
      <c r="AI30" t="e">
        <f t="shared" si="9"/>
        <v>#REF!</v>
      </c>
    </row>
    <row r="31" spans="1:35" ht="19.5" customHeight="1" x14ac:dyDescent="0.25">
      <c r="A31" s="271">
        <v>22</v>
      </c>
      <c r="B31" s="272" t="s">
        <v>284</v>
      </c>
      <c r="C31" s="272" t="s">
        <v>282</v>
      </c>
      <c r="D31" s="272" t="s">
        <v>292</v>
      </c>
      <c r="E31" s="273" t="s">
        <v>291</v>
      </c>
      <c r="F31" s="373"/>
      <c r="G31" s="239">
        <f>_xlfn.IFNA((VLOOKUP(H31,OMS!$O$10:$P$3000,2,FALSE)),"")</f>
        <v>1766693</v>
      </c>
      <c r="H31" s="291" t="s">
        <v>608</v>
      </c>
      <c r="I31" s="369"/>
      <c r="J31" s="370"/>
      <c r="K31" s="370"/>
      <c r="L31" s="88">
        <f>'Moors League'!K30</f>
        <v>1</v>
      </c>
      <c r="M31" s="89">
        <f>'Moors League'!L30</f>
        <v>2936</v>
      </c>
      <c r="N31" s="89">
        <f>'Moors League'!M30</f>
        <v>4</v>
      </c>
      <c r="O31" s="103"/>
      <c r="P31" s="201"/>
      <c r="Q31" s="105" t="str">
        <f>_xlfn.IFNA((VLOOKUP(O31,'DQ Lookup'!$A$2:$B$99,2,FALSE)),"")</f>
        <v/>
      </c>
      <c r="R31">
        <f>G65</f>
        <v>1707382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002884</v>
      </c>
      <c r="AG31" t="str">
        <f>_xlfn.IFNA((VLOOKUP(Y31,'Swim England Lookup'!$C$2:$E$5,3,FALSE)),"")</f>
        <v>01</v>
      </c>
      <c r="AH31" t="s">
        <v>324</v>
      </c>
      <c r="AI31" t="e">
        <f t="shared" si="9"/>
        <v>#REF!</v>
      </c>
    </row>
    <row r="32" spans="1:35" ht="19.5" customHeight="1" x14ac:dyDescent="0.25">
      <c r="A32" s="271">
        <v>23</v>
      </c>
      <c r="B32" s="272" t="s">
        <v>283</v>
      </c>
      <c r="C32" s="272" t="s">
        <v>79</v>
      </c>
      <c r="D32" s="272" t="s">
        <v>292</v>
      </c>
      <c r="E32" s="273" t="s">
        <v>290</v>
      </c>
      <c r="F32" s="373"/>
      <c r="G32" s="239">
        <f>_xlfn.IFNA((VLOOKUP(H32,OMS!$O$10:$P$3000,2,FALSE)),"")</f>
        <v>1409688</v>
      </c>
      <c r="H32" s="291" t="s">
        <v>602</v>
      </c>
      <c r="I32" s="369"/>
      <c r="J32" s="370"/>
      <c r="K32" s="370"/>
      <c r="L32" s="88">
        <f>'Moors League'!K31</f>
        <v>2</v>
      </c>
      <c r="M32" s="89">
        <f>'Moors League'!L31</f>
        <v>3929</v>
      </c>
      <c r="N32" s="89">
        <f>'Moors League'!M31</f>
        <v>3</v>
      </c>
      <c r="O32" s="103"/>
      <c r="P32" s="201"/>
      <c r="Q32" s="105" t="str">
        <f>_xlfn.IFNA((VLOOKUP(O32,'DQ Lookup'!$A$2:$B$99,2,FALSE)),"")</f>
        <v/>
      </c>
      <c r="R32">
        <f t="shared" ref="R32:R37" si="19">G68</f>
        <v>1521401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003545</v>
      </c>
      <c r="AG32" t="str">
        <f>_xlfn.IFNA((VLOOKUP(Y32,'Swim England Lookup'!$C$2:$E$5,3,FALSE)),"")</f>
        <v>13</v>
      </c>
      <c r="AH32" t="s">
        <v>324</v>
      </c>
      <c r="AI32" t="e">
        <f t="shared" si="9"/>
        <v>#REF!</v>
      </c>
    </row>
    <row r="33" spans="1:36" ht="19.5" customHeight="1" x14ac:dyDescent="0.25">
      <c r="A33" s="271">
        <v>24</v>
      </c>
      <c r="B33" s="272" t="s">
        <v>284</v>
      </c>
      <c r="C33" s="272" t="s">
        <v>79</v>
      </c>
      <c r="D33" s="272" t="s">
        <v>292</v>
      </c>
      <c r="E33" s="273" t="s">
        <v>290</v>
      </c>
      <c r="F33" s="374"/>
      <c r="G33" s="239">
        <f>_xlfn.IFNA((VLOOKUP(H33,OMS!$O$10:$P$3000,2,FALSE)),"")</f>
        <v>1423405</v>
      </c>
      <c r="H33" s="291" t="s">
        <v>589</v>
      </c>
      <c r="I33" s="371"/>
      <c r="J33" s="372"/>
      <c r="K33" s="372"/>
      <c r="L33" s="88">
        <f>'Moors League'!K32</f>
        <v>4</v>
      </c>
      <c r="M33" s="89">
        <f>'Moors League'!L32</f>
        <v>3342</v>
      </c>
      <c r="N33" s="89">
        <f>'Moors League'!M32</f>
        <v>1</v>
      </c>
      <c r="O33" s="103"/>
      <c r="P33" s="201"/>
      <c r="Q33" s="105" t="str">
        <f>_xlfn.IFNA((VLOOKUP(O33,'DQ Lookup'!$A$2:$B$99,2,FALSE)),"")</f>
        <v/>
      </c>
      <c r="R33">
        <f t="shared" si="19"/>
        <v>1423405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002968</v>
      </c>
      <c r="AG33" t="str">
        <f>_xlfn.IFNA((VLOOKUP(Y33,'Swim England Lookup'!$C$2:$E$5,3,FALSE)),"")</f>
        <v>13</v>
      </c>
      <c r="AH33" t="s">
        <v>324</v>
      </c>
      <c r="AI33" t="e">
        <f t="shared" si="9"/>
        <v>#REF!</v>
      </c>
    </row>
    <row r="34" spans="1:36" ht="19.5" customHeight="1" x14ac:dyDescent="0.25">
      <c r="A34" s="271">
        <v>25</v>
      </c>
      <c r="B34" s="272" t="s">
        <v>283</v>
      </c>
      <c r="C34" s="272" t="s">
        <v>286</v>
      </c>
      <c r="D34" s="272" t="s">
        <v>293</v>
      </c>
      <c r="E34" s="273" t="s">
        <v>97</v>
      </c>
      <c r="F34" s="87" t="s">
        <v>296</v>
      </c>
      <c r="G34" s="239">
        <f>_xlfn.IFNA((VLOOKUP(H34,OMS!$O$10:$P$3000,2,FALSE)),"")</f>
        <v>1521403</v>
      </c>
      <c r="H34" s="291" t="s">
        <v>607</v>
      </c>
      <c r="I34" s="240" t="s">
        <v>298</v>
      </c>
      <c r="J34" s="239">
        <f>_xlfn.IFNA((VLOOKUP(K34,OMS!$O$10:$P$3000,2,FALSE)),"")</f>
        <v>1670376</v>
      </c>
      <c r="K34" s="291" t="s">
        <v>577</v>
      </c>
      <c r="L34" s="299"/>
      <c r="M34" s="300"/>
      <c r="N34" s="300"/>
      <c r="O34" s="103"/>
      <c r="P34" s="201"/>
      <c r="Q34" s="105" t="str">
        <f>_xlfn.IFNA((VLOOKUP(O34,'DQ Lookup'!$A$2:$B$99,2,FALSE)),"")</f>
        <v/>
      </c>
      <c r="R34">
        <f t="shared" si="19"/>
        <v>1650391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004149</v>
      </c>
      <c r="AG34" t="str">
        <f>_xlfn.IFNA((VLOOKUP(Y34,'Swim England Lookup'!$C$2:$E$5,3,FALSE)),"")</f>
        <v>07</v>
      </c>
      <c r="AH34" t="s">
        <v>324</v>
      </c>
      <c r="AI34" t="e">
        <f t="shared" si="9"/>
        <v>#REF!</v>
      </c>
    </row>
    <row r="35" spans="1:36" ht="19.5" customHeight="1" x14ac:dyDescent="0.25">
      <c r="A35" s="316"/>
      <c r="B35" s="317"/>
      <c r="C35" s="317"/>
      <c r="D35" s="317"/>
      <c r="E35" s="318"/>
      <c r="F35" s="87" t="s">
        <v>297</v>
      </c>
      <c r="G35" s="239">
        <f>_xlfn.IFNA((VLOOKUP(H35,OMS!$O$10:$P$3000,2,FALSE)),"")</f>
        <v>1707381</v>
      </c>
      <c r="H35" s="291" t="s">
        <v>578</v>
      </c>
      <c r="I35" s="240" t="s">
        <v>299</v>
      </c>
      <c r="J35" s="239">
        <f>_xlfn.IFNA((VLOOKUP(K35,OMS!$O$10:$P$3000,2,FALSE)),"")</f>
        <v>1636609</v>
      </c>
      <c r="K35" s="291" t="s">
        <v>598</v>
      </c>
      <c r="L35" s="91">
        <f>'Moors League'!K33</f>
        <v>2</v>
      </c>
      <c r="M35" s="89">
        <f>'Moors League'!L33</f>
        <v>23374</v>
      </c>
      <c r="N35" s="89">
        <f>'Moors League'!M33</f>
        <v>3</v>
      </c>
      <c r="O35" s="103"/>
      <c r="P35" s="201"/>
      <c r="Q35" s="105" t="str">
        <f>_xlfn.IFNA((VLOOKUP(O35,'DQ Lookup'!$A$2:$B$99,2,FALSE)),"")</f>
        <v/>
      </c>
      <c r="R35">
        <f t="shared" si="19"/>
        <v>1621564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004057</v>
      </c>
      <c r="AG35" t="str">
        <f>_xlfn.IFNA((VLOOKUP(Y35,'Swim England Lookup'!$C$2:$E$5,3,FALSE)),"")</f>
        <v>07</v>
      </c>
      <c r="AH35" t="s">
        <v>324</v>
      </c>
      <c r="AI35" t="e">
        <f t="shared" si="9"/>
        <v>#REF!</v>
      </c>
    </row>
    <row r="36" spans="1:36" ht="19.5" customHeight="1" x14ac:dyDescent="0.25">
      <c r="A36" s="271">
        <v>26</v>
      </c>
      <c r="B36" s="272" t="s">
        <v>284</v>
      </c>
      <c r="C36" s="272" t="s">
        <v>286</v>
      </c>
      <c r="D36" s="272" t="s">
        <v>293</v>
      </c>
      <c r="E36" s="273" t="s">
        <v>97</v>
      </c>
      <c r="F36" s="90" t="s">
        <v>296</v>
      </c>
      <c r="G36" s="239">
        <f>_xlfn.IFNA((VLOOKUP(H36,OMS!$O$10:$P$3000,2,FALSE)),"")</f>
        <v>1662582</v>
      </c>
      <c r="H36" s="291" t="s">
        <v>579</v>
      </c>
      <c r="I36" s="240" t="s">
        <v>298</v>
      </c>
      <c r="J36" s="239">
        <f>_xlfn.IFNA((VLOOKUP(K36,OMS!$O$10:$P$3000,2,FALSE)),"")</f>
        <v>1662576</v>
      </c>
      <c r="K36" s="291" t="s">
        <v>599</v>
      </c>
      <c r="L36" s="299"/>
      <c r="M36" s="300"/>
      <c r="N36" s="300"/>
      <c r="O36" s="103"/>
      <c r="P36" s="201"/>
      <c r="Q36" s="105" t="str">
        <f>_xlfn.IFNA((VLOOKUP(O36,'DQ Lookup'!$A$2:$B$99,2,FALSE)),"")</f>
        <v/>
      </c>
      <c r="R36">
        <f t="shared" si="19"/>
        <v>1237747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003464</v>
      </c>
      <c r="AG36" t="str">
        <f>_xlfn.IFNA((VLOOKUP(Y36,'Swim England Lookup'!$C$2:$E$5,3,FALSE)),"")</f>
        <v>01</v>
      </c>
      <c r="AH36" t="s">
        <v>324</v>
      </c>
      <c r="AI36" t="e">
        <f t="shared" si="9"/>
        <v>#REF!</v>
      </c>
    </row>
    <row r="37" spans="1:36" ht="19.5" customHeight="1" x14ac:dyDescent="0.25">
      <c r="A37" s="316"/>
      <c r="B37" s="317"/>
      <c r="C37" s="317"/>
      <c r="D37" s="317"/>
      <c r="E37" s="318"/>
      <c r="F37" s="87" t="s">
        <v>297</v>
      </c>
      <c r="G37" s="239">
        <f>_xlfn.IFNA((VLOOKUP(H37,OMS!$O$10:$P$3000,2,FALSE)),"")</f>
        <v>1692330</v>
      </c>
      <c r="H37" s="291" t="s">
        <v>580</v>
      </c>
      <c r="I37" s="240" t="s">
        <v>299</v>
      </c>
      <c r="J37" s="239">
        <f>_xlfn.IFNA((VLOOKUP(K37,OMS!$O$10:$P$3000,2,FALSE)),"")</f>
        <v>1662578</v>
      </c>
      <c r="K37" s="291" t="s">
        <v>600</v>
      </c>
      <c r="L37" s="91">
        <f>'Moors League'!K34</f>
        <v>3</v>
      </c>
      <c r="M37" s="89">
        <f>'Moors League'!L34</f>
        <v>22519</v>
      </c>
      <c r="N37" s="89">
        <f>'Moors League'!M34</f>
        <v>2</v>
      </c>
      <c r="O37" s="103"/>
      <c r="P37" s="201"/>
      <c r="Q37" s="105" t="str">
        <f>_xlfn.IFNA((VLOOKUP(O37,'DQ Lookup'!$A$2:$B$99,2,FALSE)),"")</f>
        <v/>
      </c>
      <c r="R37">
        <f t="shared" si="19"/>
        <v>1447394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002784</v>
      </c>
      <c r="AG37" t="str">
        <f>_xlfn.IFNA((VLOOKUP(Y37,'Swim England Lookup'!$C$2:$E$5,3,FALSE)),"")</f>
        <v>01</v>
      </c>
      <c r="AH37" t="s">
        <v>324</v>
      </c>
      <c r="AI37" t="e">
        <f t="shared" si="9"/>
        <v>#REF!</v>
      </c>
    </row>
    <row r="38" spans="1:36" ht="19.5" customHeight="1" x14ac:dyDescent="0.25">
      <c r="A38" s="271">
        <v>27</v>
      </c>
      <c r="B38" s="272" t="s">
        <v>283</v>
      </c>
      <c r="C38" s="272" t="s">
        <v>287</v>
      </c>
      <c r="D38" s="272" t="s">
        <v>294</v>
      </c>
      <c r="E38" s="273" t="s">
        <v>99</v>
      </c>
      <c r="F38" s="92">
        <v>1</v>
      </c>
      <c r="G38" s="239">
        <f>_xlfn.IFNA((VLOOKUP(H38,OMS!$O$10:$P$3000,2,FALSE)),"")</f>
        <v>1669094</v>
      </c>
      <c r="H38" s="291" t="s">
        <v>606</v>
      </c>
      <c r="I38" s="275">
        <v>2</v>
      </c>
      <c r="J38" s="239">
        <f>_xlfn.IFNA((VLOOKUP(K38,OMS!$O$10:$P$3000,2,FALSE)),"")</f>
        <v>1749367</v>
      </c>
      <c r="K38" s="291" t="s">
        <v>581</v>
      </c>
      <c r="L38" s="299"/>
      <c r="M38" s="300"/>
      <c r="N38" s="300"/>
      <c r="O38" s="103"/>
      <c r="P38" s="201"/>
      <c r="Q38" s="105" t="str">
        <f>_xlfn.IFNA((VLOOKUP(O38,'DQ Lookup'!$A$2:$B$99,2,FALSE)),"")</f>
        <v/>
      </c>
    </row>
    <row r="39" spans="1:36" ht="19.5" customHeight="1" x14ac:dyDescent="0.25">
      <c r="A39" s="316"/>
      <c r="B39" s="317"/>
      <c r="C39" s="317"/>
      <c r="D39" s="317"/>
      <c r="E39" s="318"/>
      <c r="F39" s="92">
        <v>3</v>
      </c>
      <c r="G39" s="239">
        <f>_xlfn.IFNA((VLOOKUP(H39,OMS!$O$10:$P$3000,2,FALSE)),"")</f>
        <v>1692326</v>
      </c>
      <c r="H39" s="291" t="s">
        <v>612</v>
      </c>
      <c r="I39" s="275">
        <v>4</v>
      </c>
      <c r="J39" s="239">
        <f>_xlfn.IFNA((VLOOKUP(K39,OMS!$O$10:$P$3000,2,FALSE)),"")</f>
        <v>1725720</v>
      </c>
      <c r="K39" s="291" t="s">
        <v>582</v>
      </c>
      <c r="L39" s="91">
        <f>'Moors League'!K35</f>
        <v>1</v>
      </c>
      <c r="M39" s="89">
        <f>'Moors League'!L35</f>
        <v>11434</v>
      </c>
      <c r="N39" s="89">
        <f>'Moors League'!M35</f>
        <v>4</v>
      </c>
      <c r="O39" s="103"/>
      <c r="P39" s="201"/>
      <c r="Q39" s="105" t="str">
        <f>_xlfn.IFNA((VLOOKUP(O39,'DQ Lookup'!$A$2:$B$99,2,FALSE)),"")</f>
        <v/>
      </c>
    </row>
    <row r="40" spans="1:36" ht="19.5" customHeight="1" x14ac:dyDescent="0.25">
      <c r="A40" s="271">
        <v>28</v>
      </c>
      <c r="B40" s="272" t="s">
        <v>284</v>
      </c>
      <c r="C40" s="272" t="s">
        <v>287</v>
      </c>
      <c r="D40" s="272" t="s">
        <v>294</v>
      </c>
      <c r="E40" s="273" t="s">
        <v>99</v>
      </c>
      <c r="F40" s="90">
        <v>1</v>
      </c>
      <c r="G40" s="239">
        <f>_xlfn.IFNA((VLOOKUP(H40,OMS!$O$10:$P$3000,2,FALSE)),"")</f>
        <v>1813961</v>
      </c>
      <c r="H40" s="291" t="s">
        <v>583</v>
      </c>
      <c r="I40" s="276">
        <v>2</v>
      </c>
      <c r="J40" s="239">
        <f>_xlfn.IFNA((VLOOKUP(K40,OMS!$O$10:$P$3000,2,FALSE)),"")</f>
        <v>1829250</v>
      </c>
      <c r="K40" s="291" t="s">
        <v>601</v>
      </c>
      <c r="L40" s="299"/>
      <c r="M40" s="300"/>
      <c r="N40" s="300"/>
      <c r="O40" s="103"/>
      <c r="P40" s="201"/>
      <c r="Q40" s="105" t="str">
        <f>_xlfn.IFNA((VLOOKUP(O40,'DQ Lookup'!$A$2:$B$99,2,FALSE)),"")</f>
        <v/>
      </c>
    </row>
    <row r="41" spans="1:36" ht="19.5" customHeight="1" x14ac:dyDescent="0.25">
      <c r="A41" s="316"/>
      <c r="B41" s="317"/>
      <c r="C41" s="317"/>
      <c r="D41" s="317"/>
      <c r="E41" s="318"/>
      <c r="F41" s="93">
        <v>3</v>
      </c>
      <c r="G41" s="239">
        <f>_xlfn.IFNA((VLOOKUP(H41,OMS!$O$10:$P$3000,2,FALSE)),"")</f>
        <v>1817807</v>
      </c>
      <c r="H41" s="291" t="s">
        <v>613</v>
      </c>
      <c r="I41" s="277">
        <v>4</v>
      </c>
      <c r="J41" s="239">
        <f>_xlfn.IFNA((VLOOKUP(K41,OMS!$O$10:$P$3000,2,FALSE)),"")</f>
        <v>1717013</v>
      </c>
      <c r="K41" s="291" t="s">
        <v>584</v>
      </c>
      <c r="L41" s="91">
        <f>'Moors League'!K36</f>
        <v>3</v>
      </c>
      <c r="M41" s="89">
        <f>'Moors League'!L36</f>
        <v>12896</v>
      </c>
      <c r="N41" s="89">
        <f>'Moors League'!M36</f>
        <v>2</v>
      </c>
      <c r="O41" s="103"/>
      <c r="P41" s="201"/>
      <c r="Q41" s="105" t="str">
        <f>_xlfn.IFNA((VLOOKUP(O41,'DQ Lookup'!$A$2:$B$99,2,FALSE)),"")</f>
        <v/>
      </c>
    </row>
    <row r="42" spans="1:36" ht="19.5" customHeight="1" x14ac:dyDescent="0.25">
      <c r="A42" s="271">
        <v>29</v>
      </c>
      <c r="B42" s="272" t="s">
        <v>283</v>
      </c>
      <c r="C42" s="272" t="s">
        <v>285</v>
      </c>
      <c r="D42" s="272" t="s">
        <v>293</v>
      </c>
      <c r="E42" s="273" t="s">
        <v>97</v>
      </c>
      <c r="F42" s="87" t="s">
        <v>296</v>
      </c>
      <c r="G42" s="239">
        <f>_xlfn.IFNA((VLOOKUP(H42,OMS!$O$10:$P$3000,2,FALSE)),"")</f>
        <v>1521401</v>
      </c>
      <c r="H42" s="291" t="s">
        <v>605</v>
      </c>
      <c r="I42" s="240" t="s">
        <v>298</v>
      </c>
      <c r="J42" s="239">
        <f>_xlfn.IFNA((VLOOKUP(K42,OMS!$O$10:$P$3000,2,FALSE)),"")</f>
        <v>1409688</v>
      </c>
      <c r="K42" s="291" t="s">
        <v>602</v>
      </c>
      <c r="L42" s="299"/>
      <c r="M42" s="300"/>
      <c r="N42" s="300"/>
      <c r="O42" s="103"/>
      <c r="P42" s="201"/>
      <c r="Q42" s="105" t="str">
        <f>_xlfn.IFNA((VLOOKUP(O42,'DQ Lookup'!$A$2:$B$99,2,FALSE)),"")</f>
        <v/>
      </c>
    </row>
    <row r="43" spans="1:36" ht="19.5" customHeight="1" x14ac:dyDescent="0.25">
      <c r="A43" s="316"/>
      <c r="B43" s="317"/>
      <c r="C43" s="317"/>
      <c r="D43" s="317"/>
      <c r="E43" s="318"/>
      <c r="F43" s="87" t="s">
        <v>297</v>
      </c>
      <c r="G43" s="239">
        <f>_xlfn.IFNA((VLOOKUP(H43,OMS!$O$10:$P$3000,2,FALSE)),"")</f>
        <v>1588144</v>
      </c>
      <c r="H43" s="291" t="s">
        <v>609</v>
      </c>
      <c r="I43" s="240" t="s">
        <v>299</v>
      </c>
      <c r="J43" s="239">
        <f>_xlfn.IFNA((VLOOKUP(K43,OMS!$O$10:$P$3000,2,FALSE)),"")</f>
        <v>1650395</v>
      </c>
      <c r="K43" s="291" t="s">
        <v>585</v>
      </c>
      <c r="L43" s="91">
        <f>'Moors League'!K37</f>
        <v>2</v>
      </c>
      <c r="M43" s="89">
        <f>'Moors League'!L37</f>
        <v>22492</v>
      </c>
      <c r="N43" s="89">
        <f>'Moors League'!M37</f>
        <v>3</v>
      </c>
      <c r="O43" s="103"/>
      <c r="P43" s="201"/>
      <c r="Q43" s="105" t="str">
        <f>_xlfn.IFNA((VLOOKUP(O43,'DQ Lookup'!$A$2:$B$99,2,FALSE)),"")</f>
        <v/>
      </c>
    </row>
    <row r="44" spans="1:36" ht="19.5" customHeight="1" x14ac:dyDescent="0.25">
      <c r="A44" s="271">
        <v>30</v>
      </c>
      <c r="B44" s="272" t="s">
        <v>284</v>
      </c>
      <c r="C44" s="272" t="s">
        <v>285</v>
      </c>
      <c r="D44" s="272" t="s">
        <v>293</v>
      </c>
      <c r="E44" s="273" t="s">
        <v>97</v>
      </c>
      <c r="F44" s="90" t="s">
        <v>296</v>
      </c>
      <c r="G44" s="239">
        <f>_xlfn.IFNA((VLOOKUP(H44,OMS!$O$10:$P$3000,2,FALSE)),"")</f>
        <v>1766693</v>
      </c>
      <c r="H44" s="291" t="s">
        <v>608</v>
      </c>
      <c r="I44" s="240" t="s">
        <v>298</v>
      </c>
      <c r="J44" s="239">
        <f>_xlfn.IFNA((VLOOKUP(K44,OMS!$O$10:$P$3000,2,FALSE)),"")</f>
        <v>1585108</v>
      </c>
      <c r="K44" s="291" t="s">
        <v>603</v>
      </c>
      <c r="L44" s="299"/>
      <c r="M44" s="300"/>
      <c r="N44" s="300"/>
      <c r="O44" s="103"/>
      <c r="P44" s="201"/>
      <c r="Q44" s="105" t="str">
        <f>_xlfn.IFNA((VLOOKUP(O44,'DQ Lookup'!$A$2:$B$99,2,FALSE)),"")</f>
        <v/>
      </c>
    </row>
    <row r="45" spans="1:36" ht="19.5" customHeight="1" x14ac:dyDescent="0.25">
      <c r="A45" s="316"/>
      <c r="B45" s="317"/>
      <c r="C45" s="317"/>
      <c r="D45" s="317"/>
      <c r="E45" s="318"/>
      <c r="F45" s="87" t="s">
        <v>297</v>
      </c>
      <c r="G45" s="239">
        <f>_xlfn.IFNA((VLOOKUP(H45,OMS!$O$10:$P$3000,2,FALSE)),"")</f>
        <v>1447394</v>
      </c>
      <c r="H45" s="291" t="s">
        <v>588</v>
      </c>
      <c r="I45" s="240" t="s">
        <v>299</v>
      </c>
      <c r="J45" s="239">
        <f>_xlfn.IFNA((VLOOKUP(K45,OMS!$O$10:$P$3000,2,FALSE)),"")</f>
        <v>1707382</v>
      </c>
      <c r="K45" s="291" t="s">
        <v>587</v>
      </c>
      <c r="L45" s="91">
        <f>'Moors League'!K38</f>
        <v>2</v>
      </c>
      <c r="M45" s="89">
        <f>'Moors League'!L38</f>
        <v>20952</v>
      </c>
      <c r="N45" s="89">
        <f>'Moors League'!M38</f>
        <v>3</v>
      </c>
      <c r="O45" s="103"/>
      <c r="P45" s="201"/>
      <c r="Q45" s="105"/>
    </row>
    <row r="46" spans="1:36" s="45" customFormat="1" ht="19.5" customHeight="1" x14ac:dyDescent="0.25">
      <c r="A46" s="271">
        <v>31</v>
      </c>
      <c r="B46" s="272" t="s">
        <v>283</v>
      </c>
      <c r="C46" s="272" t="s">
        <v>79</v>
      </c>
      <c r="D46" s="272" t="s">
        <v>292</v>
      </c>
      <c r="E46" s="273" t="s">
        <v>289</v>
      </c>
      <c r="F46" s="373"/>
      <c r="G46" s="239">
        <f>_xlfn.IFNA((VLOOKUP(H46,OMS!$O$10:$P$3000,2,FALSE)),"")</f>
        <v>1423408</v>
      </c>
      <c r="H46" s="291" t="s">
        <v>592</v>
      </c>
      <c r="I46" s="369"/>
      <c r="J46" s="370"/>
      <c r="K46" s="370"/>
      <c r="L46" s="88">
        <f>'Moors League'!K39</f>
        <v>2</v>
      </c>
      <c r="M46" s="89">
        <f>'Moors League'!L39</f>
        <v>3270</v>
      </c>
      <c r="N46" s="89">
        <f>'Moors League'!M39</f>
        <v>3</v>
      </c>
      <c r="O46" s="103"/>
      <c r="P46" s="104"/>
      <c r="Q46" s="105"/>
      <c r="AJ46" s="289"/>
    </row>
    <row r="47" spans="1:36" s="45" customFormat="1" ht="19.5" customHeight="1" x14ac:dyDescent="0.25">
      <c r="A47" s="271">
        <v>32</v>
      </c>
      <c r="B47" s="272" t="s">
        <v>284</v>
      </c>
      <c r="C47" s="272" t="s">
        <v>79</v>
      </c>
      <c r="D47" s="272" t="s">
        <v>292</v>
      </c>
      <c r="E47" s="273" t="s">
        <v>289</v>
      </c>
      <c r="F47" s="373"/>
      <c r="G47" s="239">
        <f>_xlfn.IFNA((VLOOKUP(H47,OMS!$O$10:$P$3000,2,FALSE)),"")</f>
        <v>1585108</v>
      </c>
      <c r="H47" s="291" t="s">
        <v>603</v>
      </c>
      <c r="I47" s="369"/>
      <c r="J47" s="370"/>
      <c r="K47" s="370"/>
      <c r="L47" s="88">
        <f>'Moors League'!K40</f>
        <v>4</v>
      </c>
      <c r="M47" s="89">
        <f>'Moors League'!L40</f>
        <v>3328</v>
      </c>
      <c r="N47" s="89">
        <f>'Moors League'!M40</f>
        <v>1</v>
      </c>
      <c r="O47" s="103"/>
      <c r="P47" s="104"/>
      <c r="Q47" s="105"/>
      <c r="AJ47" s="289"/>
    </row>
    <row r="48" spans="1:36" s="45" customFormat="1" ht="19.5" customHeight="1" x14ac:dyDescent="0.25">
      <c r="A48" s="271">
        <v>33</v>
      </c>
      <c r="B48" s="272" t="s">
        <v>283</v>
      </c>
      <c r="C48" s="272" t="s">
        <v>282</v>
      </c>
      <c r="D48" s="272" t="s">
        <v>292</v>
      </c>
      <c r="E48" s="273" t="s">
        <v>288</v>
      </c>
      <c r="F48" s="373"/>
      <c r="G48" s="239">
        <f>_xlfn.IFNA((VLOOKUP(H48,OMS!$O$10:$P$3000,2,FALSE)),"")</f>
        <v>1727186</v>
      </c>
      <c r="H48" s="291" t="s">
        <v>610</v>
      </c>
      <c r="I48" s="369"/>
      <c r="J48" s="370"/>
      <c r="K48" s="370"/>
      <c r="L48" s="88">
        <f>'Moors League'!K41</f>
        <v>2</v>
      </c>
      <c r="M48" s="89">
        <f>'Moors League'!L41</f>
        <v>4127</v>
      </c>
      <c r="N48" s="89">
        <f>'Moors League'!M41</f>
        <v>3</v>
      </c>
      <c r="O48" s="103"/>
      <c r="P48" s="104"/>
      <c r="Q48" s="105"/>
      <c r="AJ48" s="289"/>
    </row>
    <row r="49" spans="1:36" s="45" customFormat="1" ht="19.5" customHeight="1" x14ac:dyDescent="0.25">
      <c r="A49" s="271">
        <v>34</v>
      </c>
      <c r="B49" s="272" t="s">
        <v>284</v>
      </c>
      <c r="C49" s="272" t="s">
        <v>282</v>
      </c>
      <c r="D49" s="272" t="s">
        <v>292</v>
      </c>
      <c r="E49" s="273" t="s">
        <v>288</v>
      </c>
      <c r="F49" s="373"/>
      <c r="G49" s="239">
        <f>_xlfn.IFNA((VLOOKUP(H49,OMS!$O$10:$P$3000,2,FALSE)),"")</f>
        <v>1766693</v>
      </c>
      <c r="H49" s="291" t="s">
        <v>608</v>
      </c>
      <c r="I49" s="369"/>
      <c r="J49" s="370"/>
      <c r="K49" s="370"/>
      <c r="L49" s="88">
        <f>'Moors League'!K42</f>
        <v>1</v>
      </c>
      <c r="M49" s="89">
        <f>'Moors League'!L42</f>
        <v>3394</v>
      </c>
      <c r="N49" s="89">
        <f>'Moors League'!M42</f>
        <v>4</v>
      </c>
      <c r="O49" s="103"/>
      <c r="P49" s="104"/>
      <c r="Q49" s="105"/>
      <c r="AJ49" s="289"/>
    </row>
    <row r="50" spans="1:36" s="45" customFormat="1" ht="19.5" customHeight="1" x14ac:dyDescent="0.25">
      <c r="A50" s="271">
        <v>35</v>
      </c>
      <c r="B50" s="272" t="s">
        <v>283</v>
      </c>
      <c r="C50" s="272" t="s">
        <v>285</v>
      </c>
      <c r="D50" s="272" t="s">
        <v>292</v>
      </c>
      <c r="E50" s="273" t="s">
        <v>291</v>
      </c>
      <c r="F50" s="373"/>
      <c r="G50" s="239">
        <f>_xlfn.IFNA((VLOOKUP(H50,OMS!$O$10:$P$3000,2,FALSE)),"")</f>
        <v>1521401</v>
      </c>
      <c r="H50" s="291" t="s">
        <v>605</v>
      </c>
      <c r="I50" s="369"/>
      <c r="J50" s="370"/>
      <c r="K50" s="370"/>
      <c r="L50" s="88">
        <f>'Moors League'!K43</f>
        <v>2</v>
      </c>
      <c r="M50" s="89">
        <f>'Moors League'!L43</f>
        <v>2970</v>
      </c>
      <c r="N50" s="89">
        <f>'Moors League'!M43</f>
        <v>3</v>
      </c>
      <c r="O50" s="103"/>
      <c r="P50" s="104"/>
      <c r="Q50" s="105"/>
      <c r="AJ50" s="289"/>
    </row>
    <row r="51" spans="1:36" s="45" customFormat="1" ht="19.5" customHeight="1" x14ac:dyDescent="0.25">
      <c r="A51" s="271">
        <v>36</v>
      </c>
      <c r="B51" s="272" t="s">
        <v>284</v>
      </c>
      <c r="C51" s="272" t="s">
        <v>285</v>
      </c>
      <c r="D51" s="272" t="s">
        <v>292</v>
      </c>
      <c r="E51" s="273" t="s">
        <v>291</v>
      </c>
      <c r="F51" s="373"/>
      <c r="G51" s="239">
        <f>_xlfn.IFNA((VLOOKUP(H51,OMS!$O$10:$P$3000,2,FALSE)),"")</f>
        <v>1447394</v>
      </c>
      <c r="H51" s="291" t="s">
        <v>588</v>
      </c>
      <c r="I51" s="369"/>
      <c r="J51" s="370"/>
      <c r="K51" s="370"/>
      <c r="L51" s="88">
        <f>'Moors League'!K44</f>
        <v>1</v>
      </c>
      <c r="M51" s="89">
        <f>'Moors League'!L44</f>
        <v>2721</v>
      </c>
      <c r="N51" s="89">
        <f>'Moors League'!M44</f>
        <v>4</v>
      </c>
      <c r="O51" s="103"/>
      <c r="P51" s="104"/>
      <c r="Q51" s="105"/>
      <c r="AJ51" s="289"/>
    </row>
    <row r="52" spans="1:36" s="45" customFormat="1" ht="19.5" customHeight="1" x14ac:dyDescent="0.25">
      <c r="A52" s="271">
        <v>37</v>
      </c>
      <c r="B52" s="272" t="s">
        <v>283</v>
      </c>
      <c r="C52" s="272" t="s">
        <v>287</v>
      </c>
      <c r="D52" s="272" t="s">
        <v>292</v>
      </c>
      <c r="E52" s="273" t="s">
        <v>290</v>
      </c>
      <c r="F52" s="373"/>
      <c r="G52" s="239">
        <f>_xlfn.IFNA((VLOOKUP(H52,OMS!$O$10:$P$3000,2,FALSE)),"")</f>
        <v>1749367</v>
      </c>
      <c r="H52" s="291" t="s">
        <v>581</v>
      </c>
      <c r="I52" s="369"/>
      <c r="J52" s="370"/>
      <c r="K52" s="370"/>
      <c r="L52" s="88">
        <f>'Moors League'!K45</f>
        <v>1</v>
      </c>
      <c r="M52" s="89">
        <f>'Moors League'!L45</f>
        <v>5163</v>
      </c>
      <c r="N52" s="89">
        <f>'Moors League'!M45</f>
        <v>4</v>
      </c>
      <c r="O52" s="103"/>
      <c r="P52" s="201" t="s">
        <v>645</v>
      </c>
      <c r="Q52" s="105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89"/>
    </row>
    <row r="53" spans="1:36" s="45" customFormat="1" ht="19.5" customHeight="1" x14ac:dyDescent="0.25">
      <c r="A53" s="271">
        <v>38</v>
      </c>
      <c r="B53" s="272" t="s">
        <v>284</v>
      </c>
      <c r="C53" s="272" t="s">
        <v>287</v>
      </c>
      <c r="D53" s="272" t="s">
        <v>292</v>
      </c>
      <c r="E53" s="273" t="s">
        <v>290</v>
      </c>
      <c r="F53" s="373"/>
      <c r="G53" s="239">
        <f>_xlfn.IFNA((VLOOKUP(H53,OMS!$O$10:$P$3000,2,FALSE)),"")</f>
        <v>1813961</v>
      </c>
      <c r="H53" s="291" t="s">
        <v>583</v>
      </c>
      <c r="I53" s="369"/>
      <c r="J53" s="370"/>
      <c r="K53" s="370"/>
      <c r="L53" s="88">
        <f>'Moors League'!K46</f>
        <v>3</v>
      </c>
      <c r="M53" s="89">
        <f>'Moors League'!L46</f>
        <v>5746</v>
      </c>
      <c r="N53" s="89">
        <f>'Moors League'!M46</f>
        <v>2</v>
      </c>
      <c r="O53" s="103"/>
      <c r="P53" s="104"/>
      <c r="Q53" s="105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89"/>
    </row>
    <row r="54" spans="1:36" s="45" customFormat="1" ht="19.5" customHeight="1" x14ac:dyDescent="0.25">
      <c r="A54" s="271">
        <v>39</v>
      </c>
      <c r="B54" s="272" t="s">
        <v>283</v>
      </c>
      <c r="C54" s="272" t="s">
        <v>286</v>
      </c>
      <c r="D54" s="272" t="s">
        <v>292</v>
      </c>
      <c r="E54" s="273" t="s">
        <v>289</v>
      </c>
      <c r="F54" s="373"/>
      <c r="G54" s="239">
        <f>_xlfn.IFNA((VLOOKUP(H54,OMS!$O$10:$P$3000,2,FALSE)),"")</f>
        <v>1588144</v>
      </c>
      <c r="H54" s="291" t="s">
        <v>609</v>
      </c>
      <c r="I54" s="369"/>
      <c r="J54" s="370"/>
      <c r="K54" s="370"/>
      <c r="L54" s="88">
        <f>'Moors League'!K47</f>
        <v>3</v>
      </c>
      <c r="M54" s="89">
        <f>'Moors League'!L47</f>
        <v>3497</v>
      </c>
      <c r="N54" s="89">
        <f>'Moors League'!M47</f>
        <v>2</v>
      </c>
      <c r="O54" s="103"/>
      <c r="P54" s="104"/>
      <c r="Q54" s="105"/>
      <c r="AJ54" s="289"/>
    </row>
    <row r="55" spans="1:36" s="45" customFormat="1" ht="19.5" customHeight="1" x14ac:dyDescent="0.25">
      <c r="A55" s="271">
        <v>40</v>
      </c>
      <c r="B55" s="272" t="s">
        <v>284</v>
      </c>
      <c r="C55" s="272" t="s">
        <v>286</v>
      </c>
      <c r="D55" s="272" t="s">
        <v>292</v>
      </c>
      <c r="E55" s="273" t="s">
        <v>289</v>
      </c>
      <c r="F55" s="374"/>
      <c r="G55" s="239">
        <f>_xlfn.IFNA((VLOOKUP(H55,OMS!$O$10:$P$3000,2,FALSE)),"")</f>
        <v>1707382</v>
      </c>
      <c r="H55" s="291" t="s">
        <v>587</v>
      </c>
      <c r="I55" s="371"/>
      <c r="J55" s="372"/>
      <c r="K55" s="372"/>
      <c r="L55" s="88">
        <f>'Moors League'!K48</f>
        <v>2</v>
      </c>
      <c r="M55" s="89">
        <f>'Moors League'!L48</f>
        <v>3226</v>
      </c>
      <c r="N55" s="89">
        <f>'Moors League'!M48</f>
        <v>3</v>
      </c>
      <c r="O55" s="103"/>
      <c r="P55" s="104"/>
      <c r="Q55" s="105" t="str">
        <f>_xlfn.IFNA((VLOOKUP(O55,'DQ Lookup'!$A$2:$B$99,2,FALSE)),"")</f>
        <v/>
      </c>
      <c r="AJ55" s="289"/>
    </row>
    <row r="56" spans="1:36" s="45" customFormat="1" ht="19.5" customHeight="1" x14ac:dyDescent="0.25">
      <c r="A56" s="271">
        <v>41</v>
      </c>
      <c r="B56" s="272" t="s">
        <v>283</v>
      </c>
      <c r="C56" s="272" t="s">
        <v>79</v>
      </c>
      <c r="D56" s="272" t="s">
        <v>293</v>
      </c>
      <c r="E56" s="273" t="s">
        <v>99</v>
      </c>
      <c r="F56" s="92">
        <v>1</v>
      </c>
      <c r="G56" s="239">
        <f>_xlfn.IFNA((VLOOKUP(H56,OMS!$O$10:$P$3000,2,FALSE)),"")</f>
        <v>1521401</v>
      </c>
      <c r="H56" s="291" t="s">
        <v>605</v>
      </c>
      <c r="I56" s="275">
        <v>2</v>
      </c>
      <c r="J56" s="239">
        <f>_xlfn.IFNA((VLOOKUP(K56,OMS!$O$10:$P$3000,2,FALSE)),"")</f>
        <v>1237747</v>
      </c>
      <c r="K56" s="291" t="s">
        <v>591</v>
      </c>
      <c r="L56" s="299"/>
      <c r="M56" s="300"/>
      <c r="N56" s="300"/>
      <c r="O56" s="103"/>
      <c r="P56" s="104"/>
      <c r="Q56" s="105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289"/>
    </row>
    <row r="57" spans="1:36" s="45" customFormat="1" ht="19.5" customHeight="1" x14ac:dyDescent="0.25">
      <c r="A57" s="316"/>
      <c r="B57" s="317"/>
      <c r="C57" s="317"/>
      <c r="D57" s="317"/>
      <c r="E57" s="318"/>
      <c r="F57" s="92">
        <v>3</v>
      </c>
      <c r="G57" s="239">
        <f>_xlfn.IFNA((VLOOKUP(H57,OMS!$O$10:$P$3000,2,FALSE)),"")</f>
        <v>1409688</v>
      </c>
      <c r="H57" s="291" t="s">
        <v>602</v>
      </c>
      <c r="I57" s="275">
        <v>4</v>
      </c>
      <c r="J57" s="239">
        <f>_xlfn.IFNA((VLOOKUP(K57,OMS!$O$10:$P$3000,2,FALSE)),"")</f>
        <v>1423408</v>
      </c>
      <c r="K57" s="291" t="s">
        <v>592</v>
      </c>
      <c r="L57" s="91">
        <f>'Moors League'!K49</f>
        <v>3</v>
      </c>
      <c r="M57" s="89">
        <f>'Moors League'!L49</f>
        <v>21025</v>
      </c>
      <c r="N57" s="89">
        <f>'Moors League'!M49</f>
        <v>2</v>
      </c>
      <c r="O57" s="103"/>
      <c r="P57" s="104"/>
      <c r="Q57" s="105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289"/>
    </row>
    <row r="58" spans="1:36" s="45" customFormat="1" ht="19.5" customHeight="1" x14ac:dyDescent="0.25">
      <c r="A58" s="271">
        <v>42</v>
      </c>
      <c r="B58" s="272" t="s">
        <v>284</v>
      </c>
      <c r="C58" s="272" t="s">
        <v>79</v>
      </c>
      <c r="D58" s="272" t="s">
        <v>293</v>
      </c>
      <c r="E58" s="273" t="s">
        <v>99</v>
      </c>
      <c r="F58" s="90">
        <v>1</v>
      </c>
      <c r="G58" s="239">
        <f>_xlfn.IFNA((VLOOKUP(H58,OMS!$O$10:$P$3000,2,FALSE)),"")</f>
        <v>1585108</v>
      </c>
      <c r="H58" s="291" t="s">
        <v>603</v>
      </c>
      <c r="I58" s="276">
        <v>2</v>
      </c>
      <c r="J58" s="239">
        <f>_xlfn.IFNA((VLOOKUP(K58,OMS!$O$10:$P$3000,2,FALSE)),"")</f>
        <v>1815876</v>
      </c>
      <c r="K58" s="291" t="s">
        <v>593</v>
      </c>
      <c r="L58" s="299"/>
      <c r="M58" s="300"/>
      <c r="N58" s="300"/>
      <c r="O58" s="103"/>
      <c r="P58" s="104"/>
      <c r="Q58" s="105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289"/>
    </row>
    <row r="59" spans="1:36" s="45" customFormat="1" ht="19.5" customHeight="1" x14ac:dyDescent="0.25">
      <c r="A59" s="316"/>
      <c r="B59" s="317"/>
      <c r="C59" s="317"/>
      <c r="D59" s="317"/>
      <c r="E59" s="318"/>
      <c r="F59" s="93">
        <v>3</v>
      </c>
      <c r="G59" s="239">
        <f>_xlfn.IFNA((VLOOKUP(H59,OMS!$O$10:$P$3000,2,FALSE)),"")</f>
        <v>1662583</v>
      </c>
      <c r="H59" s="291" t="s">
        <v>590</v>
      </c>
      <c r="I59" s="277">
        <v>4</v>
      </c>
      <c r="J59" s="239">
        <f>_xlfn.IFNA((VLOOKUP(K59,OMS!$O$10:$P$3000,2,FALSE)),"")</f>
        <v>1447394</v>
      </c>
      <c r="K59" s="291" t="s">
        <v>588</v>
      </c>
      <c r="L59" s="91">
        <f>'Moors League'!K50</f>
        <v>4</v>
      </c>
      <c r="M59" s="89">
        <f>'Moors League'!L50</f>
        <v>20709</v>
      </c>
      <c r="N59" s="89">
        <f>'Moors League'!M50</f>
        <v>1</v>
      </c>
      <c r="O59" s="103"/>
      <c r="P59" s="104"/>
      <c r="Q59" s="105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289"/>
    </row>
    <row r="60" spans="1:36" s="45" customFormat="1" ht="19.5" customHeight="1" x14ac:dyDescent="0.25">
      <c r="A60" s="271">
        <v>43</v>
      </c>
      <c r="B60" s="272" t="s">
        <v>283</v>
      </c>
      <c r="C60" s="272" t="s">
        <v>282</v>
      </c>
      <c r="D60" s="272" t="s">
        <v>293</v>
      </c>
      <c r="E60" s="273" t="s">
        <v>97</v>
      </c>
      <c r="F60" s="87" t="s">
        <v>296</v>
      </c>
      <c r="G60" s="239">
        <f>_xlfn.IFNA((VLOOKUP(H60,OMS!$O$10:$P$3000,2,FALSE)),"")</f>
        <v>1727186</v>
      </c>
      <c r="H60" s="291" t="s">
        <v>610</v>
      </c>
      <c r="I60" s="240" t="s">
        <v>298</v>
      </c>
      <c r="J60" s="239">
        <f>_xlfn.IFNA((VLOOKUP(K60,OMS!$O$10:$P$3000,2,FALSE)),"")</f>
        <v>1662580</v>
      </c>
      <c r="K60" s="291" t="s">
        <v>594</v>
      </c>
      <c r="L60" s="299"/>
      <c r="M60" s="300"/>
      <c r="N60" s="300"/>
      <c r="O60" s="103"/>
      <c r="P60" s="104"/>
      <c r="Q60" s="105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289"/>
    </row>
    <row r="61" spans="1:36" s="45" customFormat="1" ht="19.5" customHeight="1" x14ac:dyDescent="0.25">
      <c r="A61" s="316"/>
      <c r="B61" s="317"/>
      <c r="C61" s="317"/>
      <c r="D61" s="317"/>
      <c r="E61" s="318"/>
      <c r="F61" s="87" t="s">
        <v>297</v>
      </c>
      <c r="G61" s="239">
        <f>_xlfn.IFNA((VLOOKUP(H61,OMS!$O$10:$P$3000,2,FALSE)),"")</f>
        <v>1650391</v>
      </c>
      <c r="H61" s="291" t="s">
        <v>586</v>
      </c>
      <c r="I61" s="240" t="s">
        <v>299</v>
      </c>
      <c r="J61" s="239">
        <f>_xlfn.IFNA((VLOOKUP(K61,OMS!$O$10:$P$3000,2,FALSE)),"")</f>
        <v>1734730</v>
      </c>
      <c r="K61" s="291" t="s">
        <v>595</v>
      </c>
      <c r="L61" s="91">
        <f>'Moors League'!K51</f>
        <v>1</v>
      </c>
      <c r="M61" s="89">
        <f>'Moors League'!L51</f>
        <v>24393</v>
      </c>
      <c r="N61" s="89">
        <f>'Moors League'!M51</f>
        <v>4</v>
      </c>
      <c r="O61" s="103"/>
      <c r="P61" s="104"/>
      <c r="Q61" s="105" t="str">
        <f>_xlfn.IFNA((VLOOKUP(O61,'DQ Lookup'!$A$2:$B$99,2,FALSE)),"")</f>
        <v/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289"/>
    </row>
    <row r="62" spans="1:36" s="45" customFormat="1" ht="19.5" customHeight="1" x14ac:dyDescent="0.25">
      <c r="A62" s="271">
        <v>44</v>
      </c>
      <c r="B62" s="272" t="s">
        <v>284</v>
      </c>
      <c r="C62" s="272" t="s">
        <v>282</v>
      </c>
      <c r="D62" s="272" t="s">
        <v>293</v>
      </c>
      <c r="E62" s="273" t="s">
        <v>97</v>
      </c>
      <c r="F62" s="90" t="s">
        <v>296</v>
      </c>
      <c r="G62" s="239">
        <f>_xlfn.IFNA((VLOOKUP(H62,OMS!$O$10:$P$3000,2,FALSE)),"")</f>
        <v>1667872</v>
      </c>
      <c r="H62" s="291" t="s">
        <v>604</v>
      </c>
      <c r="I62" s="240" t="s">
        <v>298</v>
      </c>
      <c r="J62" s="239">
        <f>_xlfn.IFNA((VLOOKUP(K62,OMS!$O$10:$P$3000,2,FALSE)),"")</f>
        <v>1621564</v>
      </c>
      <c r="K62" s="291" t="s">
        <v>596</v>
      </c>
      <c r="L62" s="299"/>
      <c r="M62" s="300"/>
      <c r="N62" s="300"/>
      <c r="O62" s="103"/>
      <c r="P62" s="104"/>
      <c r="Q62" s="105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289"/>
    </row>
    <row r="63" spans="1:36" s="45" customFormat="1" ht="19.5" customHeight="1" x14ac:dyDescent="0.25">
      <c r="A63" s="316"/>
      <c r="B63" s="317"/>
      <c r="C63" s="317"/>
      <c r="D63" s="317"/>
      <c r="E63" s="318"/>
      <c r="F63" s="87" t="s">
        <v>297</v>
      </c>
      <c r="G63" s="239">
        <f>_xlfn.IFNA((VLOOKUP(H63,OMS!$O$10:$P$3000,2,FALSE)),"")</f>
        <v>1700860</v>
      </c>
      <c r="H63" s="291" t="s">
        <v>611</v>
      </c>
      <c r="I63" s="240" t="s">
        <v>299</v>
      </c>
      <c r="J63" s="239">
        <f>_xlfn.IFNA((VLOOKUP(K63,OMS!$O$10:$P$3000,2,FALSE)),"")</f>
        <v>1742339</v>
      </c>
      <c r="K63" s="291" t="s">
        <v>597</v>
      </c>
      <c r="L63" s="91" t="str">
        <f>'Moors League'!K52</f>
        <v>DSQ</v>
      </c>
      <c r="M63" s="89" t="str">
        <f>'Moors League'!L52</f>
        <v>DSQ</v>
      </c>
      <c r="N63" s="89">
        <f>'Moors League'!M52</f>
        <v>0</v>
      </c>
      <c r="O63" s="103">
        <v>10.119999999999999</v>
      </c>
      <c r="P63" s="104" t="s">
        <v>1227</v>
      </c>
      <c r="Q63" s="105" t="str">
        <f>_xlfn.IFNA((VLOOKUP(O63,'DQ Lookup'!$A$2:$B$99,2,FALSE)),"")</f>
        <v>Feet lost touch with the starting platform before the preceding team-mate touched the wall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289" t="s">
        <v>1235</v>
      </c>
    </row>
    <row r="64" spans="1:36" s="45" customFormat="1" ht="19.5" customHeight="1" x14ac:dyDescent="0.25">
      <c r="A64" s="271">
        <v>45</v>
      </c>
      <c r="B64" s="272" t="s">
        <v>283</v>
      </c>
      <c r="C64" s="272" t="s">
        <v>286</v>
      </c>
      <c r="D64" s="272" t="s">
        <v>292</v>
      </c>
      <c r="E64" s="273" t="s">
        <v>291</v>
      </c>
      <c r="F64" s="373"/>
      <c r="G64" s="239">
        <f>_xlfn.IFNA((VLOOKUP(H64,OMS!$O$10:$P$3000,2,FALSE)),"")</f>
        <v>1423408</v>
      </c>
      <c r="H64" s="291" t="s">
        <v>592</v>
      </c>
      <c r="I64" s="369"/>
      <c r="J64" s="370"/>
      <c r="K64" s="370"/>
      <c r="L64" s="88">
        <f>'Moors League'!K53</f>
        <v>3</v>
      </c>
      <c r="M64" s="89">
        <f>'Moors League'!L53</f>
        <v>3063</v>
      </c>
      <c r="N64" s="89">
        <f>'Moors League'!M53</f>
        <v>2</v>
      </c>
      <c r="O64" s="103"/>
      <c r="P64" s="104"/>
      <c r="Q64" s="105" t="str">
        <f>_xlfn.IFNA((VLOOKUP(O64,'DQ Lookup'!$A$2:$B$99,2,FALSE)),"")</f>
        <v/>
      </c>
      <c r="AJ64" s="289"/>
    </row>
    <row r="65" spans="1:36" s="45" customFormat="1" ht="19.5" customHeight="1" x14ac:dyDescent="0.25">
      <c r="A65" s="271">
        <v>46</v>
      </c>
      <c r="B65" s="272" t="s">
        <v>284</v>
      </c>
      <c r="C65" s="272" t="s">
        <v>286</v>
      </c>
      <c r="D65" s="272" t="s">
        <v>292</v>
      </c>
      <c r="E65" s="273" t="s">
        <v>291</v>
      </c>
      <c r="F65" s="373"/>
      <c r="G65" s="239">
        <f>_xlfn.IFNA((VLOOKUP(H65,OMS!$O$10:$P$3000,2,FALSE)),"")</f>
        <v>1707382</v>
      </c>
      <c r="H65" s="291" t="s">
        <v>587</v>
      </c>
      <c r="I65" s="369"/>
      <c r="J65" s="370"/>
      <c r="K65" s="370"/>
      <c r="L65" s="88">
        <f>'Moors League'!K54</f>
        <v>2</v>
      </c>
      <c r="M65" s="89">
        <f>'Moors League'!L54</f>
        <v>2884</v>
      </c>
      <c r="N65" s="89">
        <f>'Moors League'!M54</f>
        <v>3</v>
      </c>
      <c r="O65" s="103"/>
      <c r="P65" s="104"/>
      <c r="Q65" s="105" t="str">
        <f>_xlfn.IFNA((VLOOKUP(O65,'DQ Lookup'!$A$2:$B$99,2,FALSE)),"")</f>
        <v/>
      </c>
      <c r="AJ65" s="289"/>
    </row>
    <row r="66" spans="1:36" s="45" customFormat="1" ht="19.5" customHeight="1" x14ac:dyDescent="0.25">
      <c r="A66" s="271">
        <v>47</v>
      </c>
      <c r="B66" s="272" t="s">
        <v>283</v>
      </c>
      <c r="C66" s="272" t="s">
        <v>287</v>
      </c>
      <c r="D66" s="272" t="s">
        <v>292</v>
      </c>
      <c r="E66" s="273" t="s">
        <v>289</v>
      </c>
      <c r="F66" s="373"/>
      <c r="G66" s="239">
        <f>_xlfn.IFNA((VLOOKUP(H66,OMS!$O$10:$P$3000,2,FALSE)),"")</f>
        <v>1669094</v>
      </c>
      <c r="H66" s="291" t="s">
        <v>606</v>
      </c>
      <c r="I66" s="369"/>
      <c r="J66" s="370"/>
      <c r="K66" s="370"/>
      <c r="L66" s="88">
        <f>'Moors League'!K55</f>
        <v>1</v>
      </c>
      <c r="M66" s="89">
        <f>'Moors League'!L55</f>
        <v>4363</v>
      </c>
      <c r="N66" s="89">
        <f>'Moors League'!M55</f>
        <v>4</v>
      </c>
      <c r="O66" s="103"/>
      <c r="P66" s="104"/>
      <c r="Q66" s="105" t="str">
        <f>_xlfn.IFNA((VLOOKUP(O66,'DQ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289"/>
    </row>
    <row r="67" spans="1:36" s="45" customFormat="1" ht="19.5" customHeight="1" x14ac:dyDescent="0.25">
      <c r="A67" s="271">
        <v>48</v>
      </c>
      <c r="B67" s="272" t="s">
        <v>284</v>
      </c>
      <c r="C67" s="272" t="s">
        <v>287</v>
      </c>
      <c r="D67" s="272" t="s">
        <v>292</v>
      </c>
      <c r="E67" s="273" t="s">
        <v>289</v>
      </c>
      <c r="F67" s="373"/>
      <c r="G67" s="239">
        <f>_xlfn.IFNA((VLOOKUP(H67,OMS!$O$10:$P$3000,2,FALSE)),"")</f>
        <v>1817807</v>
      </c>
      <c r="H67" s="291" t="s">
        <v>613</v>
      </c>
      <c r="I67" s="369"/>
      <c r="J67" s="370"/>
      <c r="K67" s="370"/>
      <c r="L67" s="88" t="str">
        <f>'Moors League'!K56</f>
        <v>DSQ</v>
      </c>
      <c r="M67" s="89" t="str">
        <f>'Moors League'!L56</f>
        <v>DSQ</v>
      </c>
      <c r="N67" s="89">
        <f>'Moors League'!M56</f>
        <v>0</v>
      </c>
      <c r="O67" s="103" t="s">
        <v>185</v>
      </c>
      <c r="P67" s="104"/>
      <c r="Q67" s="105" t="str">
        <f>_xlfn.IFNA((VLOOKUP(O67,'DQ Lookup'!$A$2:$B$99,2,FALSE)),"")</f>
        <v>Arm movements not simultaneous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289" t="s">
        <v>1236</v>
      </c>
    </row>
    <row r="68" spans="1:36" s="45" customFormat="1" ht="19.5" customHeight="1" x14ac:dyDescent="0.25">
      <c r="A68" s="271">
        <v>49</v>
      </c>
      <c r="B68" s="272" t="s">
        <v>283</v>
      </c>
      <c r="C68" s="272" t="s">
        <v>285</v>
      </c>
      <c r="D68" s="272" t="s">
        <v>292</v>
      </c>
      <c r="E68" s="273" t="s">
        <v>288</v>
      </c>
      <c r="F68" s="373"/>
      <c r="G68" s="239">
        <f>_xlfn.IFNA((VLOOKUP(H68,OMS!$O$10:$P$3000,2,FALSE)),"")</f>
        <v>1521401</v>
      </c>
      <c r="H68" s="291" t="s">
        <v>605</v>
      </c>
      <c r="I68" s="369"/>
      <c r="J68" s="370"/>
      <c r="K68" s="370"/>
      <c r="L68" s="88">
        <f>'Moors League'!K57</f>
        <v>2</v>
      </c>
      <c r="M68" s="89">
        <f>'Moors League'!L57</f>
        <v>3545</v>
      </c>
      <c r="N68" s="89">
        <f>'Moors League'!M57</f>
        <v>3</v>
      </c>
      <c r="O68" s="103"/>
      <c r="P68" s="104"/>
      <c r="Q68" s="105" t="str">
        <f>_xlfn.IFNA((VLOOKUP(O68,'DQ Lookup'!$A$2:$B$99,2,FALSE)),"")</f>
        <v/>
      </c>
      <c r="AJ68" s="289"/>
    </row>
    <row r="69" spans="1:36" s="45" customFormat="1" ht="19.5" customHeight="1" x14ac:dyDescent="0.25">
      <c r="A69" s="271">
        <v>50</v>
      </c>
      <c r="B69" s="272" t="s">
        <v>284</v>
      </c>
      <c r="C69" s="272" t="s">
        <v>285</v>
      </c>
      <c r="D69" s="272" t="s">
        <v>292</v>
      </c>
      <c r="E69" s="273" t="s">
        <v>288</v>
      </c>
      <c r="F69" s="373"/>
      <c r="G69" s="239">
        <f>_xlfn.IFNA((VLOOKUP(H69,OMS!$O$10:$P$3000,2,FALSE)),"")</f>
        <v>1423405</v>
      </c>
      <c r="H69" s="291" t="s">
        <v>589</v>
      </c>
      <c r="I69" s="369"/>
      <c r="J69" s="370"/>
      <c r="K69" s="370"/>
      <c r="L69" s="88">
        <f>'Moors League'!K58</f>
        <v>1</v>
      </c>
      <c r="M69" s="89">
        <f>'Moors League'!L58</f>
        <v>2968</v>
      </c>
      <c r="N69" s="89">
        <f>'Moors League'!M58</f>
        <v>4</v>
      </c>
      <c r="O69" s="103"/>
      <c r="P69" s="104"/>
      <c r="Q69" s="105" t="str">
        <f>_xlfn.IFNA((VLOOKUP(O69,'DQ Lookup'!$A$2:$B$99,2,FALSE)),"")</f>
        <v/>
      </c>
      <c r="AJ69" s="289"/>
    </row>
    <row r="70" spans="1:36" s="45" customFormat="1" ht="19.5" customHeight="1" x14ac:dyDescent="0.25">
      <c r="A70" s="271">
        <v>51</v>
      </c>
      <c r="B70" s="272" t="s">
        <v>283</v>
      </c>
      <c r="C70" s="272" t="s">
        <v>282</v>
      </c>
      <c r="D70" s="272" t="s">
        <v>292</v>
      </c>
      <c r="E70" s="273" t="s">
        <v>290</v>
      </c>
      <c r="F70" s="373"/>
      <c r="G70" s="239">
        <f>_xlfn.IFNA((VLOOKUP(H70,OMS!$O$10:$P$3000,2,FALSE)),"")</f>
        <v>1650391</v>
      </c>
      <c r="H70" s="291" t="s">
        <v>586</v>
      </c>
      <c r="I70" s="369"/>
      <c r="J70" s="370"/>
      <c r="K70" s="370"/>
      <c r="L70" s="88">
        <f>'Moors League'!K59</f>
        <v>1</v>
      </c>
      <c r="M70" s="89">
        <f>'Moors League'!L59</f>
        <v>4149</v>
      </c>
      <c r="N70" s="89">
        <f>'Moors League'!M59</f>
        <v>4</v>
      </c>
      <c r="O70" s="103"/>
      <c r="P70" s="104"/>
      <c r="Q70" s="105" t="str">
        <f>_xlfn.IFNA((VLOOKUP(O70,'DQ Lookup'!$A$2:$B$99,2,FALSE)),"")</f>
        <v/>
      </c>
      <c r="AJ70" s="289"/>
    </row>
    <row r="71" spans="1:36" s="45" customFormat="1" ht="19.5" customHeight="1" x14ac:dyDescent="0.25">
      <c r="A71" s="271">
        <v>52</v>
      </c>
      <c r="B71" s="272" t="s">
        <v>284</v>
      </c>
      <c r="C71" s="272" t="s">
        <v>282</v>
      </c>
      <c r="D71" s="272" t="s">
        <v>292</v>
      </c>
      <c r="E71" s="273" t="s">
        <v>290</v>
      </c>
      <c r="F71" s="373"/>
      <c r="G71" s="239">
        <f>_xlfn.IFNA((VLOOKUP(H71,OMS!$O$10:$P$3000,2,FALSE)),"")</f>
        <v>1621564</v>
      </c>
      <c r="H71" s="291" t="s">
        <v>596</v>
      </c>
      <c r="I71" s="369"/>
      <c r="J71" s="370"/>
      <c r="K71" s="370"/>
      <c r="L71" s="88">
        <f>'Moors League'!K60</f>
        <v>2</v>
      </c>
      <c r="M71" s="89">
        <f>'Moors League'!L60</f>
        <v>4057</v>
      </c>
      <c r="N71" s="89">
        <f>'Moors League'!M60</f>
        <v>3</v>
      </c>
      <c r="O71" s="103"/>
      <c r="P71" s="104"/>
      <c r="Q71" s="105" t="str">
        <f>_xlfn.IFNA((VLOOKUP(O71,'DQ Lookup'!$A$2:$B$99,2,FALSE)),"")</f>
        <v/>
      </c>
      <c r="AJ71" s="289"/>
    </row>
    <row r="72" spans="1:36" s="45" customFormat="1" ht="19.5" customHeight="1" x14ac:dyDescent="0.25">
      <c r="A72" s="271">
        <v>53</v>
      </c>
      <c r="B72" s="272" t="s">
        <v>283</v>
      </c>
      <c r="C72" s="272" t="s">
        <v>79</v>
      </c>
      <c r="D72" s="272" t="s">
        <v>292</v>
      </c>
      <c r="E72" s="273" t="s">
        <v>291</v>
      </c>
      <c r="F72" s="373"/>
      <c r="G72" s="239">
        <f>_xlfn.IFNA((VLOOKUP(H72,OMS!$O$10:$P$3000,2,FALSE)),"")</f>
        <v>1237747</v>
      </c>
      <c r="H72" s="291" t="s">
        <v>591</v>
      </c>
      <c r="I72" s="369"/>
      <c r="J72" s="370"/>
      <c r="K72" s="370"/>
      <c r="L72" s="88">
        <f>'Moors League'!K61</f>
        <v>4</v>
      </c>
      <c r="M72" s="89">
        <f>'Moors League'!L61</f>
        <v>3464</v>
      </c>
      <c r="N72" s="89">
        <f>'Moors League'!M61</f>
        <v>1</v>
      </c>
      <c r="O72" s="103"/>
      <c r="P72" s="104"/>
      <c r="Q72" s="105" t="str">
        <f>_xlfn.IFNA((VLOOKUP(O72,'DQ Lookup'!$A$2:$B$99,2,FALSE)),"")</f>
        <v/>
      </c>
      <c r="AJ72" s="289"/>
    </row>
    <row r="73" spans="1:36" s="45" customFormat="1" ht="19.5" customHeight="1" x14ac:dyDescent="0.25">
      <c r="A73" s="271">
        <v>54</v>
      </c>
      <c r="B73" s="272" t="s">
        <v>284</v>
      </c>
      <c r="C73" s="272" t="s">
        <v>79</v>
      </c>
      <c r="D73" s="272" t="s">
        <v>292</v>
      </c>
      <c r="E73" s="273" t="s">
        <v>291</v>
      </c>
      <c r="F73" s="374"/>
      <c r="G73" s="239">
        <f>_xlfn.IFNA((VLOOKUP(H73,OMS!$O$10:$P$3000,2,FALSE)),"")</f>
        <v>1447394</v>
      </c>
      <c r="H73" s="291" t="s">
        <v>588</v>
      </c>
      <c r="I73" s="371"/>
      <c r="J73" s="372"/>
      <c r="K73" s="372"/>
      <c r="L73" s="88">
        <f>'Moors League'!K62</f>
        <v>4</v>
      </c>
      <c r="M73" s="89">
        <f>'Moors League'!L62</f>
        <v>2784</v>
      </c>
      <c r="N73" s="89">
        <f>'Moors League'!M62</f>
        <v>1</v>
      </c>
      <c r="O73" s="103"/>
      <c r="P73" s="104"/>
      <c r="Q73" s="105" t="str">
        <f>_xlfn.IFNA((VLOOKUP(O73,'DQ Lookup'!$A$2:$B$99,2,FALSE)),"")</f>
        <v/>
      </c>
      <c r="AJ73" s="289"/>
    </row>
    <row r="74" spans="1:36" s="45" customFormat="1" ht="19.5" customHeight="1" x14ac:dyDescent="0.25">
      <c r="A74" s="271">
        <v>55</v>
      </c>
      <c r="B74" s="272" t="s">
        <v>283</v>
      </c>
      <c r="C74" s="272" t="s">
        <v>286</v>
      </c>
      <c r="D74" s="272" t="s">
        <v>293</v>
      </c>
      <c r="E74" s="273" t="s">
        <v>99</v>
      </c>
      <c r="F74" s="92">
        <v>1</v>
      </c>
      <c r="G74" s="239">
        <f>_xlfn.IFNA((VLOOKUP(H74,OMS!$O$10:$P$3000,2,FALSE)),"")</f>
        <v>1636609</v>
      </c>
      <c r="H74" s="291" t="s">
        <v>598</v>
      </c>
      <c r="I74" s="275">
        <v>2</v>
      </c>
      <c r="J74" s="239">
        <f>_xlfn.IFNA((VLOOKUP(K74,OMS!$O$10:$P$3000,2,FALSE)),"")</f>
        <v>1670376</v>
      </c>
      <c r="K74" s="291" t="s">
        <v>577</v>
      </c>
      <c r="L74" s="299"/>
      <c r="M74" s="300"/>
      <c r="N74" s="300"/>
      <c r="O74" s="103"/>
      <c r="P74" s="104"/>
      <c r="Q74" s="105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289"/>
    </row>
    <row r="75" spans="1:36" s="45" customFormat="1" ht="19.5" customHeight="1" x14ac:dyDescent="0.25">
      <c r="A75" s="316"/>
      <c r="B75" s="317"/>
      <c r="C75" s="317"/>
      <c r="D75" s="317"/>
      <c r="E75" s="318"/>
      <c r="F75" s="92">
        <v>3</v>
      </c>
      <c r="G75" s="239">
        <f>_xlfn.IFNA((VLOOKUP(H75,OMS!$O$10:$P$3000,2,FALSE)),"")</f>
        <v>1521403</v>
      </c>
      <c r="H75" s="291" t="s">
        <v>607</v>
      </c>
      <c r="I75" s="275">
        <v>4</v>
      </c>
      <c r="J75" s="239">
        <f>_xlfn.IFNA((VLOOKUP(K75,OMS!$O$10:$P$3000,2,FALSE)),"")</f>
        <v>1707381</v>
      </c>
      <c r="K75" s="291" t="s">
        <v>578</v>
      </c>
      <c r="L75" s="91">
        <f>'Moors League'!K63</f>
        <v>3</v>
      </c>
      <c r="M75" s="89">
        <f>'Moors League'!L63</f>
        <v>21736</v>
      </c>
      <c r="N75" s="89">
        <f>'Moors League'!M63</f>
        <v>2</v>
      </c>
      <c r="O75" s="103"/>
      <c r="P75" s="104"/>
      <c r="Q75" s="105" t="str">
        <f>_xlfn.IFNA((VLOOKUP(O75,'DQ Lookup'!$A$2:$B$99,2,FALSE)),"")</f>
        <v/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289"/>
    </row>
    <row r="76" spans="1:36" s="45" customFormat="1" ht="19.5" customHeight="1" x14ac:dyDescent="0.25">
      <c r="A76" s="271">
        <v>56</v>
      </c>
      <c r="B76" s="272" t="s">
        <v>284</v>
      </c>
      <c r="C76" s="272" t="s">
        <v>286</v>
      </c>
      <c r="D76" s="272" t="s">
        <v>293</v>
      </c>
      <c r="E76" s="273" t="s">
        <v>99</v>
      </c>
      <c r="F76" s="90">
        <v>1</v>
      </c>
      <c r="G76" s="239">
        <f>_xlfn.IFNA((VLOOKUP(H76,OMS!$O$10:$P$3000,2,FALSE)),"")</f>
        <v>1662576</v>
      </c>
      <c r="H76" s="291" t="s">
        <v>599</v>
      </c>
      <c r="I76" s="276">
        <v>2</v>
      </c>
      <c r="J76" s="239">
        <f>_xlfn.IFNA((VLOOKUP(K76,OMS!$O$10:$P$3000,2,FALSE)),"")</f>
        <v>1662582</v>
      </c>
      <c r="K76" s="291" t="s">
        <v>579</v>
      </c>
      <c r="L76" s="299"/>
      <c r="M76" s="300"/>
      <c r="N76" s="300"/>
      <c r="O76" s="103"/>
      <c r="P76" s="104"/>
      <c r="Q76" s="105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289"/>
    </row>
    <row r="77" spans="1:36" s="45" customFormat="1" ht="19.5" customHeight="1" x14ac:dyDescent="0.25">
      <c r="A77" s="316"/>
      <c r="B77" s="317"/>
      <c r="C77" s="317"/>
      <c r="D77" s="317"/>
      <c r="E77" s="318"/>
      <c r="F77" s="93">
        <v>3</v>
      </c>
      <c r="G77" s="239">
        <f>_xlfn.IFNA((VLOOKUP(H77,OMS!$O$10:$P$3000,2,FALSE)),"")</f>
        <v>1662578</v>
      </c>
      <c r="H77" s="291" t="s">
        <v>600</v>
      </c>
      <c r="I77" s="277">
        <v>4</v>
      </c>
      <c r="J77" s="239">
        <f>_xlfn.IFNA((VLOOKUP(K77,OMS!$O$10:$P$3000,2,FALSE)),"")</f>
        <v>1692330</v>
      </c>
      <c r="K77" s="291" t="s">
        <v>580</v>
      </c>
      <c r="L77" s="91">
        <f>'Moors League'!K64</f>
        <v>2</v>
      </c>
      <c r="M77" s="89">
        <f>'Moors League'!L64</f>
        <v>20584</v>
      </c>
      <c r="N77" s="89">
        <f>'Moors League'!M64</f>
        <v>3</v>
      </c>
      <c r="O77" s="103"/>
      <c r="P77" s="104"/>
      <c r="Q77" s="105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289"/>
    </row>
    <row r="78" spans="1:36" s="45" customFormat="1" ht="19.5" customHeight="1" x14ac:dyDescent="0.25">
      <c r="A78" s="271">
        <v>57</v>
      </c>
      <c r="B78" s="272" t="s">
        <v>283</v>
      </c>
      <c r="C78" s="272" t="s">
        <v>287</v>
      </c>
      <c r="D78" s="272" t="s">
        <v>294</v>
      </c>
      <c r="E78" s="273" t="s">
        <v>97</v>
      </c>
      <c r="F78" s="87" t="s">
        <v>296</v>
      </c>
      <c r="G78" s="239">
        <f>_xlfn.IFNA((VLOOKUP(H78,OMS!$O$10:$P$3000,2,FALSE)),"")</f>
        <v>1692326</v>
      </c>
      <c r="H78" s="291" t="s">
        <v>612</v>
      </c>
      <c r="I78" s="240" t="s">
        <v>298</v>
      </c>
      <c r="J78" s="239">
        <f>_xlfn.IFNA((VLOOKUP(K78,OMS!$O$10:$P$3000,2,FALSE)),"")</f>
        <v>1749367</v>
      </c>
      <c r="K78" s="291" t="s">
        <v>581</v>
      </c>
      <c r="L78" s="299"/>
      <c r="M78" s="300"/>
      <c r="N78" s="300"/>
      <c r="O78" s="103"/>
      <c r="P78" s="104"/>
      <c r="Q78" s="105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289"/>
    </row>
    <row r="79" spans="1:36" s="45" customFormat="1" ht="19.5" customHeight="1" x14ac:dyDescent="0.25">
      <c r="A79" s="316"/>
      <c r="B79" s="317"/>
      <c r="C79" s="317"/>
      <c r="D79" s="317"/>
      <c r="E79" s="318"/>
      <c r="F79" s="87" t="s">
        <v>297</v>
      </c>
      <c r="G79" s="239">
        <f>_xlfn.IFNA((VLOOKUP(H79,OMS!$O$10:$P$3000,2,FALSE)),"")</f>
        <v>1669094</v>
      </c>
      <c r="H79" s="291" t="s">
        <v>606</v>
      </c>
      <c r="I79" s="240" t="s">
        <v>299</v>
      </c>
      <c r="J79" s="239">
        <f>_xlfn.IFNA((VLOOKUP(K79,OMS!$O$10:$P$3000,2,FALSE)),"")</f>
        <v>1725720</v>
      </c>
      <c r="K79" s="291" t="s">
        <v>582</v>
      </c>
      <c r="L79" s="91">
        <f>'Moors League'!K65</f>
        <v>1</v>
      </c>
      <c r="M79" s="89">
        <f>'Moors League'!L65</f>
        <v>12833</v>
      </c>
      <c r="N79" s="89">
        <f>'Moors League'!M65</f>
        <v>4</v>
      </c>
      <c r="O79" s="103"/>
      <c r="P79" s="104"/>
      <c r="Q79" s="105" t="str">
        <f>_xlfn.IFNA((VLOOKUP(O79,'DQ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289"/>
    </row>
    <row r="80" spans="1:36" s="45" customFormat="1" ht="19.5" customHeight="1" x14ac:dyDescent="0.25">
      <c r="A80" s="271">
        <v>58</v>
      </c>
      <c r="B80" s="272" t="s">
        <v>284</v>
      </c>
      <c r="C80" s="272" t="s">
        <v>287</v>
      </c>
      <c r="D80" s="272" t="s">
        <v>294</v>
      </c>
      <c r="E80" s="273" t="s">
        <v>97</v>
      </c>
      <c r="F80" s="90" t="s">
        <v>296</v>
      </c>
      <c r="G80" s="239">
        <f>_xlfn.IFNA((VLOOKUP(H80,OMS!$O$10:$P$3000,2,FALSE)),"")</f>
        <v>1829250</v>
      </c>
      <c r="H80" s="291" t="s">
        <v>601</v>
      </c>
      <c r="I80" s="240" t="s">
        <v>298</v>
      </c>
      <c r="J80" s="239">
        <f>_xlfn.IFNA((VLOOKUP(K80,OMS!$O$10:$P$3000,2,FALSE)),"")</f>
        <v>1813961</v>
      </c>
      <c r="K80" s="291" t="s">
        <v>583</v>
      </c>
      <c r="L80" s="299"/>
      <c r="M80" s="300"/>
      <c r="N80" s="300"/>
      <c r="O80" s="103"/>
      <c r="P80" s="104"/>
      <c r="Q80" s="105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289"/>
    </row>
    <row r="81" spans="1:40" s="45" customFormat="1" ht="19.5" customHeight="1" x14ac:dyDescent="0.25">
      <c r="A81" s="316"/>
      <c r="B81" s="317"/>
      <c r="C81" s="317"/>
      <c r="D81" s="317"/>
      <c r="E81" s="318"/>
      <c r="F81" s="87" t="s">
        <v>297</v>
      </c>
      <c r="G81" s="239">
        <f>_xlfn.IFNA((VLOOKUP(H81,OMS!$O$10:$P$3000,2,FALSE)),"")</f>
        <v>1817807</v>
      </c>
      <c r="H81" s="291" t="s">
        <v>613</v>
      </c>
      <c r="I81" s="240" t="s">
        <v>299</v>
      </c>
      <c r="J81" s="239">
        <f>_xlfn.IFNA((VLOOKUP(K81,OMS!$O$10:$P$3000,2,FALSE)),"")</f>
        <v>1717013</v>
      </c>
      <c r="K81" s="291" t="s">
        <v>584</v>
      </c>
      <c r="L81" s="91" t="str">
        <f>'Moors League'!K66</f>
        <v>DSQ</v>
      </c>
      <c r="M81" s="89" t="str">
        <f>'Moors League'!L66</f>
        <v>DSQ</v>
      </c>
      <c r="N81" s="89">
        <f>'Moors League'!M66</f>
        <v>0</v>
      </c>
      <c r="O81" s="103">
        <v>10.119999999999999</v>
      </c>
      <c r="P81" s="104" t="s">
        <v>648</v>
      </c>
      <c r="Q81" s="105" t="str">
        <f>_xlfn.IFNA((VLOOKUP(O81,'DQ Lookup'!$A$2:$B$99,2,FALSE)),"")</f>
        <v>Feet lost touch with the starting platform before the preceding team-mate touched the wall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289" t="s">
        <v>1239</v>
      </c>
      <c r="AK81" s="398" t="s">
        <v>1238</v>
      </c>
      <c r="AL81" s="398"/>
      <c r="AM81" s="398"/>
      <c r="AN81" s="398"/>
    </row>
    <row r="82" spans="1:40" s="45" customFormat="1" ht="19.5" customHeight="1" x14ac:dyDescent="0.25">
      <c r="A82" s="271">
        <v>59</v>
      </c>
      <c r="B82" s="272" t="s">
        <v>283</v>
      </c>
      <c r="C82" s="272" t="s">
        <v>285</v>
      </c>
      <c r="D82" s="272" t="s">
        <v>293</v>
      </c>
      <c r="E82" s="273" t="s">
        <v>99</v>
      </c>
      <c r="F82" s="92">
        <v>1</v>
      </c>
      <c r="G82" s="239">
        <f>_xlfn.IFNA((VLOOKUP(H82,OMS!$O$10:$P$3000,2,FALSE)),"")</f>
        <v>1636609</v>
      </c>
      <c r="H82" s="291" t="s">
        <v>598</v>
      </c>
      <c r="I82" s="275">
        <v>2</v>
      </c>
      <c r="J82" s="239">
        <f>_xlfn.IFNA((VLOOKUP(K82,OMS!$O$10:$P$3000,2,FALSE)),"")</f>
        <v>1650395</v>
      </c>
      <c r="K82" s="291" t="s">
        <v>585</v>
      </c>
      <c r="L82" s="299"/>
      <c r="M82" s="300"/>
      <c r="N82" s="300"/>
      <c r="O82" s="103"/>
      <c r="P82" s="104"/>
      <c r="Q82" s="105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289"/>
      <c r="AK82" s="398"/>
      <c r="AL82" s="398"/>
      <c r="AM82" s="398"/>
      <c r="AN82" s="398"/>
    </row>
    <row r="83" spans="1:40" s="45" customFormat="1" ht="19.5" customHeight="1" x14ac:dyDescent="0.25">
      <c r="A83" s="316"/>
      <c r="B83" s="317"/>
      <c r="C83" s="317"/>
      <c r="D83" s="317"/>
      <c r="E83" s="318"/>
      <c r="F83" s="92">
        <v>3</v>
      </c>
      <c r="G83" s="239">
        <f>_xlfn.IFNA((VLOOKUP(H83,OMS!$O$10:$P$3000,2,FALSE)),"")</f>
        <v>1707381</v>
      </c>
      <c r="H83" s="291" t="s">
        <v>578</v>
      </c>
      <c r="I83" s="275">
        <v>4</v>
      </c>
      <c r="J83" s="239">
        <f>_xlfn.IFNA((VLOOKUP(K83,OMS!$O$10:$P$3000,2,FALSE)),"")</f>
        <v>1650391</v>
      </c>
      <c r="K83" s="291" t="s">
        <v>586</v>
      </c>
      <c r="L83" s="91">
        <f>'Moors League'!K67</f>
        <v>3</v>
      </c>
      <c r="M83" s="89">
        <f>'Moors League'!L67</f>
        <v>21147</v>
      </c>
      <c r="N83" s="89">
        <f>'Moors League'!M67</f>
        <v>2</v>
      </c>
      <c r="O83" s="103"/>
      <c r="P83" s="104"/>
      <c r="Q83" s="105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289"/>
    </row>
    <row r="84" spans="1:40" s="45" customFormat="1" ht="19.5" customHeight="1" x14ac:dyDescent="0.25">
      <c r="A84" s="271">
        <v>60</v>
      </c>
      <c r="B84" s="272" t="s">
        <v>284</v>
      </c>
      <c r="C84" s="272" t="s">
        <v>285</v>
      </c>
      <c r="D84" s="272" t="s">
        <v>293</v>
      </c>
      <c r="E84" s="273" t="s">
        <v>99</v>
      </c>
      <c r="F84" s="90">
        <v>1</v>
      </c>
      <c r="G84" s="239">
        <f>_xlfn.IFNA((VLOOKUP(H84,OMS!$O$10:$P$3000,2,FALSE)),"")</f>
        <v>1585108</v>
      </c>
      <c r="H84" s="291" t="s">
        <v>603</v>
      </c>
      <c r="I84" s="276">
        <v>2</v>
      </c>
      <c r="J84" s="239">
        <f>_xlfn.IFNA((VLOOKUP(K84,OMS!$O$10:$P$3000,2,FALSE)),"")</f>
        <v>1707382</v>
      </c>
      <c r="K84" s="291" t="s">
        <v>587</v>
      </c>
      <c r="L84" s="299"/>
      <c r="M84" s="300"/>
      <c r="N84" s="300"/>
      <c r="O84" s="103"/>
      <c r="P84" s="104"/>
      <c r="Q84" s="105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289"/>
    </row>
    <row r="85" spans="1:40" s="45" customFormat="1" ht="19.5" customHeight="1" x14ac:dyDescent="0.25">
      <c r="A85" s="316"/>
      <c r="B85" s="317"/>
      <c r="C85" s="317"/>
      <c r="D85" s="317"/>
      <c r="E85" s="318"/>
      <c r="F85" s="93">
        <v>3</v>
      </c>
      <c r="G85" s="239">
        <f>_xlfn.IFNA((VLOOKUP(H85,OMS!$O$10:$P$3000,2,FALSE)),"")</f>
        <v>1766693</v>
      </c>
      <c r="H85" s="291" t="s">
        <v>608</v>
      </c>
      <c r="I85" s="277">
        <v>4</v>
      </c>
      <c r="J85" s="239">
        <f>_xlfn.IFNA((VLOOKUP(K85,OMS!$O$10:$P$3000,2,FALSE)),"")</f>
        <v>1447394</v>
      </c>
      <c r="K85" s="291" t="s">
        <v>588</v>
      </c>
      <c r="L85" s="91">
        <f>'Moors League'!K68</f>
        <v>2</v>
      </c>
      <c r="M85" s="89">
        <f>'Moors League'!L68</f>
        <v>15414</v>
      </c>
      <c r="N85" s="89">
        <f>'Moors League'!M68</f>
        <v>3</v>
      </c>
      <c r="O85" s="103"/>
      <c r="P85" s="104"/>
      <c r="Q85" s="105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289"/>
    </row>
    <row r="86" spans="1:40" s="45" customFormat="1" ht="19.5" customHeight="1" x14ac:dyDescent="0.25">
      <c r="A86" s="271">
        <v>61</v>
      </c>
      <c r="B86" s="305" t="s">
        <v>111</v>
      </c>
      <c r="C86" s="306"/>
      <c r="D86" s="272"/>
      <c r="E86" s="273" t="s">
        <v>295</v>
      </c>
      <c r="F86" s="94">
        <v>1</v>
      </c>
      <c r="G86" s="239">
        <f>_xlfn.IFNA((VLOOKUP(H86,OMS!$O$10:$P$3000,2,FALSE)),"")</f>
        <v>1692326</v>
      </c>
      <c r="H86" s="291" t="s">
        <v>612</v>
      </c>
      <c r="I86" s="276">
        <v>2</v>
      </c>
      <c r="J86" s="239">
        <f>_xlfn.IFNA((VLOOKUP(K86,OMS!$O$10:$P$3000,2,FALSE)),"")</f>
        <v>1717013</v>
      </c>
      <c r="K86" s="291" t="s">
        <v>584</v>
      </c>
      <c r="L86" s="310"/>
      <c r="M86" s="311"/>
      <c r="N86" s="311"/>
      <c r="O86" s="103"/>
      <c r="P86" s="104"/>
      <c r="Q86" s="105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289"/>
    </row>
    <row r="87" spans="1:40" s="45" customFormat="1" ht="19.5" customHeight="1" x14ac:dyDescent="0.25">
      <c r="A87" s="319" t="s">
        <v>495</v>
      </c>
      <c r="B87" s="320"/>
      <c r="C87" s="320"/>
      <c r="D87" s="320"/>
      <c r="E87" s="321"/>
      <c r="F87" s="94">
        <v>3</v>
      </c>
      <c r="G87" s="239">
        <f>_xlfn.IFNA((VLOOKUP(H87,OMS!$O$10:$P$3000,2,FALSE)),"")</f>
        <v>1650391</v>
      </c>
      <c r="H87" s="291" t="s">
        <v>586</v>
      </c>
      <c r="I87" s="277">
        <v>4</v>
      </c>
      <c r="J87" s="239">
        <f>_xlfn.IFNA((VLOOKUP(K87,OMS!$O$10:$P$3000,2,FALSE)),"")</f>
        <v>1692330</v>
      </c>
      <c r="K87" s="291" t="s">
        <v>580</v>
      </c>
      <c r="L87" s="312"/>
      <c r="M87" s="313"/>
      <c r="N87" s="313"/>
      <c r="O87" s="103"/>
      <c r="P87" s="104"/>
      <c r="Q87" s="105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289"/>
    </row>
    <row r="88" spans="1:40" s="45" customFormat="1" ht="19.5" customHeight="1" x14ac:dyDescent="0.25">
      <c r="A88" s="322"/>
      <c r="B88" s="323"/>
      <c r="C88" s="323"/>
      <c r="D88" s="323"/>
      <c r="E88" s="324"/>
      <c r="F88" s="94">
        <v>5</v>
      </c>
      <c r="G88" s="239">
        <f>_xlfn.IFNA((VLOOKUP(H88,OMS!$O$10:$P$3000,2,FALSE)),"")</f>
        <v>1423408</v>
      </c>
      <c r="H88" s="291" t="s">
        <v>592</v>
      </c>
      <c r="I88" s="276">
        <v>6</v>
      </c>
      <c r="J88" s="239">
        <f>_xlfn.IFNA((VLOOKUP(K88,OMS!$O$10:$P$3000,2,FALSE)),"")</f>
        <v>1707382</v>
      </c>
      <c r="K88" s="291" t="s">
        <v>587</v>
      </c>
      <c r="L88" s="312"/>
      <c r="M88" s="313"/>
      <c r="N88" s="313"/>
      <c r="O88" s="103"/>
      <c r="P88" s="104"/>
      <c r="Q88" s="105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289"/>
    </row>
    <row r="89" spans="1:40" s="45" customFormat="1" ht="19.5" customHeight="1" x14ac:dyDescent="0.25">
      <c r="A89" s="322"/>
      <c r="B89" s="323"/>
      <c r="C89" s="323"/>
      <c r="D89" s="323"/>
      <c r="E89" s="324"/>
      <c r="F89" s="94">
        <v>7</v>
      </c>
      <c r="G89" s="239">
        <f>_xlfn.IFNA((VLOOKUP(H89,OMS!$O$10:$P$3000,2,FALSE)),"")</f>
        <v>1409688</v>
      </c>
      <c r="H89" s="291" t="s">
        <v>602</v>
      </c>
      <c r="I89" s="277">
        <v>8</v>
      </c>
      <c r="J89" s="239">
        <f>_xlfn.IFNA((VLOOKUP(K89,OMS!$O$10:$P$3000,2,FALSE)),"")</f>
        <v>1423405</v>
      </c>
      <c r="K89" s="291" t="s">
        <v>589</v>
      </c>
      <c r="L89" s="314"/>
      <c r="M89" s="315"/>
      <c r="N89" s="315"/>
      <c r="O89" s="103"/>
      <c r="P89" s="104"/>
      <c r="Q89" s="105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289"/>
    </row>
    <row r="90" spans="1:40" s="45" customFormat="1" ht="19.5" customHeight="1" thickBot="1" x14ac:dyDescent="0.3">
      <c r="A90" s="325"/>
      <c r="B90" s="326"/>
      <c r="C90" s="326"/>
      <c r="D90" s="326"/>
      <c r="E90" s="327"/>
      <c r="F90" s="94">
        <v>9</v>
      </c>
      <c r="G90" s="239">
        <f>_xlfn.IFNA((VLOOKUP(H90,OMS!$O$10:$P$3000,2,FALSE)),"")</f>
        <v>1237747</v>
      </c>
      <c r="H90" s="291" t="s">
        <v>591</v>
      </c>
      <c r="I90" s="278">
        <v>10</v>
      </c>
      <c r="J90" s="239">
        <f>_xlfn.IFNA((VLOOKUP(K90,OMS!$O$10:$P$3000,2,FALSE)),"")</f>
        <v>1662583</v>
      </c>
      <c r="K90" s="291" t="s">
        <v>590</v>
      </c>
      <c r="L90" s="95" t="str">
        <f>'Moors League'!K69</f>
        <v>DSQ</v>
      </c>
      <c r="M90" s="96" t="str">
        <f>'Moors League'!L69</f>
        <v>DSQ</v>
      </c>
      <c r="N90" s="96">
        <f>'Moors League'!M69</f>
        <v>0</v>
      </c>
      <c r="O90" s="103">
        <v>10.119999999999999</v>
      </c>
      <c r="P90" s="104" t="s">
        <v>1241</v>
      </c>
      <c r="Q90" s="105" t="str">
        <f>_xlfn.IFNA((VLOOKUP(O90,'DQ Lookup'!$A$2:$B$99,2,FALSE)),"")</f>
        <v>Feet lost touch with the starting platform before the preceding team-mate touched the wall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289" t="s">
        <v>1240</v>
      </c>
    </row>
    <row r="91" spans="1:40" ht="24.75" customHeight="1" thickBot="1" x14ac:dyDescent="0.3">
      <c r="A91" s="24"/>
      <c r="B91" s="1"/>
      <c r="C91" s="1"/>
      <c r="D91" s="1"/>
      <c r="E91" s="1"/>
      <c r="F91" s="24"/>
      <c r="G91" s="208"/>
      <c r="H91" s="24"/>
      <c r="I91" s="302" t="s">
        <v>300</v>
      </c>
      <c r="J91" s="303"/>
      <c r="K91" s="303"/>
      <c r="L91" s="304"/>
      <c r="M91" s="329">
        <f>SUM(N6:N90)</f>
        <v>152</v>
      </c>
      <c r="N91" s="330"/>
      <c r="O91" s="205"/>
      <c r="Q91" s="34"/>
    </row>
    <row r="92" spans="1:40" x14ac:dyDescent="0.25">
      <c r="A92" s="24"/>
      <c r="B92" s="1"/>
      <c r="C92" s="1"/>
      <c r="D92" s="1"/>
      <c r="E92" s="1"/>
      <c r="F92" s="24"/>
      <c r="G92" s="208"/>
      <c r="H92" s="24"/>
      <c r="I92" s="21"/>
      <c r="J92" s="23"/>
      <c r="K92" s="21"/>
      <c r="L92" s="22"/>
      <c r="M92" s="22"/>
      <c r="N92" s="23"/>
      <c r="O92" s="204"/>
      <c r="Q92" s="34"/>
    </row>
    <row r="93" spans="1:40" x14ac:dyDescent="0.25">
      <c r="A93" s="24"/>
      <c r="B93" s="1"/>
      <c r="C93" s="1"/>
      <c r="D93" s="1"/>
      <c r="E93" s="1"/>
      <c r="F93" s="24"/>
      <c r="G93" s="208"/>
      <c r="H93" s="24"/>
      <c r="I93" s="21"/>
      <c r="J93" s="23"/>
      <c r="K93" s="21"/>
      <c r="L93" s="22"/>
      <c r="M93" s="22"/>
      <c r="N93" s="23"/>
      <c r="O93" s="204"/>
      <c r="Q93" s="34"/>
    </row>
    <row r="94" spans="1:40" x14ac:dyDescent="0.25">
      <c r="A94" s="24"/>
      <c r="B94" s="1"/>
      <c r="C94" s="1"/>
      <c r="D94" s="1"/>
      <c r="E94" s="1"/>
      <c r="F94" s="24"/>
      <c r="G94" s="208"/>
      <c r="H94" s="24"/>
      <c r="I94" s="21"/>
      <c r="J94" s="23"/>
      <c r="K94" s="21"/>
      <c r="L94" s="22"/>
      <c r="M94" s="22"/>
      <c r="N94" s="23"/>
      <c r="O94" s="204"/>
      <c r="Q94" s="34"/>
    </row>
    <row r="95" spans="1:40" ht="15" customHeight="1" x14ac:dyDescent="0.25">
      <c r="A95" s="24"/>
      <c r="B95" s="1"/>
      <c r="C95" s="1"/>
      <c r="D95" s="1"/>
      <c r="E95" s="1"/>
      <c r="F95" s="24"/>
      <c r="G95" s="208"/>
      <c r="H95" s="24"/>
      <c r="I95" s="21"/>
      <c r="J95" s="23"/>
      <c r="K95" s="21"/>
      <c r="L95" s="22"/>
      <c r="M95" s="22"/>
      <c r="N95" s="23"/>
      <c r="O95" s="204"/>
      <c r="Q95" s="34"/>
    </row>
    <row r="96" spans="1:40" ht="15" customHeight="1" x14ac:dyDescent="0.25">
      <c r="A96" s="24"/>
      <c r="B96" s="1"/>
      <c r="C96" s="1"/>
      <c r="D96" s="1"/>
      <c r="E96" s="1"/>
      <c r="F96" s="24"/>
      <c r="G96" s="208"/>
      <c r="H96" s="24"/>
      <c r="I96" s="21"/>
      <c r="J96" s="23"/>
      <c r="K96" s="21"/>
      <c r="L96" s="22"/>
      <c r="M96" s="22"/>
      <c r="N96" s="23"/>
      <c r="O96" s="204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208"/>
      <c r="H97" s="24"/>
      <c r="I97" s="21"/>
      <c r="J97" s="23"/>
      <c r="K97" s="21"/>
      <c r="L97" s="22"/>
      <c r="M97" s="22"/>
      <c r="N97" s="23"/>
      <c r="O97" s="204"/>
      <c r="Q97" s="34"/>
    </row>
    <row r="98" spans="1:17" x14ac:dyDescent="0.25">
      <c r="A98" s="24"/>
      <c r="B98" s="1"/>
      <c r="C98" s="1"/>
      <c r="D98" s="1"/>
      <c r="E98" s="1"/>
      <c r="F98" s="24"/>
      <c r="G98" s="208"/>
      <c r="H98" s="24"/>
      <c r="I98" s="21"/>
      <c r="J98" s="23"/>
      <c r="K98" s="21"/>
      <c r="L98" s="22"/>
      <c r="M98" s="22"/>
      <c r="N98" s="23"/>
      <c r="O98" s="204"/>
      <c r="Q98" s="34"/>
    </row>
    <row r="99" spans="1:17" x14ac:dyDescent="0.25">
      <c r="A99" s="24"/>
      <c r="B99" s="1"/>
      <c r="C99" s="1"/>
      <c r="D99" s="1"/>
      <c r="E99" s="1"/>
      <c r="F99" s="24"/>
      <c r="G99" s="208"/>
      <c r="H99" s="24"/>
      <c r="I99" s="21"/>
      <c r="J99" s="23"/>
      <c r="K99" s="21"/>
      <c r="L99" s="22"/>
      <c r="M99" s="22"/>
      <c r="N99" s="23"/>
      <c r="O99" s="204"/>
      <c r="Q99" s="34"/>
    </row>
    <row r="100" spans="1:17" x14ac:dyDescent="0.25">
      <c r="A100" s="24"/>
      <c r="B100" s="1"/>
      <c r="C100" s="1"/>
      <c r="D100" s="1"/>
      <c r="E100" s="1"/>
      <c r="F100" s="24"/>
      <c r="G100" s="208"/>
      <c r="H100" s="24"/>
      <c r="I100" s="21"/>
      <c r="J100" s="23"/>
      <c r="K100" s="21"/>
      <c r="L100" s="22"/>
      <c r="M100" s="22"/>
      <c r="N100" s="23"/>
      <c r="O100" s="204"/>
      <c r="Q100" s="34"/>
    </row>
    <row r="101" spans="1:17" x14ac:dyDescent="0.25">
      <c r="A101" s="24"/>
      <c r="B101" s="1"/>
      <c r="C101" s="1"/>
      <c r="D101" s="1"/>
      <c r="E101" s="1"/>
      <c r="F101" s="24"/>
      <c r="G101" s="208"/>
      <c r="H101" s="24"/>
      <c r="I101" s="21"/>
      <c r="J101" s="23"/>
      <c r="K101" s="21"/>
      <c r="L101" s="22"/>
      <c r="M101" s="22"/>
      <c r="N101" s="23"/>
      <c r="O101" s="204"/>
      <c r="Q101" s="34"/>
    </row>
    <row r="102" spans="1:17" x14ac:dyDescent="0.25">
      <c r="A102" s="24"/>
      <c r="B102" s="1"/>
      <c r="C102" s="1"/>
      <c r="D102" s="1"/>
      <c r="E102" s="1"/>
      <c r="F102" s="24"/>
      <c r="G102" s="208"/>
      <c r="H102" s="24"/>
      <c r="I102" s="21"/>
      <c r="J102" s="23"/>
      <c r="K102" s="21"/>
      <c r="L102" s="22"/>
      <c r="M102" s="22"/>
      <c r="N102" s="23"/>
      <c r="O102" s="204"/>
      <c r="Q102" s="34"/>
    </row>
    <row r="103" spans="1:17" x14ac:dyDescent="0.25">
      <c r="A103" s="24"/>
      <c r="B103" s="1"/>
      <c r="C103" s="1"/>
      <c r="D103" s="1"/>
      <c r="E103" s="1"/>
      <c r="F103" s="24"/>
      <c r="G103" s="208"/>
      <c r="H103" s="24"/>
      <c r="I103" s="21"/>
      <c r="J103" s="23"/>
      <c r="K103" s="21"/>
      <c r="L103" s="22"/>
      <c r="M103" s="22"/>
      <c r="N103" s="23"/>
      <c r="O103" s="204"/>
      <c r="Q103" s="34"/>
    </row>
    <row r="104" spans="1:17" x14ac:dyDescent="0.25">
      <c r="A104" s="24"/>
      <c r="B104" s="1"/>
      <c r="C104" s="1"/>
      <c r="D104" s="1"/>
      <c r="E104" s="1"/>
      <c r="F104" s="24"/>
      <c r="G104" s="208"/>
      <c r="H104" s="24"/>
      <c r="I104" s="21"/>
      <c r="J104" s="23"/>
      <c r="K104" s="21"/>
      <c r="L104" s="22"/>
      <c r="M104" s="22"/>
      <c r="N104" s="23"/>
      <c r="O104" s="204"/>
      <c r="Q104" s="34"/>
    </row>
    <row r="105" spans="1:17" x14ac:dyDescent="0.25">
      <c r="A105" s="24"/>
      <c r="B105" s="1"/>
      <c r="C105" s="1"/>
      <c r="D105" s="1"/>
      <c r="E105" s="1"/>
      <c r="F105" s="24"/>
      <c r="G105" s="208"/>
      <c r="H105" s="24"/>
      <c r="I105" s="21"/>
      <c r="J105" s="23"/>
      <c r="K105" s="21"/>
      <c r="L105" s="22"/>
      <c r="M105" s="22"/>
      <c r="N105" s="23"/>
      <c r="O105" s="204"/>
      <c r="Q105" s="34"/>
    </row>
    <row r="106" spans="1:17" x14ac:dyDescent="0.25">
      <c r="A106" s="24"/>
      <c r="B106" s="1"/>
      <c r="C106" s="1"/>
      <c r="D106" s="1"/>
      <c r="E106" s="1"/>
      <c r="F106" s="24"/>
      <c r="G106" s="208"/>
      <c r="H106" s="24"/>
      <c r="I106" s="21"/>
      <c r="J106" s="23"/>
      <c r="K106" s="21"/>
      <c r="L106" s="22"/>
      <c r="M106" s="22"/>
      <c r="N106" s="23"/>
      <c r="O106" s="204"/>
      <c r="Q106" s="34"/>
    </row>
    <row r="107" spans="1:17" x14ac:dyDescent="0.25">
      <c r="A107" s="24"/>
      <c r="B107" s="1"/>
      <c r="C107" s="1"/>
      <c r="D107" s="1"/>
      <c r="E107" s="1"/>
      <c r="F107" s="24"/>
      <c r="G107" s="208"/>
      <c r="H107" s="24"/>
      <c r="I107" s="21"/>
      <c r="J107" s="23"/>
      <c r="K107" s="21"/>
      <c r="L107" s="22"/>
      <c r="M107" s="22"/>
      <c r="N107" s="23"/>
      <c r="O107" s="204"/>
      <c r="Q107" s="34"/>
    </row>
    <row r="108" spans="1:17" x14ac:dyDescent="0.25">
      <c r="A108" s="24"/>
      <c r="B108" s="1"/>
      <c r="C108" s="1"/>
      <c r="D108" s="1"/>
      <c r="E108" s="1"/>
      <c r="F108" s="24"/>
      <c r="G108" s="208"/>
      <c r="H108" s="24"/>
      <c r="I108" s="21"/>
      <c r="J108" s="23"/>
      <c r="K108" s="21"/>
      <c r="L108" s="22"/>
      <c r="M108" s="22"/>
      <c r="N108" s="23"/>
      <c r="O108" s="204"/>
      <c r="Q108" s="34"/>
    </row>
    <row r="109" spans="1:17" x14ac:dyDescent="0.25">
      <c r="A109" s="24"/>
      <c r="B109" s="1"/>
      <c r="C109" s="1"/>
      <c r="D109" s="1"/>
      <c r="E109" s="1"/>
      <c r="F109" s="24"/>
      <c r="G109" s="208"/>
      <c r="H109" s="24"/>
      <c r="I109" s="21"/>
      <c r="J109" s="23"/>
      <c r="K109" s="21"/>
      <c r="L109" s="22"/>
      <c r="M109" s="22"/>
      <c r="N109" s="23"/>
      <c r="O109" s="204"/>
      <c r="Q109" s="34"/>
    </row>
    <row r="110" spans="1:17" x14ac:dyDescent="0.25">
      <c r="A110" s="24"/>
      <c r="B110" s="1"/>
      <c r="C110" s="1"/>
      <c r="D110" s="1"/>
      <c r="E110" s="1"/>
      <c r="F110" s="24"/>
      <c r="G110" s="208"/>
      <c r="H110" s="24"/>
      <c r="I110" s="21"/>
      <c r="J110" s="23"/>
      <c r="K110" s="21"/>
      <c r="L110" s="22"/>
      <c r="M110" s="22"/>
      <c r="N110" s="23"/>
      <c r="O110" s="204"/>
      <c r="Q110" s="34"/>
    </row>
    <row r="111" spans="1:17" x14ac:dyDescent="0.25">
      <c r="A111" s="24"/>
      <c r="B111" s="1"/>
      <c r="C111" s="1"/>
      <c r="D111" s="1"/>
      <c r="E111" s="1"/>
      <c r="F111" s="24"/>
      <c r="G111" s="208"/>
      <c r="H111" s="24"/>
      <c r="I111" s="21"/>
      <c r="J111" s="23"/>
      <c r="K111" s="21"/>
      <c r="L111" s="22"/>
      <c r="M111" s="22"/>
      <c r="N111" s="23"/>
      <c r="O111" s="204"/>
      <c r="Q111" s="34"/>
    </row>
    <row r="112" spans="1:17" x14ac:dyDescent="0.25">
      <c r="A112" s="24"/>
      <c r="B112" s="1"/>
      <c r="C112" s="1"/>
      <c r="D112" s="1"/>
      <c r="E112" s="1"/>
      <c r="F112" s="24"/>
      <c r="G112" s="208"/>
      <c r="H112" s="24"/>
      <c r="I112" s="21"/>
      <c r="J112" s="23"/>
      <c r="K112" s="21"/>
      <c r="L112" s="22"/>
      <c r="M112" s="22"/>
      <c r="N112" s="23"/>
      <c r="O112" s="204"/>
      <c r="Q112" s="34"/>
    </row>
    <row r="113" spans="1:17" x14ac:dyDescent="0.25">
      <c r="A113" s="24"/>
      <c r="B113" s="1"/>
      <c r="C113" s="1"/>
      <c r="D113" s="1"/>
      <c r="E113" s="1"/>
      <c r="F113" s="24"/>
      <c r="G113" s="208"/>
      <c r="H113" s="24"/>
      <c r="I113" s="21"/>
      <c r="J113" s="23"/>
      <c r="K113" s="21"/>
      <c r="L113" s="22"/>
      <c r="M113" s="22"/>
      <c r="N113" s="23"/>
      <c r="O113" s="204"/>
      <c r="Q113" s="34"/>
    </row>
    <row r="114" spans="1:17" x14ac:dyDescent="0.25">
      <c r="A114" s="24"/>
      <c r="B114" s="1"/>
      <c r="C114" s="1"/>
      <c r="D114" s="1"/>
      <c r="E114" s="1"/>
      <c r="F114" s="24"/>
      <c r="G114" s="208"/>
      <c r="H114" s="24"/>
      <c r="I114" s="21"/>
      <c r="J114" s="23"/>
      <c r="K114" s="21"/>
      <c r="L114" s="22"/>
      <c r="M114" s="22"/>
      <c r="N114" s="23"/>
      <c r="O114" s="204"/>
      <c r="Q114" s="34"/>
    </row>
    <row r="115" spans="1:17" x14ac:dyDescent="0.25">
      <c r="A115" s="24"/>
      <c r="B115" s="1"/>
      <c r="C115" s="1"/>
      <c r="D115" s="1"/>
      <c r="E115" s="1"/>
      <c r="F115" s="24"/>
      <c r="G115" s="208"/>
      <c r="H115" s="24"/>
      <c r="I115" s="21"/>
      <c r="J115" s="23"/>
      <c r="K115" s="21"/>
      <c r="L115" s="22"/>
      <c r="M115" s="22"/>
      <c r="N115" s="23"/>
      <c r="O115" s="204"/>
      <c r="Q115" s="34"/>
    </row>
    <row r="116" spans="1:17" x14ac:dyDescent="0.25">
      <c r="A116" s="24"/>
      <c r="B116" s="1"/>
      <c r="C116" s="1"/>
      <c r="D116" s="1"/>
      <c r="E116" s="1"/>
      <c r="F116" s="24"/>
      <c r="G116" s="208"/>
      <c r="H116" s="24"/>
      <c r="I116" s="21"/>
      <c r="J116" s="23"/>
      <c r="K116" s="21"/>
      <c r="L116" s="22"/>
      <c r="M116" s="22"/>
      <c r="N116" s="23"/>
      <c r="O116" s="204"/>
      <c r="Q116" s="34"/>
    </row>
    <row r="117" spans="1:17" x14ac:dyDescent="0.25">
      <c r="A117" s="24"/>
      <c r="B117" s="1"/>
      <c r="C117" s="1"/>
      <c r="D117" s="1"/>
      <c r="E117" s="1"/>
      <c r="F117" s="24"/>
      <c r="G117" s="208"/>
      <c r="H117" s="24"/>
      <c r="I117" s="21"/>
      <c r="J117" s="23"/>
      <c r="K117" s="21"/>
      <c r="L117" s="22"/>
      <c r="M117" s="22"/>
      <c r="N117" s="23"/>
      <c r="O117" s="204"/>
      <c r="Q117" s="34"/>
    </row>
    <row r="118" spans="1:17" x14ac:dyDescent="0.25">
      <c r="A118" s="24"/>
      <c r="B118" s="1"/>
      <c r="C118" s="1"/>
      <c r="D118" s="1"/>
      <c r="E118" s="1"/>
      <c r="F118" s="24"/>
      <c r="G118" s="208"/>
      <c r="H118" s="24"/>
      <c r="I118" s="21"/>
      <c r="J118" s="23"/>
      <c r="K118" s="21"/>
      <c r="L118" s="22"/>
      <c r="M118" s="22"/>
      <c r="N118" s="23"/>
      <c r="O118" s="204"/>
      <c r="Q118" s="34"/>
    </row>
    <row r="119" spans="1:17" x14ac:dyDescent="0.25">
      <c r="A119" s="24"/>
      <c r="B119" s="1"/>
      <c r="C119" s="1"/>
      <c r="D119" s="1"/>
      <c r="E119" s="1"/>
      <c r="F119" s="24"/>
      <c r="G119" s="208"/>
      <c r="H119" s="24"/>
      <c r="I119" s="21"/>
      <c r="J119" s="23"/>
      <c r="K119" s="21"/>
      <c r="L119" s="22"/>
      <c r="M119" s="22"/>
      <c r="N119" s="23"/>
      <c r="O119" s="204"/>
      <c r="Q119" s="34"/>
    </row>
    <row r="120" spans="1:17" x14ac:dyDescent="0.25">
      <c r="A120" s="24"/>
      <c r="B120" s="1"/>
      <c r="C120" s="1"/>
      <c r="D120" s="1"/>
      <c r="E120" s="1"/>
      <c r="F120" s="24"/>
      <c r="G120" s="208"/>
      <c r="H120" s="24"/>
      <c r="I120" s="21"/>
      <c r="J120" s="23"/>
      <c r="K120" s="21"/>
      <c r="L120" s="22"/>
      <c r="M120" s="22"/>
      <c r="N120" s="23"/>
      <c r="O120" s="204"/>
      <c r="Q120" s="34"/>
    </row>
    <row r="121" spans="1:17" x14ac:dyDescent="0.25">
      <c r="A121" s="24"/>
      <c r="B121" s="1"/>
      <c r="C121" s="1"/>
      <c r="D121" s="1"/>
      <c r="E121" s="1"/>
      <c r="F121" s="24"/>
      <c r="G121" s="208"/>
      <c r="H121" s="24"/>
      <c r="I121" s="21"/>
      <c r="J121" s="23"/>
      <c r="K121" s="21"/>
      <c r="L121" s="22"/>
      <c r="M121" s="22"/>
      <c r="N121" s="23"/>
      <c r="O121" s="204"/>
      <c r="Q121" s="34"/>
    </row>
    <row r="122" spans="1:17" x14ac:dyDescent="0.25">
      <c r="A122" s="24"/>
      <c r="B122" s="1"/>
      <c r="C122" s="1"/>
      <c r="D122" s="1"/>
      <c r="E122" s="1"/>
      <c r="F122" s="24"/>
      <c r="G122" s="208"/>
      <c r="H122" s="24"/>
      <c r="I122" s="21"/>
      <c r="J122" s="23"/>
      <c r="K122" s="21"/>
      <c r="L122" s="22"/>
      <c r="M122" s="22"/>
      <c r="N122" s="23"/>
      <c r="O122" s="204"/>
      <c r="Q122" s="34"/>
    </row>
    <row r="123" spans="1:17" x14ac:dyDescent="0.25">
      <c r="A123" s="24"/>
      <c r="B123" s="1"/>
      <c r="C123" s="1"/>
      <c r="D123" s="1"/>
      <c r="E123" s="1"/>
      <c r="F123" s="24"/>
      <c r="G123" s="208"/>
      <c r="H123" s="24"/>
      <c r="I123" s="21"/>
      <c r="J123" s="23"/>
      <c r="K123" s="21"/>
      <c r="L123" s="22"/>
      <c r="M123" s="22"/>
      <c r="N123" s="23"/>
      <c r="O123" s="204"/>
      <c r="Q123" s="34"/>
    </row>
    <row r="124" spans="1:17" x14ac:dyDescent="0.25">
      <c r="A124" s="24"/>
      <c r="B124" s="1"/>
      <c r="C124" s="1"/>
      <c r="D124" s="1"/>
      <c r="E124" s="1"/>
      <c r="F124" s="24"/>
      <c r="G124" s="208"/>
      <c r="H124" s="24"/>
      <c r="I124" s="21"/>
      <c r="J124" s="23"/>
      <c r="K124" s="21"/>
      <c r="L124" s="22"/>
      <c r="M124" s="22"/>
      <c r="N124" s="23"/>
      <c r="O124" s="204"/>
      <c r="Q124" s="34"/>
    </row>
    <row r="125" spans="1:17" x14ac:dyDescent="0.25">
      <c r="A125" s="24"/>
      <c r="B125" s="1"/>
      <c r="C125" s="1"/>
      <c r="D125" s="1"/>
      <c r="E125" s="1"/>
      <c r="F125" s="24"/>
      <c r="G125" s="208"/>
      <c r="H125" s="24"/>
      <c r="I125" s="21"/>
      <c r="J125" s="23"/>
      <c r="K125" s="21"/>
      <c r="L125" s="22"/>
      <c r="M125" s="22"/>
      <c r="N125" s="23"/>
      <c r="O125" s="204"/>
      <c r="Q125" s="34"/>
    </row>
    <row r="126" spans="1:17" x14ac:dyDescent="0.25">
      <c r="A126" s="24"/>
      <c r="B126" s="1"/>
      <c r="C126" s="1"/>
      <c r="D126" s="1"/>
      <c r="E126" s="1"/>
      <c r="F126" s="24"/>
      <c r="G126" s="208"/>
      <c r="H126" s="24"/>
      <c r="I126" s="21"/>
      <c r="J126" s="23"/>
      <c r="K126" s="21"/>
      <c r="L126" s="22"/>
      <c r="M126" s="22"/>
      <c r="N126" s="23"/>
      <c r="O126" s="204"/>
      <c r="Q126" s="34"/>
    </row>
    <row r="127" spans="1:17" x14ac:dyDescent="0.25">
      <c r="A127" s="24"/>
      <c r="B127" s="1"/>
      <c r="C127" s="1"/>
      <c r="D127" s="1"/>
      <c r="E127" s="1"/>
      <c r="F127" s="24"/>
      <c r="G127" s="208"/>
      <c r="H127" s="24"/>
      <c r="I127" s="21"/>
      <c r="J127" s="23"/>
      <c r="K127" s="21"/>
      <c r="L127" s="22"/>
      <c r="M127" s="22"/>
      <c r="N127" s="23"/>
      <c r="O127" s="204"/>
      <c r="Q127" s="34"/>
    </row>
    <row r="128" spans="1:17" x14ac:dyDescent="0.25">
      <c r="A128" s="24"/>
      <c r="B128" s="1"/>
      <c r="C128" s="1"/>
      <c r="D128" s="1"/>
      <c r="E128" s="1"/>
      <c r="F128" s="24"/>
      <c r="G128" s="208"/>
      <c r="H128" s="24"/>
      <c r="I128" s="21"/>
      <c r="J128" s="23"/>
      <c r="K128" s="21"/>
      <c r="L128" s="22"/>
      <c r="M128" s="22"/>
      <c r="N128" s="23"/>
      <c r="O128" s="204"/>
      <c r="Q128" s="34"/>
    </row>
    <row r="129" spans="1:17" x14ac:dyDescent="0.25">
      <c r="A129" s="24"/>
      <c r="B129" s="1"/>
      <c r="C129" s="1"/>
      <c r="D129" s="1"/>
      <c r="E129" s="1"/>
      <c r="F129" s="24"/>
      <c r="G129" s="208"/>
      <c r="H129" s="24"/>
      <c r="I129" s="21"/>
      <c r="J129" s="23"/>
      <c r="K129" s="21"/>
      <c r="L129" s="22"/>
      <c r="M129" s="22"/>
      <c r="N129" s="23"/>
      <c r="O129" s="204"/>
      <c r="Q129" s="34"/>
    </row>
    <row r="130" spans="1:17" x14ac:dyDescent="0.25">
      <c r="A130" s="24"/>
      <c r="B130" s="1"/>
      <c r="C130" s="1"/>
      <c r="D130" s="1"/>
      <c r="E130" s="1"/>
      <c r="F130" s="24"/>
      <c r="G130" s="208"/>
      <c r="H130" s="24"/>
      <c r="I130" s="21"/>
      <c r="J130" s="23"/>
      <c r="K130" s="21"/>
      <c r="L130" s="22"/>
      <c r="M130" s="22"/>
      <c r="N130" s="23"/>
      <c r="O130" s="204"/>
      <c r="Q130" s="34"/>
    </row>
    <row r="131" spans="1:17" x14ac:dyDescent="0.25">
      <c r="A131" s="24"/>
      <c r="B131" s="1"/>
      <c r="C131" s="1"/>
      <c r="D131" s="1"/>
      <c r="E131" s="1"/>
      <c r="F131" s="24"/>
      <c r="G131" s="208"/>
      <c r="H131" s="24"/>
      <c r="I131" s="21"/>
      <c r="J131" s="23"/>
      <c r="K131" s="21"/>
      <c r="L131" s="22"/>
      <c r="M131" s="22"/>
      <c r="N131" s="23"/>
      <c r="O131" s="204"/>
      <c r="Q131" s="34"/>
    </row>
    <row r="132" spans="1:17" x14ac:dyDescent="0.25">
      <c r="A132" s="24"/>
      <c r="B132" s="1"/>
      <c r="C132" s="1"/>
      <c r="D132" s="1"/>
      <c r="E132" s="1"/>
      <c r="F132" s="24"/>
      <c r="G132" s="208"/>
      <c r="H132" s="24"/>
      <c r="I132" s="21"/>
      <c r="J132" s="23"/>
      <c r="K132" s="21"/>
      <c r="L132" s="22"/>
      <c r="M132" s="22"/>
      <c r="N132" s="23"/>
      <c r="O132" s="204"/>
      <c r="Q132" s="34"/>
    </row>
    <row r="133" spans="1:17" x14ac:dyDescent="0.25">
      <c r="A133" s="24"/>
      <c r="B133" s="1"/>
      <c r="C133" s="1"/>
      <c r="D133" s="1"/>
      <c r="E133" s="1"/>
      <c r="F133" s="24"/>
      <c r="G133" s="208"/>
      <c r="H133" s="24"/>
      <c r="I133" s="21"/>
      <c r="J133" s="23"/>
      <c r="K133" s="21"/>
      <c r="L133" s="22"/>
      <c r="M133" s="22"/>
      <c r="N133" s="23"/>
      <c r="O133" s="204"/>
      <c r="Q133" s="34"/>
    </row>
    <row r="134" spans="1:17" x14ac:dyDescent="0.25">
      <c r="A134" s="24"/>
      <c r="B134" s="1"/>
      <c r="C134" s="1"/>
      <c r="D134" s="1"/>
      <c r="E134" s="1"/>
      <c r="F134" s="24"/>
      <c r="G134" s="208"/>
      <c r="H134" s="24"/>
      <c r="I134" s="21"/>
      <c r="J134" s="23"/>
      <c r="K134" s="21"/>
      <c r="L134" s="22"/>
      <c r="M134" s="22"/>
      <c r="N134" s="23"/>
      <c r="O134" s="204"/>
      <c r="Q134" s="34"/>
    </row>
    <row r="135" spans="1:17" x14ac:dyDescent="0.25">
      <c r="A135" s="24"/>
      <c r="B135" s="1"/>
      <c r="C135" s="1"/>
      <c r="D135" s="1"/>
      <c r="E135" s="1"/>
      <c r="F135" s="24"/>
      <c r="G135" s="208"/>
      <c r="H135" s="24"/>
      <c r="I135" s="21"/>
      <c r="J135" s="23"/>
      <c r="K135" s="21"/>
      <c r="L135" s="22"/>
      <c r="M135" s="22"/>
      <c r="N135" s="23"/>
      <c r="O135" s="204"/>
      <c r="Q135" s="34"/>
    </row>
    <row r="136" spans="1:17" x14ac:dyDescent="0.25">
      <c r="A136" s="24"/>
      <c r="B136" s="1"/>
      <c r="C136" s="1"/>
      <c r="D136" s="1"/>
      <c r="E136" s="1"/>
      <c r="F136" s="24"/>
      <c r="G136" s="208"/>
      <c r="H136" s="24"/>
      <c r="I136" s="21"/>
      <c r="J136" s="23"/>
      <c r="K136" s="21"/>
      <c r="L136" s="22"/>
      <c r="M136" s="22"/>
      <c r="N136" s="23"/>
      <c r="O136" s="204"/>
      <c r="Q136" s="34"/>
    </row>
    <row r="137" spans="1:17" x14ac:dyDescent="0.25">
      <c r="A137" s="24"/>
      <c r="B137" s="1"/>
      <c r="C137" s="1"/>
      <c r="D137" s="1"/>
      <c r="E137" s="1"/>
      <c r="F137" s="24"/>
      <c r="G137" s="208"/>
      <c r="H137" s="24"/>
      <c r="I137" s="21"/>
      <c r="J137" s="23"/>
      <c r="K137" s="21"/>
      <c r="L137" s="22"/>
      <c r="M137" s="22"/>
      <c r="N137" s="23"/>
      <c r="O137" s="204"/>
      <c r="Q137" s="34"/>
    </row>
    <row r="138" spans="1:17" x14ac:dyDescent="0.25">
      <c r="A138" s="24"/>
      <c r="B138" s="1"/>
      <c r="C138" s="1"/>
      <c r="D138" s="1"/>
      <c r="E138" s="1"/>
      <c r="F138" s="24"/>
      <c r="G138" s="208"/>
      <c r="H138" s="24"/>
      <c r="I138" s="21"/>
      <c r="J138" s="23"/>
      <c r="K138" s="21"/>
      <c r="L138" s="22"/>
      <c r="M138" s="22"/>
      <c r="N138" s="23"/>
      <c r="O138" s="204"/>
      <c r="Q138" s="34"/>
    </row>
    <row r="139" spans="1:17" x14ac:dyDescent="0.25">
      <c r="A139" s="24"/>
      <c r="B139" s="1"/>
      <c r="C139" s="1"/>
      <c r="D139" s="1"/>
      <c r="E139" s="1"/>
      <c r="F139" s="24"/>
      <c r="G139" s="208"/>
      <c r="H139" s="24"/>
      <c r="I139" s="21"/>
      <c r="J139" s="23"/>
      <c r="K139" s="21"/>
      <c r="L139" s="22"/>
      <c r="M139" s="22"/>
      <c r="N139" s="23"/>
      <c r="O139" s="204"/>
      <c r="Q139" s="34"/>
    </row>
  </sheetData>
  <sheetProtection selectLockedCells="1" selectUnlockedCells="1"/>
  <protectedRanges>
    <protectedRange sqref="K6:K15 K24:K33 K46:K55 K64:K73" name="Range2_2"/>
    <protectedRange sqref="H6:H33 H35:H53 K35 H55:H60 H63:H90 K62 K60" name="Range1_2_1"/>
    <protectedRange sqref="K16:K23" name="Range2_1_1"/>
    <protectedRange sqref="K34 H34 K36:K45 H54" name="Range2_2_1"/>
    <protectedRange sqref="K56:K59 K63 H61:H62 K61" name="Range2_3_1"/>
    <protectedRange sqref="K74:K90" name="Range2_4_1"/>
  </protectedRanges>
  <mergeCells count="60">
    <mergeCell ref="AK81:AN82"/>
    <mergeCell ref="B86:C86"/>
    <mergeCell ref="L86:N89"/>
    <mergeCell ref="A87:E90"/>
    <mergeCell ref="I91:L91"/>
    <mergeCell ref="M91:N91"/>
    <mergeCell ref="L60:N60"/>
    <mergeCell ref="A61:E61"/>
    <mergeCell ref="L62:N62"/>
    <mergeCell ref="A63:E63"/>
    <mergeCell ref="F64:F73"/>
    <mergeCell ref="I64:K73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L56:N56"/>
    <mergeCell ref="A57:E57"/>
    <mergeCell ref="L58:N58"/>
    <mergeCell ref="I46:K55"/>
    <mergeCell ref="A39:E39"/>
    <mergeCell ref="A19:E19"/>
    <mergeCell ref="L20:N20"/>
    <mergeCell ref="A21:E21"/>
    <mergeCell ref="L22:N22"/>
    <mergeCell ref="A23:E23"/>
    <mergeCell ref="F24:F33"/>
    <mergeCell ref="L34:N34"/>
    <mergeCell ref="A35:E35"/>
    <mergeCell ref="L36:N36"/>
    <mergeCell ref="A37:E37"/>
    <mergeCell ref="L38:N38"/>
    <mergeCell ref="I24:K33"/>
    <mergeCell ref="AA2:AH2"/>
    <mergeCell ref="F6:F15"/>
    <mergeCell ref="L16:N16"/>
    <mergeCell ref="A17:E17"/>
    <mergeCell ref="L2:N2"/>
    <mergeCell ref="I6:K15"/>
    <mergeCell ref="L18:N18"/>
    <mergeCell ref="A1:H1"/>
    <mergeCell ref="A2:B2"/>
    <mergeCell ref="C2:H2"/>
    <mergeCell ref="L1:N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A68C9E-E615-40EB-BE17-98677FD1AF28}">
          <x14:formula1>
            <xm:f>'DQ Lookup'!$A$1:$A$69</xm:f>
          </x14:formula1>
          <xm:sqref>O6:O90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sheetPr>
    <pageSetUpPr fitToPage="1"/>
  </sheetPr>
  <dimension ref="A1:AJ139"/>
  <sheetViews>
    <sheetView workbookViewId="0">
      <pane ySplit="5" topLeftCell="A22" activePane="bottomLeft" state="frozen"/>
      <selection pane="bottomLeft" activeCell="J16" sqref="J16:K23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210" bestFit="1" customWidth="1"/>
    <col min="8" max="8" width="24.44140625" style="16" customWidth="1"/>
    <col min="9" max="9" width="4.33203125" style="17" customWidth="1"/>
    <col min="10" max="10" width="10.44140625" style="98" bestFit="1" customWidth="1"/>
    <col min="11" max="11" width="24.44140625" style="17" customWidth="1"/>
    <col min="12" max="13" width="8.44140625" style="50" customWidth="1"/>
    <col min="14" max="14" width="8.88671875" style="98"/>
    <col min="15" max="15" width="8.88671875" style="207"/>
    <col min="16" max="16" width="10.33203125" style="203" bestFit="1" customWidth="1"/>
    <col min="17" max="17" width="33.88671875" style="43" customWidth="1"/>
    <col min="18" max="34" width="9.109375" hidden="1" customWidth="1"/>
    <col min="35" max="35" width="41.109375" hidden="1" customWidth="1"/>
    <col min="36" max="36" width="8.88671875" style="16"/>
  </cols>
  <sheetData>
    <row r="1" spans="1:36" ht="29.25" customHeight="1" x14ac:dyDescent="0.5">
      <c r="A1" s="301" t="s">
        <v>67</v>
      </c>
      <c r="B1" s="301"/>
      <c r="C1" s="301"/>
      <c r="D1" s="301"/>
      <c r="E1" s="301"/>
      <c r="F1" s="301"/>
      <c r="G1" s="301"/>
      <c r="H1" s="301"/>
      <c r="K1" s="113" t="s">
        <v>118</v>
      </c>
      <c r="L1" s="375" t="str">
        <f>'Moors League'!O5</f>
        <v>Stokesley</v>
      </c>
      <c r="M1" s="375"/>
      <c r="N1" s="375"/>
      <c r="O1" s="236"/>
    </row>
    <row r="2" spans="1:36" s="18" customFormat="1" ht="17.399999999999999" x14ac:dyDescent="0.3">
      <c r="A2" s="328" t="s">
        <v>1</v>
      </c>
      <c r="B2" s="328"/>
      <c r="C2" s="307" t="str">
        <f>'Moors League'!C3</f>
        <v>Eston Leisure Centre (Host Northallerton)</v>
      </c>
      <c r="D2" s="307"/>
      <c r="E2" s="307"/>
      <c r="F2" s="307"/>
      <c r="G2" s="307"/>
      <c r="H2" s="307"/>
      <c r="J2" s="20"/>
      <c r="K2" s="113" t="s">
        <v>2</v>
      </c>
      <c r="L2" s="376" t="str">
        <f>'Moors League'!L3</f>
        <v>7th March 2026</v>
      </c>
      <c r="M2" s="376"/>
      <c r="N2" s="376"/>
      <c r="O2" s="237"/>
      <c r="P2" s="202"/>
      <c r="Q2" s="100"/>
      <c r="AA2" s="298" t="s">
        <v>323</v>
      </c>
      <c r="AB2" s="298"/>
      <c r="AC2" s="298"/>
      <c r="AD2" s="298"/>
      <c r="AE2" s="298"/>
      <c r="AF2" s="298"/>
      <c r="AG2" s="298"/>
      <c r="AH2" s="298"/>
      <c r="AJ2" s="76"/>
    </row>
    <row r="3" spans="1:36" s="18" customFormat="1" ht="6" customHeight="1" x14ac:dyDescent="0.3">
      <c r="A3" s="70"/>
      <c r="B3" s="70"/>
      <c r="C3" s="70"/>
      <c r="D3" s="99"/>
      <c r="E3" s="99"/>
      <c r="F3" s="99"/>
      <c r="G3" s="209"/>
      <c r="H3" s="99"/>
      <c r="J3" s="20"/>
      <c r="L3" s="19"/>
      <c r="M3" s="19"/>
      <c r="N3" s="20"/>
      <c r="O3" s="206"/>
      <c r="P3" s="202"/>
      <c r="Q3" s="100"/>
      <c r="AJ3" s="76"/>
    </row>
    <row r="4" spans="1:36" s="106" customFormat="1" ht="10.199999999999999" x14ac:dyDescent="0.2">
      <c r="A4" s="106" t="s">
        <v>311</v>
      </c>
      <c r="B4" s="106" t="s">
        <v>312</v>
      </c>
      <c r="C4" s="106" t="s">
        <v>313</v>
      </c>
      <c r="D4" s="106" t="s">
        <v>314</v>
      </c>
      <c r="E4" s="106" t="s">
        <v>315</v>
      </c>
      <c r="G4" s="109" t="s">
        <v>325</v>
      </c>
      <c r="H4" s="106" t="s">
        <v>309</v>
      </c>
      <c r="I4" s="107"/>
      <c r="J4" s="109" t="s">
        <v>325</v>
      </c>
      <c r="K4" s="106" t="s">
        <v>309</v>
      </c>
      <c r="L4" s="108" t="s">
        <v>15</v>
      </c>
      <c r="M4" s="108" t="s">
        <v>320</v>
      </c>
      <c r="N4" s="109" t="s">
        <v>16</v>
      </c>
      <c r="O4" s="110" t="s">
        <v>199</v>
      </c>
      <c r="P4" s="111" t="s">
        <v>201</v>
      </c>
      <c r="Q4" s="112" t="s">
        <v>200</v>
      </c>
      <c r="R4" s="106" t="s">
        <v>325</v>
      </c>
      <c r="S4" s="106" t="s">
        <v>309</v>
      </c>
      <c r="T4" s="106" t="s">
        <v>310</v>
      </c>
      <c r="U4" s="106" t="s">
        <v>336</v>
      </c>
      <c r="V4" s="106" t="s">
        <v>337</v>
      </c>
      <c r="W4" s="106" t="s">
        <v>338</v>
      </c>
      <c r="X4" s="106" t="s">
        <v>339</v>
      </c>
      <c r="Y4" s="106" t="s">
        <v>340</v>
      </c>
      <c r="Z4" s="106" t="s">
        <v>341</v>
      </c>
      <c r="AA4" s="106" t="s">
        <v>316</v>
      </c>
      <c r="AB4" s="106" t="s">
        <v>317</v>
      </c>
      <c r="AC4" s="106" t="s">
        <v>318</v>
      </c>
      <c r="AD4" s="106" t="s">
        <v>155</v>
      </c>
      <c r="AE4" s="106" t="s">
        <v>319</v>
      </c>
      <c r="AF4" s="106" t="s">
        <v>320</v>
      </c>
      <c r="AG4" s="106" t="s">
        <v>321</v>
      </c>
      <c r="AH4" s="106" t="s">
        <v>322</v>
      </c>
      <c r="AI4" s="106" t="s">
        <v>342</v>
      </c>
      <c r="AJ4" s="106" t="s">
        <v>320</v>
      </c>
    </row>
    <row r="5" spans="1:36" s="106" customFormat="1" ht="5.25" customHeight="1" x14ac:dyDescent="0.2">
      <c r="G5" s="109"/>
      <c r="I5" s="107"/>
      <c r="J5" s="109"/>
      <c r="K5" s="107"/>
      <c r="L5" s="108"/>
      <c r="M5" s="108"/>
      <c r="N5" s="109"/>
      <c r="O5" s="110"/>
      <c r="P5" s="111"/>
      <c r="Q5" s="112"/>
    </row>
    <row r="6" spans="1:36" ht="19.5" customHeight="1" x14ac:dyDescent="0.25">
      <c r="A6" s="271">
        <v>1</v>
      </c>
      <c r="B6" s="272" t="s">
        <v>283</v>
      </c>
      <c r="C6" s="272" t="s">
        <v>79</v>
      </c>
      <c r="D6" s="272" t="s">
        <v>292</v>
      </c>
      <c r="E6" s="273" t="s">
        <v>288</v>
      </c>
      <c r="F6" s="308"/>
      <c r="G6" s="239">
        <f>_xlfn.IFNA((VLOOKUP(H6,OMS!$O$10:$P$3000,2,FALSE)),"")</f>
        <v>1371014</v>
      </c>
      <c r="H6" s="262" t="s">
        <v>544</v>
      </c>
      <c r="I6" s="263"/>
      <c r="J6" s="263"/>
      <c r="K6" s="264"/>
      <c r="L6" s="88">
        <f>'Moors League'!O9</f>
        <v>1</v>
      </c>
      <c r="M6" s="89">
        <f>'Moors League'!P9</f>
        <v>3102</v>
      </c>
      <c r="N6" s="89">
        <f>'Moors League'!Q9</f>
        <v>4</v>
      </c>
      <c r="O6" s="103"/>
      <c r="P6" s="201" t="s">
        <v>645</v>
      </c>
      <c r="Q6" s="105" t="str">
        <f>_xlfn.IFNA((VLOOKUP(O6,'DQ Lookup'!$A$2:$B$99,2,FALSE)),"")</f>
        <v/>
      </c>
      <c r="R6">
        <f t="shared" ref="R6:R11" si="0">G6</f>
        <v>1371014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003102</v>
      </c>
      <c r="AG6" t="str">
        <f>_xlfn.IFNA((VLOOKUP(Y6,'Swim England Lookup'!$C$2:$E$5,3,FALSE)),"")</f>
        <v>13</v>
      </c>
      <c r="AH6" t="s">
        <v>324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271">
        <v>2</v>
      </c>
      <c r="B7" s="272" t="s">
        <v>284</v>
      </c>
      <c r="C7" s="272" t="s">
        <v>79</v>
      </c>
      <c r="D7" s="272" t="s">
        <v>292</v>
      </c>
      <c r="E7" s="273" t="s">
        <v>288</v>
      </c>
      <c r="F7" s="308"/>
      <c r="G7" s="239">
        <f>_xlfn.IFNA((VLOOKUP(H7,OMS!$O$10:$P$3000,2,FALSE)),"")</f>
        <v>50628</v>
      </c>
      <c r="H7" s="262" t="s">
        <v>545</v>
      </c>
      <c r="I7" s="263"/>
      <c r="J7" s="263"/>
      <c r="K7" s="264"/>
      <c r="L7" s="88">
        <f>'Moors League'!O10</f>
        <v>3</v>
      </c>
      <c r="M7" s="89">
        <f>'Moors League'!P10</f>
        <v>3152</v>
      </c>
      <c r="N7" s="89">
        <f>'Moors League'!Q10</f>
        <v>2</v>
      </c>
      <c r="O7" s="103"/>
      <c r="P7" s="201"/>
      <c r="Q7" s="105" t="str">
        <f>_xlfn.IFNA((VLOOKUP(O7,'DQ Lookup'!$A$2:$B$99,2,FALSE)),"")</f>
        <v/>
      </c>
      <c r="R7">
        <f t="shared" si="0"/>
        <v>50628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003152</v>
      </c>
      <c r="AG7" t="str">
        <f>_xlfn.IFNA((VLOOKUP(Y7,'Swim England Lookup'!$C$2:$E$5,3,FALSE)),"")</f>
        <v>13</v>
      </c>
      <c r="AH7" t="s">
        <v>324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271">
        <v>3</v>
      </c>
      <c r="B8" s="272" t="s">
        <v>283</v>
      </c>
      <c r="C8" s="274" t="s">
        <v>282</v>
      </c>
      <c r="D8" s="272" t="s">
        <v>292</v>
      </c>
      <c r="E8" s="273" t="s">
        <v>289</v>
      </c>
      <c r="F8" s="308"/>
      <c r="G8" s="239">
        <f>_xlfn.IFNA((VLOOKUP(H8,OMS!$O$10:$P$3000,2,FALSE)),"")</f>
        <v>1745020</v>
      </c>
      <c r="H8" s="262" t="s">
        <v>546</v>
      </c>
      <c r="I8" s="263"/>
      <c r="J8" s="263"/>
      <c r="K8" s="264"/>
      <c r="L8" s="88">
        <f>'Moors League'!O11</f>
        <v>2</v>
      </c>
      <c r="M8" s="89">
        <f>'Moors League'!P11</f>
        <v>3847</v>
      </c>
      <c r="N8" s="89">
        <f>'Moors League'!Q11</f>
        <v>3</v>
      </c>
      <c r="O8" s="103"/>
      <c r="P8" s="201"/>
      <c r="Q8" s="105" t="str">
        <f>_xlfn.IFNA((VLOOKUP(O8,'DQ Lookup'!$A$2:$B$99,2,FALSE)),"")</f>
        <v/>
      </c>
      <c r="R8">
        <f t="shared" si="0"/>
        <v>1745020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003847</v>
      </c>
      <c r="AG8" t="str">
        <f>_xlfn.IFNA((VLOOKUP(Y8,'Swim England Lookup'!$C$2:$E$5,3,FALSE)),"")</f>
        <v>10</v>
      </c>
      <c r="AH8" t="s">
        <v>324</v>
      </c>
      <c r="AI8" t="e">
        <f t="shared" si="9"/>
        <v>#REF!</v>
      </c>
    </row>
    <row r="9" spans="1:36" ht="19.5" customHeight="1" x14ac:dyDescent="0.25">
      <c r="A9" s="271">
        <v>4</v>
      </c>
      <c r="B9" s="272" t="s">
        <v>284</v>
      </c>
      <c r="C9" s="272" t="s">
        <v>282</v>
      </c>
      <c r="D9" s="272" t="s">
        <v>292</v>
      </c>
      <c r="E9" s="273" t="s">
        <v>289</v>
      </c>
      <c r="F9" s="308"/>
      <c r="G9" s="239">
        <f>_xlfn.IFNA((VLOOKUP(H9,OMS!$O$10:$P$3000,2,FALSE)),"")</f>
        <v>1603093</v>
      </c>
      <c r="H9" s="262" t="s">
        <v>547</v>
      </c>
      <c r="I9" s="263"/>
      <c r="J9" s="263"/>
      <c r="K9" s="264"/>
      <c r="L9" s="88">
        <f>'Moors League'!O12</f>
        <v>2</v>
      </c>
      <c r="M9" s="89">
        <f>'Moors League'!P12</f>
        <v>3428</v>
      </c>
      <c r="N9" s="89">
        <f>'Moors League'!Q12</f>
        <v>3</v>
      </c>
      <c r="O9" s="103"/>
      <c r="P9" s="201"/>
      <c r="Q9" s="105" t="str">
        <f>_xlfn.IFNA((VLOOKUP(O9,'DQ Lookup'!$A$2:$B$99,2,FALSE)),"")</f>
        <v/>
      </c>
      <c r="R9">
        <f t="shared" si="0"/>
        <v>1603093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003428</v>
      </c>
      <c r="AG9" t="str">
        <f>_xlfn.IFNA((VLOOKUP(Y9,'Swim England Lookup'!$C$2:$E$5,3,FALSE)),"")</f>
        <v>10</v>
      </c>
      <c r="AH9" t="s">
        <v>324</v>
      </c>
      <c r="AI9" t="e">
        <f t="shared" si="9"/>
        <v>#REF!</v>
      </c>
    </row>
    <row r="10" spans="1:36" ht="19.5" customHeight="1" x14ac:dyDescent="0.25">
      <c r="A10" s="271">
        <v>5</v>
      </c>
      <c r="B10" s="272" t="s">
        <v>283</v>
      </c>
      <c r="C10" s="272" t="s">
        <v>285</v>
      </c>
      <c r="D10" s="272" t="s">
        <v>292</v>
      </c>
      <c r="E10" s="273" t="s">
        <v>290</v>
      </c>
      <c r="F10" s="308"/>
      <c r="G10" s="239">
        <f>_xlfn.IFNA((VLOOKUP(H10,OMS!$O$10:$P$3000,2,FALSE)),"")</f>
        <v>1366544</v>
      </c>
      <c r="H10" s="262" t="s">
        <v>548</v>
      </c>
      <c r="I10" s="263"/>
      <c r="J10" s="263"/>
      <c r="K10" s="264"/>
      <c r="L10" s="88">
        <f>'Moors League'!O13</f>
        <v>1</v>
      </c>
      <c r="M10" s="89">
        <f>'Moors League'!P13</f>
        <v>3662</v>
      </c>
      <c r="N10" s="89">
        <f>'Moors League'!Q13</f>
        <v>4</v>
      </c>
      <c r="O10" s="103"/>
      <c r="P10" s="201"/>
      <c r="Q10" s="105" t="str">
        <f>_xlfn.IFNA((VLOOKUP(O10,'DQ Lookup'!$A$2:$B$99,2,FALSE)),"")</f>
        <v/>
      </c>
      <c r="R10">
        <f t="shared" si="0"/>
        <v>1366544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003662</v>
      </c>
      <c r="AG10" t="str">
        <f>_xlfn.IFNA((VLOOKUP(Y10,'Swim England Lookup'!$C$2:$E$5,3,FALSE)),"")</f>
        <v>07</v>
      </c>
      <c r="AH10" t="s">
        <v>324</v>
      </c>
      <c r="AI10" t="e">
        <f t="shared" si="9"/>
        <v>#REF!</v>
      </c>
    </row>
    <row r="11" spans="1:36" ht="19.5" customHeight="1" x14ac:dyDescent="0.25">
      <c r="A11" s="271">
        <v>6</v>
      </c>
      <c r="B11" s="272" t="s">
        <v>284</v>
      </c>
      <c r="C11" s="272" t="s">
        <v>285</v>
      </c>
      <c r="D11" s="272" t="s">
        <v>292</v>
      </c>
      <c r="E11" s="273" t="s">
        <v>290</v>
      </c>
      <c r="F11" s="308"/>
      <c r="G11" s="239">
        <f>_xlfn.IFNA((VLOOKUP(H11,OMS!$O$10:$P$3000,2,FALSE)),"")</f>
        <v>1497252</v>
      </c>
      <c r="H11" s="262" t="s">
        <v>549</v>
      </c>
      <c r="I11" s="263"/>
      <c r="J11" s="263"/>
      <c r="K11" s="264"/>
      <c r="L11" s="88">
        <f>'Moors League'!O14</f>
        <v>3</v>
      </c>
      <c r="M11" s="89">
        <f>'Moors League'!P14</f>
        <v>3618</v>
      </c>
      <c r="N11" s="89">
        <f>'Moors League'!Q14</f>
        <v>2</v>
      </c>
      <c r="O11" s="103"/>
      <c r="P11" s="201"/>
      <c r="Q11" s="105" t="str">
        <f>_xlfn.IFNA((VLOOKUP(O11,'DQ Lookup'!$A$2:$B$99,2,FALSE)),"")</f>
        <v/>
      </c>
      <c r="R11">
        <f t="shared" si="0"/>
        <v>1497252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003618</v>
      </c>
      <c r="AG11" t="str">
        <f>_xlfn.IFNA((VLOOKUP(Y11,'Swim England Lookup'!$C$2:$E$5,3,FALSE)),"")</f>
        <v>07</v>
      </c>
      <c r="AH11" t="s">
        <v>324</v>
      </c>
      <c r="AI11" t="e">
        <f t="shared" si="9"/>
        <v>#REF!</v>
      </c>
    </row>
    <row r="12" spans="1:36" ht="19.5" customHeight="1" x14ac:dyDescent="0.25">
      <c r="A12" s="271">
        <v>7</v>
      </c>
      <c r="B12" s="272" t="s">
        <v>283</v>
      </c>
      <c r="C12" s="272" t="s">
        <v>287</v>
      </c>
      <c r="D12" s="272" t="s">
        <v>292</v>
      </c>
      <c r="E12" s="273" t="s">
        <v>291</v>
      </c>
      <c r="F12" s="308"/>
      <c r="G12" s="239">
        <f>_xlfn.IFNA((VLOOKUP(H12,OMS!$O$10:$P$3000,2,FALSE)),"")</f>
        <v>1745017</v>
      </c>
      <c r="H12" s="262" t="s">
        <v>550</v>
      </c>
      <c r="I12" s="263"/>
      <c r="J12" s="263"/>
      <c r="K12" s="264"/>
      <c r="L12" s="88">
        <f>'Moors League'!O15</f>
        <v>4</v>
      </c>
      <c r="M12" s="89">
        <f>'Moors League'!P15</f>
        <v>4203</v>
      </c>
      <c r="N12" s="89">
        <f>'Moors League'!Q15</f>
        <v>1</v>
      </c>
      <c r="O12" s="103"/>
      <c r="P12" s="201"/>
      <c r="Q12" s="105" t="str">
        <f>_xlfn.IFNA((VLOOKUP(O12,'DQ Lookup'!$A$2:$B$99,2,FALSE)),"")</f>
        <v/>
      </c>
      <c r="R12">
        <f>G14</f>
        <v>1505722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003552</v>
      </c>
      <c r="AG12" t="str">
        <f>_xlfn.IFNA((VLOOKUP(Y12,'Swim England Lookup'!$C$2:$E$5,3,FALSE)),"")</f>
        <v>13</v>
      </c>
      <c r="AH12" t="s">
        <v>324</v>
      </c>
      <c r="AI12" t="e">
        <f t="shared" si="9"/>
        <v>#REF!</v>
      </c>
    </row>
    <row r="13" spans="1:36" ht="19.5" customHeight="1" x14ac:dyDescent="0.25">
      <c r="A13" s="271">
        <v>8</v>
      </c>
      <c r="B13" s="272" t="s">
        <v>284</v>
      </c>
      <c r="C13" s="272" t="s">
        <v>287</v>
      </c>
      <c r="D13" s="272" t="s">
        <v>292</v>
      </c>
      <c r="E13" s="273" t="s">
        <v>291</v>
      </c>
      <c r="F13" s="308"/>
      <c r="G13" s="239">
        <f>_xlfn.IFNA((VLOOKUP(H13,OMS!$O$10:$P$3000,2,FALSE)),"")</f>
        <v>1615944</v>
      </c>
      <c r="H13" s="262" t="s">
        <v>551</v>
      </c>
      <c r="I13" s="263"/>
      <c r="J13" s="263"/>
      <c r="K13" s="264"/>
      <c r="L13" s="88">
        <f>'Moors League'!O16</f>
        <v>1</v>
      </c>
      <c r="M13" s="89">
        <f>'Moors League'!P16</f>
        <v>3362</v>
      </c>
      <c r="N13" s="89">
        <f>'Moors League'!Q16</f>
        <v>4</v>
      </c>
      <c r="O13" s="103"/>
      <c r="P13" s="201" t="s">
        <v>645</v>
      </c>
      <c r="Q13" s="105" t="str">
        <f>_xlfn.IFNA((VLOOKUP(O13,'DQ Lookup'!$A$2:$B$99,2,FALSE)),"")</f>
        <v/>
      </c>
      <c r="R13">
        <f>G15</f>
        <v>1398877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003063</v>
      </c>
      <c r="AG13" t="str">
        <f>_xlfn.IFNA((VLOOKUP(Y13,'Swim England Lookup'!$C$2:$E$5,3,FALSE)),"")</f>
        <v>13</v>
      </c>
      <c r="AH13" t="s">
        <v>324</v>
      </c>
      <c r="AI13" t="e">
        <f t="shared" si="9"/>
        <v>#REF!</v>
      </c>
    </row>
    <row r="14" spans="1:36" ht="19.5" customHeight="1" x14ac:dyDescent="0.25">
      <c r="A14" s="271">
        <v>9</v>
      </c>
      <c r="B14" s="272" t="s">
        <v>283</v>
      </c>
      <c r="C14" s="272" t="s">
        <v>286</v>
      </c>
      <c r="D14" s="272" t="s">
        <v>292</v>
      </c>
      <c r="E14" s="273" t="s">
        <v>288</v>
      </c>
      <c r="F14" s="308"/>
      <c r="G14" s="239">
        <f>_xlfn.IFNA((VLOOKUP(H14,OMS!$O$10:$P$3000,2,FALSE)),"")</f>
        <v>1505722</v>
      </c>
      <c r="H14" s="262" t="s">
        <v>552</v>
      </c>
      <c r="I14" s="263"/>
      <c r="J14" s="263"/>
      <c r="K14" s="264"/>
      <c r="L14" s="88">
        <f>'Moors League'!O17</f>
        <v>1</v>
      </c>
      <c r="M14" s="89">
        <f>'Moors League'!P17</f>
        <v>3552</v>
      </c>
      <c r="N14" s="89">
        <f>'Moors League'!Q17</f>
        <v>4</v>
      </c>
      <c r="O14" s="103"/>
      <c r="P14" s="201"/>
      <c r="Q14" s="105" t="str">
        <f>_xlfn.IFNA((VLOOKUP(O14,'DQ Lookup'!$A$2:$B$99,2,FALSE)),"")</f>
        <v/>
      </c>
      <c r="R14">
        <f>G24</f>
        <v>1505722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003892</v>
      </c>
      <c r="AG14" t="str">
        <f>_xlfn.IFNA((VLOOKUP(Y14,'Swim England Lookup'!$C$2:$E$5,3,FALSE)),"")</f>
        <v>07</v>
      </c>
      <c r="AH14" t="s">
        <v>324</v>
      </c>
      <c r="AI14" t="e">
        <f t="shared" si="9"/>
        <v>#REF!</v>
      </c>
    </row>
    <row r="15" spans="1:36" ht="19.5" customHeight="1" x14ac:dyDescent="0.25">
      <c r="A15" s="271">
        <v>10</v>
      </c>
      <c r="B15" s="272" t="s">
        <v>284</v>
      </c>
      <c r="C15" s="272" t="s">
        <v>286</v>
      </c>
      <c r="D15" s="272" t="s">
        <v>292</v>
      </c>
      <c r="E15" s="273" t="s">
        <v>288</v>
      </c>
      <c r="F15" s="309"/>
      <c r="G15" s="239">
        <f>_xlfn.IFNA((VLOOKUP(H15,OMS!$O$10:$P$3000,2,FALSE)),"")</f>
        <v>1398877</v>
      </c>
      <c r="H15" s="262" t="s">
        <v>553</v>
      </c>
      <c r="I15" s="265"/>
      <c r="J15" s="265"/>
      <c r="K15" s="266"/>
      <c r="L15" s="88">
        <f>'Moors League'!O18</f>
        <v>1</v>
      </c>
      <c r="M15" s="89">
        <f>'Moors League'!P18</f>
        <v>3063</v>
      </c>
      <c r="N15" s="89">
        <f>'Moors League'!Q18</f>
        <v>4</v>
      </c>
      <c r="O15" s="103"/>
      <c r="P15" s="201" t="s">
        <v>645</v>
      </c>
      <c r="Q15" s="105" t="str">
        <f>_xlfn.IFNA((VLOOKUP(O15,'DQ Lookup'!$A$2:$B$99,2,FALSE)),"")</f>
        <v/>
      </c>
      <c r="R15">
        <f>G25</f>
        <v>1603094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003589</v>
      </c>
      <c r="AG15" t="str">
        <f>_xlfn.IFNA((VLOOKUP(Y15,'Swim England Lookup'!$C$2:$E$5,3,FALSE)),"")</f>
        <v>07</v>
      </c>
      <c r="AH15" t="s">
        <v>324</v>
      </c>
      <c r="AI15" t="e">
        <f t="shared" si="9"/>
        <v>#REF!</v>
      </c>
    </row>
    <row r="16" spans="1:36" ht="19.5" customHeight="1" x14ac:dyDescent="0.25">
      <c r="A16" s="271">
        <v>11</v>
      </c>
      <c r="B16" s="272" t="s">
        <v>283</v>
      </c>
      <c r="C16" s="272" t="s">
        <v>79</v>
      </c>
      <c r="D16" s="272" t="s">
        <v>293</v>
      </c>
      <c r="E16" s="273" t="s">
        <v>97</v>
      </c>
      <c r="F16" s="197" t="s">
        <v>296</v>
      </c>
      <c r="G16" s="239">
        <f>_xlfn.IFNA((VLOOKUP(H16,OMS!$O$10:$P$3000,2,FALSE)),"")</f>
        <v>1371014</v>
      </c>
      <c r="H16" s="262" t="s">
        <v>544</v>
      </c>
      <c r="I16" s="240" t="s">
        <v>298</v>
      </c>
      <c r="J16" s="239">
        <f>_xlfn.IFNA((VLOOKUP(K16,OMS!$O$10:$P$3000,2,FALSE)),"")</f>
        <v>1408866</v>
      </c>
      <c r="K16" s="262" t="s">
        <v>573</v>
      </c>
      <c r="L16" s="299"/>
      <c r="M16" s="300"/>
      <c r="N16" s="300"/>
      <c r="O16" s="103"/>
      <c r="P16" s="201"/>
      <c r="Q16" s="105" t="str">
        <f>_xlfn.IFNA((VLOOKUP(O16,'DQ Lookup'!$A$2:$B$99,2,FALSE)),"")</f>
        <v/>
      </c>
      <c r="R16">
        <f t="shared" ref="R16:R21" si="10">G28</f>
        <v>1366544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003096</v>
      </c>
      <c r="AG16" t="str">
        <f>_xlfn.IFNA((VLOOKUP(Y16,'Swim England Lookup'!$C$2:$E$5,3,FALSE)),"")</f>
        <v>10</v>
      </c>
      <c r="AH16" t="s">
        <v>324</v>
      </c>
      <c r="AI16" t="e">
        <f t="shared" si="9"/>
        <v>#REF!</v>
      </c>
    </row>
    <row r="17" spans="1:36" ht="19.5" customHeight="1" x14ac:dyDescent="0.25">
      <c r="A17" s="316"/>
      <c r="B17" s="317"/>
      <c r="C17" s="317"/>
      <c r="D17" s="317"/>
      <c r="E17" s="318"/>
      <c r="F17" s="197" t="s">
        <v>297</v>
      </c>
      <c r="G17" s="239">
        <f>_xlfn.IFNA((VLOOKUP(H17,OMS!$O$10:$P$3000,2,FALSE)),"")</f>
        <v>1260915</v>
      </c>
      <c r="H17" s="262" t="s">
        <v>554</v>
      </c>
      <c r="I17" s="240" t="s">
        <v>299</v>
      </c>
      <c r="J17" s="239">
        <f>_xlfn.IFNA((VLOOKUP(K17,OMS!$O$10:$P$3000,2,FALSE)),"")</f>
        <v>969505</v>
      </c>
      <c r="K17" s="262" t="s">
        <v>568</v>
      </c>
      <c r="L17" s="88">
        <f>'Moors League'!O19</f>
        <v>1</v>
      </c>
      <c r="M17" s="114">
        <f>'Moors League'!P19</f>
        <v>21135</v>
      </c>
      <c r="N17" s="114">
        <f>'Moors League'!Q19</f>
        <v>4</v>
      </c>
      <c r="O17" s="103"/>
      <c r="P17" s="201"/>
      <c r="Q17" s="105" t="str">
        <f>_xlfn.IFNA((VLOOKUP(O17,'DQ Lookup'!$A$2:$B$99,2,FALSE)),"")</f>
        <v/>
      </c>
      <c r="R17">
        <f t="shared" si="10"/>
        <v>1456867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DSQ</v>
      </c>
      <c r="AG17" t="str">
        <f>_xlfn.IFNA((VLOOKUP(Y17,'Swim England Lookup'!$C$2:$E$5,3,FALSE)),"")</f>
        <v>10</v>
      </c>
      <c r="AH17" t="s">
        <v>324</v>
      </c>
      <c r="AI17" t="e">
        <f t="shared" si="9"/>
        <v>#REF!</v>
      </c>
    </row>
    <row r="18" spans="1:36" ht="19.5" customHeight="1" x14ac:dyDescent="0.25">
      <c r="A18" s="271">
        <v>12</v>
      </c>
      <c r="B18" s="272" t="s">
        <v>284</v>
      </c>
      <c r="C18" s="272" t="s">
        <v>79</v>
      </c>
      <c r="D18" s="272" t="s">
        <v>293</v>
      </c>
      <c r="E18" s="273" t="s">
        <v>97</v>
      </c>
      <c r="F18" s="198" t="s">
        <v>296</v>
      </c>
      <c r="G18" s="239">
        <f>_xlfn.IFNA((VLOOKUP(H18,OMS!$O$10:$P$3000,2,FALSE)),"")</f>
        <v>1398877</v>
      </c>
      <c r="H18" s="262" t="s">
        <v>553</v>
      </c>
      <c r="I18" s="240" t="s">
        <v>298</v>
      </c>
      <c r="J18" s="239">
        <f>_xlfn.IFNA((VLOOKUP(K18,OMS!$O$10:$P$3000,2,FALSE)),"")</f>
        <v>50628</v>
      </c>
      <c r="K18" s="262" t="s">
        <v>545</v>
      </c>
      <c r="L18" s="299"/>
      <c r="M18" s="300"/>
      <c r="N18" s="300"/>
      <c r="O18" s="103"/>
      <c r="P18" s="201"/>
      <c r="Q18" s="105" t="str">
        <f>_xlfn.IFNA((VLOOKUP(O18,'DQ Lookup'!$A$2:$B$99,2,FALSE)),"")</f>
        <v/>
      </c>
      <c r="R18">
        <f t="shared" si="10"/>
        <v>1745020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003612</v>
      </c>
      <c r="AG18" t="str">
        <f>_xlfn.IFNA((VLOOKUP(Y18,'Swim England Lookup'!$C$2:$E$5,3,FALSE)),"")</f>
        <v>01</v>
      </c>
      <c r="AH18" t="s">
        <v>324</v>
      </c>
      <c r="AI18" t="e">
        <f t="shared" si="9"/>
        <v>#REF!</v>
      </c>
    </row>
    <row r="19" spans="1:36" ht="19.5" customHeight="1" x14ac:dyDescent="0.25">
      <c r="A19" s="316"/>
      <c r="B19" s="317"/>
      <c r="C19" s="317"/>
      <c r="D19" s="317"/>
      <c r="E19" s="318"/>
      <c r="F19" s="197" t="s">
        <v>297</v>
      </c>
      <c r="G19" s="239">
        <f>_xlfn.IFNA((VLOOKUP(H19,OMS!$O$10:$P$3000,2,FALSE)),"")</f>
        <v>1456867</v>
      </c>
      <c r="H19" s="262" t="s">
        <v>555</v>
      </c>
      <c r="I19" s="240" t="s">
        <v>299</v>
      </c>
      <c r="J19" s="239">
        <f>_xlfn.IFNA((VLOOKUP(K19,OMS!$O$10:$P$3000,2,FALSE)),"")</f>
        <v>1388225</v>
      </c>
      <c r="K19" s="262" t="s">
        <v>566</v>
      </c>
      <c r="L19" s="91">
        <f>'Moors League'!O20</f>
        <v>2</v>
      </c>
      <c r="M19" s="89">
        <f>'Moors League'!P20</f>
        <v>20350</v>
      </c>
      <c r="N19" s="89">
        <f>'Moors League'!Q20</f>
        <v>3</v>
      </c>
      <c r="O19" s="103"/>
      <c r="P19" s="201"/>
      <c r="Q19" s="105" t="str">
        <f>_xlfn.IFNA((VLOOKUP(O19,'DQ Lookup'!$A$2:$B$99,2,FALSE)),"")</f>
        <v/>
      </c>
      <c r="R19">
        <f t="shared" si="10"/>
        <v>1603093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003032</v>
      </c>
      <c r="AG19" t="str">
        <f>_xlfn.IFNA((VLOOKUP(Y19,'Swim England Lookup'!$C$2:$E$5,3,FALSE)),"")</f>
        <v>01</v>
      </c>
      <c r="AH19" t="s">
        <v>324</v>
      </c>
      <c r="AI19" t="e">
        <f t="shared" si="9"/>
        <v>#REF!</v>
      </c>
    </row>
    <row r="20" spans="1:36" ht="19.5" customHeight="1" x14ac:dyDescent="0.25">
      <c r="A20" s="271">
        <v>13</v>
      </c>
      <c r="B20" s="272" t="s">
        <v>283</v>
      </c>
      <c r="C20" s="272" t="s">
        <v>282</v>
      </c>
      <c r="D20" s="272" t="s">
        <v>293</v>
      </c>
      <c r="E20" s="273" t="s">
        <v>99</v>
      </c>
      <c r="F20" s="199">
        <v>1</v>
      </c>
      <c r="G20" s="239">
        <f>_xlfn.IFNA((VLOOKUP(H20,OMS!$O$10:$P$3000,2,FALSE)),"")</f>
        <v>1636244</v>
      </c>
      <c r="H20" s="262" t="s">
        <v>556</v>
      </c>
      <c r="I20" s="241">
        <v>2</v>
      </c>
      <c r="J20" s="239">
        <f>_xlfn.IFNA((VLOOKUP(K20,OMS!$O$10:$P$3000,2,FALSE)),"")</f>
        <v>1745023</v>
      </c>
      <c r="K20" s="262" t="s">
        <v>569</v>
      </c>
      <c r="L20" s="299"/>
      <c r="M20" s="300"/>
      <c r="N20" s="300"/>
      <c r="O20" s="103"/>
      <c r="P20" s="201"/>
      <c r="Q20" s="105" t="str">
        <f>_xlfn.IFNA((VLOOKUP(O20,'DQ Lookup'!$A$2:$B$99,2,FALSE)),"")</f>
        <v/>
      </c>
      <c r="R20">
        <f t="shared" si="10"/>
        <v>1260915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003722</v>
      </c>
      <c r="AG20" t="str">
        <f>_xlfn.IFNA((VLOOKUP(Y20,'Swim England Lookup'!$C$2:$E$5,3,FALSE)),"")</f>
        <v>07</v>
      </c>
      <c r="AH20" t="s">
        <v>324</v>
      </c>
      <c r="AI20" t="e">
        <f t="shared" si="9"/>
        <v>#REF!</v>
      </c>
    </row>
    <row r="21" spans="1:36" ht="19.5" customHeight="1" x14ac:dyDescent="0.25">
      <c r="A21" s="316"/>
      <c r="B21" s="317"/>
      <c r="C21" s="317"/>
      <c r="D21" s="317"/>
      <c r="E21" s="318"/>
      <c r="F21" s="199">
        <v>3</v>
      </c>
      <c r="G21" s="239">
        <f>_xlfn.IFNA((VLOOKUP(H21,OMS!$O$10:$P$3000,2,FALSE)),"")</f>
        <v>1695043</v>
      </c>
      <c r="H21" s="262" t="s">
        <v>557</v>
      </c>
      <c r="I21" s="241">
        <v>4</v>
      </c>
      <c r="J21" s="239">
        <f>_xlfn.IFNA((VLOOKUP(K21,OMS!$O$10:$P$3000,2,FALSE)),"")</f>
        <v>1745020</v>
      </c>
      <c r="K21" s="262" t="s">
        <v>546</v>
      </c>
      <c r="L21" s="91">
        <f>'Moors League'!O21</f>
        <v>3</v>
      </c>
      <c r="M21" s="89">
        <f>'Moors League'!P21</f>
        <v>22776</v>
      </c>
      <c r="N21" s="89">
        <f>'Moors League'!Q21</f>
        <v>2</v>
      </c>
      <c r="O21" s="103"/>
      <c r="P21" s="201"/>
      <c r="Q21" s="105" t="str">
        <f>_xlfn.IFNA((VLOOKUP(O21,'DQ Lookup'!$A$2:$B$99,2,FALSE)),"")</f>
        <v/>
      </c>
      <c r="R21">
        <f t="shared" si="10"/>
        <v>50628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003313</v>
      </c>
      <c r="AG21" t="str">
        <f>_xlfn.IFNA((VLOOKUP(Y21,'Swim England Lookup'!$C$2:$E$5,3,FALSE)),"")</f>
        <v>07</v>
      </c>
      <c r="AH21" t="s">
        <v>324</v>
      </c>
      <c r="AI21" t="e">
        <f t="shared" si="9"/>
        <v>#REF!</v>
      </c>
    </row>
    <row r="22" spans="1:36" ht="19.5" customHeight="1" x14ac:dyDescent="0.25">
      <c r="A22" s="271">
        <v>14</v>
      </c>
      <c r="B22" s="272" t="s">
        <v>284</v>
      </c>
      <c r="C22" s="272" t="s">
        <v>282</v>
      </c>
      <c r="D22" s="272" t="s">
        <v>293</v>
      </c>
      <c r="E22" s="273" t="s">
        <v>99</v>
      </c>
      <c r="F22" s="198">
        <v>1</v>
      </c>
      <c r="G22" s="239">
        <f>_xlfn.IFNA((VLOOKUP(H22,OMS!$O$10:$P$3000,2,FALSE)),"")</f>
        <v>1732832</v>
      </c>
      <c r="H22" s="262" t="s">
        <v>562</v>
      </c>
      <c r="I22" s="242">
        <v>2</v>
      </c>
      <c r="J22" s="239">
        <f>_xlfn.IFNA((VLOOKUP(K22,OMS!$O$10:$P$3000,2,FALSE)),"")</f>
        <v>1615944</v>
      </c>
      <c r="K22" s="262" t="s">
        <v>551</v>
      </c>
      <c r="L22" s="299"/>
      <c r="M22" s="300"/>
      <c r="N22" s="300"/>
      <c r="O22" s="103"/>
      <c r="P22" s="201"/>
      <c r="Q22" s="105" t="str">
        <f>_xlfn.IFNA((VLOOKUP(O22,'DQ Lookup'!$A$2:$B$99,2,FALSE)),"")</f>
        <v/>
      </c>
      <c r="R22">
        <f t="shared" ref="R22:R27" si="14">G46</f>
        <v>1260915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003039</v>
      </c>
      <c r="AG22" t="str">
        <f>_xlfn.IFNA((VLOOKUP(Y22,'Swim England Lookup'!$C$2:$E$5,3,FALSE)),"")</f>
        <v>10</v>
      </c>
      <c r="AH22" t="s">
        <v>324</v>
      </c>
      <c r="AI22" t="e">
        <f t="shared" si="9"/>
        <v>#REF!</v>
      </c>
    </row>
    <row r="23" spans="1:36" ht="19.5" customHeight="1" x14ac:dyDescent="0.25">
      <c r="A23" s="316"/>
      <c r="B23" s="317"/>
      <c r="C23" s="317"/>
      <c r="D23" s="317"/>
      <c r="E23" s="318"/>
      <c r="F23" s="200">
        <v>3</v>
      </c>
      <c r="G23" s="239">
        <f>_xlfn.IFNA((VLOOKUP(H23,OMS!$O$10:$P$3000,2,FALSE)),"")</f>
        <v>1790389</v>
      </c>
      <c r="H23" s="262" t="s">
        <v>559</v>
      </c>
      <c r="I23" s="243">
        <v>4</v>
      </c>
      <c r="J23" s="239">
        <f>_xlfn.IFNA((VLOOKUP(K23,OMS!$O$10:$P$3000,2,FALSE)),"")</f>
        <v>1603093</v>
      </c>
      <c r="K23" s="262" t="s">
        <v>547</v>
      </c>
      <c r="L23" s="91">
        <f>'Moors League'!O22</f>
        <v>1</v>
      </c>
      <c r="M23" s="89">
        <f>'Moors League'!P22</f>
        <v>21735</v>
      </c>
      <c r="N23" s="89">
        <f>'Moors League'!Q22</f>
        <v>4</v>
      </c>
      <c r="O23" s="103"/>
      <c r="P23" s="201"/>
      <c r="Q23" s="105" t="str">
        <f>_xlfn.IFNA((VLOOKUP(O23,'DQ Lookup'!$A$2:$B$99,2,FALSE)),"")</f>
        <v/>
      </c>
      <c r="R23">
        <f t="shared" si="14"/>
        <v>1388225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003160</v>
      </c>
      <c r="AG23" t="str">
        <f>_xlfn.IFNA((VLOOKUP(Y23,'Swim England Lookup'!$C$2:$E$5,3,FALSE)),"")</f>
        <v>10</v>
      </c>
      <c r="AH23" t="s">
        <v>324</v>
      </c>
      <c r="AI23" t="e">
        <f t="shared" si="9"/>
        <v>#REF!</v>
      </c>
    </row>
    <row r="24" spans="1:36" ht="19.5" customHeight="1" x14ac:dyDescent="0.25">
      <c r="A24" s="271">
        <v>15</v>
      </c>
      <c r="B24" s="272" t="s">
        <v>283</v>
      </c>
      <c r="C24" s="272" t="s">
        <v>286</v>
      </c>
      <c r="D24" s="272" t="s">
        <v>292</v>
      </c>
      <c r="E24" s="273" t="s">
        <v>290</v>
      </c>
      <c r="F24" s="308"/>
      <c r="G24" s="239">
        <f>_xlfn.IFNA((VLOOKUP(H24,OMS!$O$10:$P$3000,2,FALSE)),"")</f>
        <v>1505722</v>
      </c>
      <c r="H24" s="262" t="s">
        <v>552</v>
      </c>
      <c r="I24" s="263"/>
      <c r="J24" s="263"/>
      <c r="K24" s="264"/>
      <c r="L24" s="88">
        <f>'Moors League'!O23</f>
        <v>1</v>
      </c>
      <c r="M24" s="89">
        <f>'Moors League'!P23</f>
        <v>3892</v>
      </c>
      <c r="N24" s="89">
        <f>'Moors League'!Q23</f>
        <v>4</v>
      </c>
      <c r="O24" s="103"/>
      <c r="P24" s="201"/>
      <c r="Q24" s="105" t="str">
        <f>_xlfn.IFNA((VLOOKUP(O24,'DQ Lookup'!$A$2:$B$99,2,FALSE)),"")</f>
        <v/>
      </c>
      <c r="R24">
        <f t="shared" si="14"/>
        <v>1695043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004422</v>
      </c>
      <c r="AG24" t="str">
        <f>_xlfn.IFNA((VLOOKUP(Y24,'Swim England Lookup'!$C$2:$E$5,3,FALSE)),"")</f>
        <v>13</v>
      </c>
      <c r="AH24" t="s">
        <v>324</v>
      </c>
      <c r="AI24" t="e">
        <f t="shared" si="9"/>
        <v>#REF!</v>
      </c>
    </row>
    <row r="25" spans="1:36" ht="19.5" customHeight="1" x14ac:dyDescent="0.25">
      <c r="A25" s="271">
        <v>16</v>
      </c>
      <c r="B25" s="272" t="s">
        <v>284</v>
      </c>
      <c r="C25" s="272" t="s">
        <v>286</v>
      </c>
      <c r="D25" s="272" t="s">
        <v>292</v>
      </c>
      <c r="E25" s="273" t="s">
        <v>290</v>
      </c>
      <c r="F25" s="308"/>
      <c r="G25" s="239">
        <f>_xlfn.IFNA((VLOOKUP(H25,OMS!$O$10:$P$3000,2,FALSE)),"")</f>
        <v>1603094</v>
      </c>
      <c r="H25" s="262" t="s">
        <v>560</v>
      </c>
      <c r="I25" s="263"/>
      <c r="J25" s="263"/>
      <c r="K25" s="264"/>
      <c r="L25" s="88">
        <f>'Moors League'!O24</f>
        <v>1</v>
      </c>
      <c r="M25" s="89">
        <f>'Moors League'!P24</f>
        <v>3589</v>
      </c>
      <c r="N25" s="89">
        <f>'Moors League'!Q24</f>
        <v>4</v>
      </c>
      <c r="O25" s="103"/>
      <c r="P25" s="201"/>
      <c r="Q25" s="105" t="str">
        <f>_xlfn.IFNA((VLOOKUP(O25,'DQ Lookup'!$A$2:$B$99,2,FALSE)),"")</f>
        <v/>
      </c>
      <c r="R25">
        <f t="shared" si="14"/>
        <v>1603093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003453</v>
      </c>
      <c r="AG25" t="str">
        <f>_xlfn.IFNA((VLOOKUP(Y25,'Swim England Lookup'!$C$2:$E$5,3,FALSE)),"")</f>
        <v>13</v>
      </c>
      <c r="AH25" t="s">
        <v>324</v>
      </c>
      <c r="AI25" t="e">
        <f t="shared" si="9"/>
        <v>#REF!</v>
      </c>
    </row>
    <row r="26" spans="1:36" ht="19.5" customHeight="1" x14ac:dyDescent="0.25">
      <c r="A26" s="271">
        <v>17</v>
      </c>
      <c r="B26" s="272" t="s">
        <v>283</v>
      </c>
      <c r="C26" s="272" t="s">
        <v>287</v>
      </c>
      <c r="D26" s="272" t="s">
        <v>292</v>
      </c>
      <c r="E26" s="273" t="s">
        <v>288</v>
      </c>
      <c r="F26" s="308"/>
      <c r="G26" s="239">
        <f>_xlfn.IFNA((VLOOKUP(H26,OMS!$O$10:$P$3000,2,FALSE)),"")</f>
        <v>1724911</v>
      </c>
      <c r="H26" s="262" t="s">
        <v>561</v>
      </c>
      <c r="I26" s="263"/>
      <c r="J26" s="263"/>
      <c r="K26" s="264"/>
      <c r="L26" s="88">
        <f>'Moors League'!O25</f>
        <v>2</v>
      </c>
      <c r="M26" s="89">
        <f>'Moors League'!P25</f>
        <v>4799</v>
      </c>
      <c r="N26" s="89">
        <f>'Moors League'!Q25</f>
        <v>3</v>
      </c>
      <c r="O26" s="103"/>
      <c r="P26" s="201"/>
      <c r="Q26" s="105" t="str">
        <f>_xlfn.IFNA((VLOOKUP(O26,'DQ Lookup'!$A$2:$B$99,2,FALSE)),"")</f>
        <v/>
      </c>
      <c r="R26">
        <f t="shared" si="14"/>
        <v>1371014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002937</v>
      </c>
      <c r="AG26" t="str">
        <f>_xlfn.IFNA((VLOOKUP(Y26,'Swim England Lookup'!$C$2:$E$5,3,FALSE)),"")</f>
        <v>01</v>
      </c>
      <c r="AH26" t="s">
        <v>324</v>
      </c>
      <c r="AI26" t="e">
        <f t="shared" si="9"/>
        <v>#REF!</v>
      </c>
    </row>
    <row r="27" spans="1:36" ht="19.5" customHeight="1" x14ac:dyDescent="0.25">
      <c r="A27" s="271">
        <v>18</v>
      </c>
      <c r="B27" s="272" t="s">
        <v>284</v>
      </c>
      <c r="C27" s="272" t="s">
        <v>287</v>
      </c>
      <c r="D27" s="272" t="s">
        <v>292</v>
      </c>
      <c r="E27" s="273" t="s">
        <v>288</v>
      </c>
      <c r="F27" s="308"/>
      <c r="G27" s="239">
        <f>_xlfn.IFNA((VLOOKUP(H27,OMS!$O$10:$P$3000,2,FALSE)),"")</f>
        <v>1732832</v>
      </c>
      <c r="H27" s="262" t="s">
        <v>562</v>
      </c>
      <c r="I27" s="263"/>
      <c r="J27" s="263"/>
      <c r="K27" s="264"/>
      <c r="L27" s="88">
        <f>'Moors League'!O26</f>
        <v>2</v>
      </c>
      <c r="M27" s="89">
        <f>'Moors League'!P26</f>
        <v>4463</v>
      </c>
      <c r="N27" s="89">
        <f>'Moors League'!Q26</f>
        <v>3</v>
      </c>
      <c r="O27" s="103"/>
      <c r="P27" s="201"/>
      <c r="Q27" s="105" t="str">
        <f>_xlfn.IFNA((VLOOKUP(O27,'DQ Lookup'!$A$2:$B$99,2,FALSE)),"")</f>
        <v/>
      </c>
      <c r="R27">
        <f t="shared" si="14"/>
        <v>1497252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002826</v>
      </c>
      <c r="AG27" t="str">
        <f>_xlfn.IFNA((VLOOKUP(Y27,'Swim England Lookup'!$C$2:$E$5,3,FALSE)),"")</f>
        <v>01</v>
      </c>
      <c r="AH27" t="s">
        <v>324</v>
      </c>
      <c r="AI27" t="e">
        <f t="shared" si="9"/>
        <v>#REF!</v>
      </c>
    </row>
    <row r="28" spans="1:36" ht="19.5" customHeight="1" x14ac:dyDescent="0.25">
      <c r="A28" s="271">
        <v>19</v>
      </c>
      <c r="B28" s="272" t="s">
        <v>283</v>
      </c>
      <c r="C28" s="272" t="s">
        <v>285</v>
      </c>
      <c r="D28" s="272" t="s">
        <v>292</v>
      </c>
      <c r="E28" s="273" t="s">
        <v>289</v>
      </c>
      <c r="F28" s="308"/>
      <c r="G28" s="239">
        <f>_xlfn.IFNA((VLOOKUP(H28,OMS!$O$10:$P$3000,2,FALSE)),"")</f>
        <v>1366544</v>
      </c>
      <c r="H28" s="262" t="s">
        <v>548</v>
      </c>
      <c r="I28" s="263"/>
      <c r="J28" s="263"/>
      <c r="K28" s="264"/>
      <c r="L28" s="88">
        <f>'Moors League'!O27</f>
        <v>1</v>
      </c>
      <c r="M28" s="89">
        <f>'Moors League'!P27</f>
        <v>3096</v>
      </c>
      <c r="N28" s="89">
        <f>'Moors League'!Q27</f>
        <v>4</v>
      </c>
      <c r="O28" s="103">
        <v>4.4000000000000004</v>
      </c>
      <c r="P28" s="201"/>
      <c r="Q28" s="105" t="str">
        <f>_xlfn.IFNA((VLOOKUP(O28,'DQ Lookup'!$A$2:$B$99,2,FALSE)),"")</f>
        <v>Initiating a start before the signal</v>
      </c>
      <c r="R28">
        <f>G54</f>
        <v>1488958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003415</v>
      </c>
      <c r="AG28" t="str">
        <f>_xlfn.IFNA((VLOOKUP(Y28,'Swim England Lookup'!$C$2:$E$5,3,FALSE)),"")</f>
        <v>10</v>
      </c>
      <c r="AH28" t="s">
        <v>324</v>
      </c>
      <c r="AI28" t="e">
        <f t="shared" si="9"/>
        <v>#REF!</v>
      </c>
      <c r="AJ28" s="16">
        <v>30.12</v>
      </c>
    </row>
    <row r="29" spans="1:36" ht="19.5" customHeight="1" x14ac:dyDescent="0.25">
      <c r="A29" s="271">
        <v>20</v>
      </c>
      <c r="B29" s="272" t="s">
        <v>284</v>
      </c>
      <c r="C29" s="272" t="s">
        <v>285</v>
      </c>
      <c r="D29" s="272" t="s">
        <v>292</v>
      </c>
      <c r="E29" s="273" t="s">
        <v>289</v>
      </c>
      <c r="F29" s="308"/>
      <c r="G29" s="239">
        <f>_xlfn.IFNA((VLOOKUP(H29,OMS!$O$10:$P$3000,2,FALSE)),"")</f>
        <v>1456867</v>
      </c>
      <c r="H29" s="262" t="s">
        <v>555</v>
      </c>
      <c r="I29" s="263"/>
      <c r="J29" s="263"/>
      <c r="K29" s="264"/>
      <c r="L29" s="88" t="str">
        <f>'Moors League'!O28</f>
        <v>DSQ</v>
      </c>
      <c r="M29" s="89" t="str">
        <f>'Moors League'!P28</f>
        <v>DSQ</v>
      </c>
      <c r="N29" s="89">
        <f>'Moors League'!Q28</f>
        <v>0</v>
      </c>
      <c r="O29" s="103"/>
      <c r="P29" s="201"/>
      <c r="Q29" s="105" t="str">
        <f>_xlfn.IFNA((VLOOKUP(O29,'DQ Lookup'!$A$2:$B$99,2,FALSE)),"")</f>
        <v/>
      </c>
      <c r="R29">
        <f>G55</f>
        <v>1603094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003187</v>
      </c>
      <c r="AG29" t="str">
        <f>_xlfn.IFNA((VLOOKUP(Y29,'Swim England Lookup'!$C$2:$E$5,3,FALSE)),"")</f>
        <v>10</v>
      </c>
      <c r="AH29" t="s">
        <v>324</v>
      </c>
      <c r="AI29" t="e">
        <f t="shared" si="9"/>
        <v>#REF!</v>
      </c>
    </row>
    <row r="30" spans="1:36" ht="19.5" customHeight="1" x14ac:dyDescent="0.25">
      <c r="A30" s="271">
        <v>21</v>
      </c>
      <c r="B30" s="272" t="s">
        <v>283</v>
      </c>
      <c r="C30" s="272" t="s">
        <v>282</v>
      </c>
      <c r="D30" s="272" t="s">
        <v>292</v>
      </c>
      <c r="E30" s="273" t="s">
        <v>291</v>
      </c>
      <c r="F30" s="308"/>
      <c r="G30" s="239">
        <f>_xlfn.IFNA((VLOOKUP(H30,OMS!$O$10:$P$3000,2,FALSE)),"")</f>
        <v>1745020</v>
      </c>
      <c r="H30" s="262" t="s">
        <v>546</v>
      </c>
      <c r="I30" s="263"/>
      <c r="J30" s="263"/>
      <c r="K30" s="264"/>
      <c r="L30" s="88">
        <f>'Moors League'!O29</f>
        <v>2</v>
      </c>
      <c r="M30" s="89">
        <f>'Moors League'!P29</f>
        <v>3612</v>
      </c>
      <c r="N30" s="89">
        <f>'Moors League'!Q29</f>
        <v>3</v>
      </c>
      <c r="O30" s="103"/>
      <c r="P30" s="201"/>
      <c r="Q30" s="105" t="str">
        <f>_xlfn.IFNA((VLOOKUP(O30,'DQ Lookup'!$A$2:$B$99,2,FALSE)),"")</f>
        <v/>
      </c>
      <c r="R30">
        <f>G64</f>
        <v>1488958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003132</v>
      </c>
      <c r="AG30" t="str">
        <f>_xlfn.IFNA((VLOOKUP(Y30,'Swim England Lookup'!$C$2:$E$5,3,FALSE)),"")</f>
        <v>01</v>
      </c>
      <c r="AH30" t="s">
        <v>324</v>
      </c>
      <c r="AI30" t="e">
        <f t="shared" si="9"/>
        <v>#REF!</v>
      </c>
    </row>
    <row r="31" spans="1:36" ht="19.5" customHeight="1" x14ac:dyDescent="0.25">
      <c r="A31" s="271">
        <v>22</v>
      </c>
      <c r="B31" s="272" t="s">
        <v>284</v>
      </c>
      <c r="C31" s="272" t="s">
        <v>282</v>
      </c>
      <c r="D31" s="272" t="s">
        <v>292</v>
      </c>
      <c r="E31" s="273" t="s">
        <v>291</v>
      </c>
      <c r="F31" s="308"/>
      <c r="G31" s="239">
        <f>_xlfn.IFNA((VLOOKUP(H31,OMS!$O$10:$P$3000,2,FALSE)),"")</f>
        <v>1603093</v>
      </c>
      <c r="H31" s="262" t="s">
        <v>547</v>
      </c>
      <c r="I31" s="263"/>
      <c r="J31" s="263"/>
      <c r="K31" s="264"/>
      <c r="L31" s="88">
        <f>'Moors League'!O30</f>
        <v>2</v>
      </c>
      <c r="M31" s="89">
        <f>'Moors League'!P30</f>
        <v>3032</v>
      </c>
      <c r="N31" s="89">
        <f>'Moors League'!Q30</f>
        <v>3</v>
      </c>
      <c r="O31" s="103"/>
      <c r="P31" s="201"/>
      <c r="Q31" s="105" t="str">
        <f>_xlfn.IFNA((VLOOKUP(O31,'DQ Lookup'!$A$2:$B$99,2,FALSE)),"")</f>
        <v/>
      </c>
      <c r="R31">
        <f>G65</f>
        <v>1398877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002707</v>
      </c>
      <c r="AG31" t="str">
        <f>_xlfn.IFNA((VLOOKUP(Y31,'Swim England Lookup'!$C$2:$E$5,3,FALSE)),"")</f>
        <v>01</v>
      </c>
      <c r="AH31" t="s">
        <v>324</v>
      </c>
      <c r="AI31" t="e">
        <f t="shared" si="9"/>
        <v>#REF!</v>
      </c>
    </row>
    <row r="32" spans="1:36" ht="19.5" customHeight="1" x14ac:dyDescent="0.25">
      <c r="A32" s="271">
        <v>23</v>
      </c>
      <c r="B32" s="272" t="s">
        <v>283</v>
      </c>
      <c r="C32" s="272" t="s">
        <v>79</v>
      </c>
      <c r="D32" s="272" t="s">
        <v>292</v>
      </c>
      <c r="E32" s="273" t="s">
        <v>290</v>
      </c>
      <c r="F32" s="308"/>
      <c r="G32" s="239">
        <f>_xlfn.IFNA((VLOOKUP(H32,OMS!$O$10:$P$3000,2,FALSE)),"")</f>
        <v>1260915</v>
      </c>
      <c r="H32" s="262" t="s">
        <v>554</v>
      </c>
      <c r="I32" s="263"/>
      <c r="J32" s="263"/>
      <c r="K32" s="264"/>
      <c r="L32" s="88">
        <f>'Moors League'!O31</f>
        <v>1</v>
      </c>
      <c r="M32" s="89">
        <f>'Moors League'!P31</f>
        <v>3722</v>
      </c>
      <c r="N32" s="89">
        <f>'Moors League'!Q31</f>
        <v>4</v>
      </c>
      <c r="O32" s="103"/>
      <c r="P32" s="201"/>
      <c r="Q32" s="105" t="str">
        <f>_xlfn.IFNA((VLOOKUP(O32,'DQ Lookup'!$A$2:$B$99,2,FALSE)),"")</f>
        <v/>
      </c>
      <c r="R32">
        <f t="shared" ref="R32:R37" si="19">G68</f>
        <v>1523515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003631</v>
      </c>
      <c r="AG32" t="str">
        <f>_xlfn.IFNA((VLOOKUP(Y32,'Swim England Lookup'!$C$2:$E$5,3,FALSE)),"")</f>
        <v>13</v>
      </c>
      <c r="AH32" t="s">
        <v>324</v>
      </c>
      <c r="AI32" t="e">
        <f t="shared" si="9"/>
        <v>#REF!</v>
      </c>
    </row>
    <row r="33" spans="1:36" ht="19.5" customHeight="1" x14ac:dyDescent="0.25">
      <c r="A33" s="271">
        <v>24</v>
      </c>
      <c r="B33" s="272" t="s">
        <v>284</v>
      </c>
      <c r="C33" s="272" t="s">
        <v>79</v>
      </c>
      <c r="D33" s="272" t="s">
        <v>292</v>
      </c>
      <c r="E33" s="273" t="s">
        <v>290</v>
      </c>
      <c r="F33" s="309"/>
      <c r="G33" s="239">
        <f>_xlfn.IFNA((VLOOKUP(H33,OMS!$O$10:$P$3000,2,FALSE)),"")</f>
        <v>50628</v>
      </c>
      <c r="H33" s="262" t="s">
        <v>545</v>
      </c>
      <c r="I33" s="265"/>
      <c r="J33" s="265"/>
      <c r="K33" s="266"/>
      <c r="L33" s="88">
        <f>'Moors League'!O32</f>
        <v>1</v>
      </c>
      <c r="M33" s="89">
        <f>'Moors League'!P32</f>
        <v>3313</v>
      </c>
      <c r="N33" s="89">
        <f>'Moors League'!Q32</f>
        <v>4</v>
      </c>
      <c r="O33" s="103"/>
      <c r="P33" s="201"/>
      <c r="Q33" s="105" t="str">
        <f>_xlfn.IFNA((VLOOKUP(O33,'DQ Lookup'!$A$2:$B$99,2,FALSE)),"")</f>
        <v/>
      </c>
      <c r="R33">
        <f t="shared" si="19"/>
        <v>1456867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003285</v>
      </c>
      <c r="AG33" t="str">
        <f>_xlfn.IFNA((VLOOKUP(Y33,'Swim England Lookup'!$C$2:$E$5,3,FALSE)),"")</f>
        <v>13</v>
      </c>
      <c r="AH33" t="s">
        <v>324</v>
      </c>
      <c r="AI33" t="e">
        <f t="shared" si="9"/>
        <v>#REF!</v>
      </c>
    </row>
    <row r="34" spans="1:36" ht="19.5" customHeight="1" x14ac:dyDescent="0.25">
      <c r="A34" s="271">
        <v>25</v>
      </c>
      <c r="B34" s="272" t="s">
        <v>283</v>
      </c>
      <c r="C34" s="272" t="s">
        <v>286</v>
      </c>
      <c r="D34" s="272" t="s">
        <v>293</v>
      </c>
      <c r="E34" s="273" t="s">
        <v>97</v>
      </c>
      <c r="F34" s="197" t="s">
        <v>296</v>
      </c>
      <c r="G34" s="239">
        <f>_xlfn.IFNA((VLOOKUP(H34,OMS!$O$10:$P$3000,2,FALSE)),"")</f>
        <v>1636309</v>
      </c>
      <c r="H34" s="262" t="s">
        <v>563</v>
      </c>
      <c r="I34" s="240" t="s">
        <v>298</v>
      </c>
      <c r="J34" s="239">
        <f>_xlfn.IFNA((VLOOKUP(K34,OMS!$O$10:$P$3000,2,FALSE)),"")</f>
        <v>1505722</v>
      </c>
      <c r="K34" s="262" t="s">
        <v>552</v>
      </c>
      <c r="L34" s="299"/>
      <c r="M34" s="300"/>
      <c r="N34" s="300"/>
      <c r="O34" s="103"/>
      <c r="P34" s="201"/>
      <c r="Q34" s="105" t="str">
        <f>_xlfn.IFNA((VLOOKUP(O34,'DQ Lookup'!$A$2:$B$99,2,FALSE)),"")</f>
        <v/>
      </c>
      <c r="R34">
        <f t="shared" si="19"/>
        <v>1745020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004468</v>
      </c>
      <c r="AG34" t="str">
        <f>_xlfn.IFNA((VLOOKUP(Y34,'Swim England Lookup'!$C$2:$E$5,3,FALSE)),"")</f>
        <v>07</v>
      </c>
      <c r="AH34" t="s">
        <v>324</v>
      </c>
      <c r="AI34" t="e">
        <f t="shared" si="9"/>
        <v>#REF!</v>
      </c>
    </row>
    <row r="35" spans="1:36" ht="19.5" customHeight="1" x14ac:dyDescent="0.25">
      <c r="A35" s="316"/>
      <c r="B35" s="317"/>
      <c r="C35" s="317"/>
      <c r="D35" s="317"/>
      <c r="E35" s="318"/>
      <c r="F35" s="197" t="s">
        <v>297</v>
      </c>
      <c r="G35" s="239">
        <f>_xlfn.IFNA((VLOOKUP(H35,OMS!$O$10:$P$3000,2,FALSE)),"")</f>
        <v>1488958</v>
      </c>
      <c r="H35" s="262" t="s">
        <v>564</v>
      </c>
      <c r="I35" s="240" t="s">
        <v>299</v>
      </c>
      <c r="J35" s="239">
        <f>_xlfn.IFNA((VLOOKUP(K35,OMS!$O$10:$P$3000,2,FALSE)),"")</f>
        <v>1579766</v>
      </c>
      <c r="K35" s="262" t="s">
        <v>574</v>
      </c>
      <c r="L35" s="91" t="str">
        <f>'Moors League'!O33</f>
        <v>DSQ</v>
      </c>
      <c r="M35" s="89" t="str">
        <f>'Moors League'!P33</f>
        <v>DSQ</v>
      </c>
      <c r="N35" s="89">
        <f>'Moors League'!Q33</f>
        <v>0</v>
      </c>
      <c r="O35" s="103">
        <v>10.119999999999999</v>
      </c>
      <c r="P35" s="201" t="s">
        <v>1227</v>
      </c>
      <c r="Q35" s="105" t="str">
        <f>_xlfn.IFNA((VLOOKUP(O35,'DQ Lookup'!$A$2:$B$99,2,FALSE)),"")</f>
        <v>Feet lost touch with the starting platform before the preceding team-mate touched the wall</v>
      </c>
      <c r="R35">
        <f t="shared" si="19"/>
        <v>1603093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003867</v>
      </c>
      <c r="AG35" t="str">
        <f>_xlfn.IFNA((VLOOKUP(Y35,'Swim England Lookup'!$C$2:$E$5,3,FALSE)),"")</f>
        <v>07</v>
      </c>
      <c r="AH35" t="s">
        <v>324</v>
      </c>
      <c r="AI35" t="e">
        <f t="shared" si="9"/>
        <v>#REF!</v>
      </c>
      <c r="AJ35" s="16" t="s">
        <v>1226</v>
      </c>
    </row>
    <row r="36" spans="1:36" ht="19.5" customHeight="1" x14ac:dyDescent="0.25">
      <c r="A36" s="271">
        <v>26</v>
      </c>
      <c r="B36" s="272" t="s">
        <v>284</v>
      </c>
      <c r="C36" s="272" t="s">
        <v>286</v>
      </c>
      <c r="D36" s="272" t="s">
        <v>293</v>
      </c>
      <c r="E36" s="273" t="s">
        <v>97</v>
      </c>
      <c r="F36" s="198" t="s">
        <v>296</v>
      </c>
      <c r="G36" s="239">
        <f>_xlfn.IFNA((VLOOKUP(H36,OMS!$O$10:$P$3000,2,FALSE)),"")</f>
        <v>1398877</v>
      </c>
      <c r="H36" s="262" t="s">
        <v>553</v>
      </c>
      <c r="I36" s="240" t="s">
        <v>298</v>
      </c>
      <c r="J36" s="239">
        <f>_xlfn.IFNA((VLOOKUP(K36,OMS!$O$10:$P$3000,2,FALSE)),"")</f>
        <v>1700336</v>
      </c>
      <c r="K36" s="262" t="s">
        <v>571</v>
      </c>
      <c r="L36" s="299"/>
      <c r="M36" s="300"/>
      <c r="N36" s="300"/>
      <c r="O36" s="103"/>
      <c r="P36" s="201"/>
      <c r="Q36" s="105" t="str">
        <f>_xlfn.IFNA((VLOOKUP(O36,'DQ Lookup'!$A$2:$B$99,2,FALSE)),"")</f>
        <v/>
      </c>
      <c r="R36">
        <f t="shared" si="19"/>
        <v>969505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002973</v>
      </c>
      <c r="AG36" t="str">
        <f>_xlfn.IFNA((VLOOKUP(Y36,'Swim England Lookup'!$C$2:$E$5,3,FALSE)),"")</f>
        <v>01</v>
      </c>
      <c r="AH36" t="s">
        <v>324</v>
      </c>
      <c r="AI36" t="e">
        <f t="shared" si="9"/>
        <v>#REF!</v>
      </c>
    </row>
    <row r="37" spans="1:36" ht="19.5" customHeight="1" x14ac:dyDescent="0.25">
      <c r="A37" s="316"/>
      <c r="B37" s="317"/>
      <c r="C37" s="317"/>
      <c r="D37" s="317"/>
      <c r="E37" s="318"/>
      <c r="F37" s="197" t="s">
        <v>297</v>
      </c>
      <c r="G37" s="239">
        <f>_xlfn.IFNA((VLOOKUP(H37,OMS!$O$10:$P$3000,2,FALSE)),"")</f>
        <v>1603094</v>
      </c>
      <c r="H37" s="262" t="s">
        <v>560</v>
      </c>
      <c r="I37" s="240" t="s">
        <v>299</v>
      </c>
      <c r="J37" s="239">
        <f>_xlfn.IFNA((VLOOKUP(K37,OMS!$O$10:$P$3000,2,FALSE)),"")</f>
        <v>1714037</v>
      </c>
      <c r="K37" s="262" t="s">
        <v>575</v>
      </c>
      <c r="L37" s="91">
        <f>'Moors League'!O34</f>
        <v>1</v>
      </c>
      <c r="M37" s="89">
        <f>'Moors League'!P34</f>
        <v>21287</v>
      </c>
      <c r="N37" s="89">
        <f>'Moors League'!Q34</f>
        <v>4</v>
      </c>
      <c r="O37" s="103"/>
      <c r="P37" s="201" t="s">
        <v>645</v>
      </c>
      <c r="Q37" s="105" t="str">
        <f>_xlfn.IFNA((VLOOKUP(O37,'DQ Lookup'!$A$2:$B$99,2,FALSE)),"")</f>
        <v/>
      </c>
      <c r="R37">
        <f t="shared" si="19"/>
        <v>50628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002642</v>
      </c>
      <c r="AG37" t="str">
        <f>_xlfn.IFNA((VLOOKUP(Y37,'Swim England Lookup'!$C$2:$E$5,3,FALSE)),"")</f>
        <v>01</v>
      </c>
      <c r="AH37" t="s">
        <v>324</v>
      </c>
      <c r="AI37" t="e">
        <f t="shared" si="9"/>
        <v>#REF!</v>
      </c>
    </row>
    <row r="38" spans="1:36" ht="19.5" customHeight="1" x14ac:dyDescent="0.25">
      <c r="A38" s="271">
        <v>27</v>
      </c>
      <c r="B38" s="272" t="s">
        <v>283</v>
      </c>
      <c r="C38" s="272" t="s">
        <v>287</v>
      </c>
      <c r="D38" s="272" t="s">
        <v>294</v>
      </c>
      <c r="E38" s="273" t="s">
        <v>99</v>
      </c>
      <c r="F38" s="199">
        <v>1</v>
      </c>
      <c r="G38" s="239">
        <f>_xlfn.IFNA((VLOOKUP(H38,OMS!$O$10:$P$3000,2,FALSE)),"")</f>
        <v>1724911</v>
      </c>
      <c r="H38" s="262" t="s">
        <v>561</v>
      </c>
      <c r="I38" s="241">
        <v>2</v>
      </c>
      <c r="J38" s="239">
        <f>_xlfn.IFNA((VLOOKUP(K38,OMS!$O$10:$P$3000,2,FALSE)),"")</f>
        <v>1745027</v>
      </c>
      <c r="K38" s="262" t="s">
        <v>567</v>
      </c>
      <c r="L38" s="299"/>
      <c r="M38" s="300"/>
      <c r="N38" s="300"/>
      <c r="O38" s="103"/>
      <c r="P38" s="201"/>
      <c r="Q38" s="105" t="str">
        <f>_xlfn.IFNA((VLOOKUP(O38,'DQ Lookup'!$A$2:$B$99,2,FALSE)),"")</f>
        <v/>
      </c>
    </row>
    <row r="39" spans="1:36" ht="19.5" customHeight="1" x14ac:dyDescent="0.25">
      <c r="A39" s="316"/>
      <c r="B39" s="317"/>
      <c r="C39" s="317"/>
      <c r="D39" s="317"/>
      <c r="E39" s="318"/>
      <c r="F39" s="199">
        <v>3</v>
      </c>
      <c r="G39" s="239">
        <f>_xlfn.IFNA((VLOOKUP(H39,OMS!$O$10:$P$3000,2,FALSE)),"")</f>
        <v>1745017</v>
      </c>
      <c r="H39" s="262" t="s">
        <v>550</v>
      </c>
      <c r="I39" s="241">
        <v>4</v>
      </c>
      <c r="J39" s="239">
        <f>_xlfn.IFNA((VLOOKUP(K39,OMS!$O$10:$P$3000,2,FALSE)),"")</f>
        <v>1699573</v>
      </c>
      <c r="K39" s="262" t="s">
        <v>565</v>
      </c>
      <c r="L39" s="91">
        <f>'Moors League'!O35</f>
        <v>3</v>
      </c>
      <c r="M39" s="89">
        <f>'Moors League'!P35</f>
        <v>11943</v>
      </c>
      <c r="N39" s="89">
        <f>'Moors League'!Q35</f>
        <v>2</v>
      </c>
      <c r="O39" s="103"/>
      <c r="P39" s="201"/>
      <c r="Q39" s="105" t="str">
        <f>_xlfn.IFNA((VLOOKUP(O39,'DQ Lookup'!$A$2:$B$99,2,FALSE)),"")</f>
        <v/>
      </c>
    </row>
    <row r="40" spans="1:36" ht="19.5" customHeight="1" x14ac:dyDescent="0.25">
      <c r="A40" s="271">
        <v>28</v>
      </c>
      <c r="B40" s="272" t="s">
        <v>284</v>
      </c>
      <c r="C40" s="272" t="s">
        <v>287</v>
      </c>
      <c r="D40" s="272" t="s">
        <v>294</v>
      </c>
      <c r="E40" s="273" t="s">
        <v>99</v>
      </c>
      <c r="F40" s="198">
        <v>1</v>
      </c>
      <c r="G40" s="239">
        <f>_xlfn.IFNA((VLOOKUP(H40,OMS!$O$10:$P$3000,2,FALSE)),"")</f>
        <v>1732832</v>
      </c>
      <c r="H40" s="262" t="s">
        <v>562</v>
      </c>
      <c r="I40" s="242">
        <v>2</v>
      </c>
      <c r="J40" s="239">
        <f>_xlfn.IFNA((VLOOKUP(K40,OMS!$O$10:$P$3000,2,FALSE)),"")</f>
        <v>1799285</v>
      </c>
      <c r="K40" s="262" t="s">
        <v>572</v>
      </c>
      <c r="L40" s="299"/>
      <c r="M40" s="300"/>
      <c r="N40" s="300"/>
      <c r="O40" s="103"/>
      <c r="P40" s="201"/>
      <c r="Q40" s="105" t="str">
        <f>_xlfn.IFNA((VLOOKUP(O40,'DQ Lookup'!$A$2:$B$99,2,FALSE)),"")</f>
        <v/>
      </c>
    </row>
    <row r="41" spans="1:36" ht="19.5" customHeight="1" x14ac:dyDescent="0.25">
      <c r="A41" s="316"/>
      <c r="B41" s="317"/>
      <c r="C41" s="317"/>
      <c r="D41" s="317"/>
      <c r="E41" s="318"/>
      <c r="F41" s="200">
        <v>3</v>
      </c>
      <c r="G41" s="239">
        <f>_xlfn.IFNA((VLOOKUP(H41,OMS!$O$10:$P$3000,2,FALSE)),"")</f>
        <v>1615944</v>
      </c>
      <c r="H41" s="262" t="s">
        <v>551</v>
      </c>
      <c r="I41" s="243">
        <v>4</v>
      </c>
      <c r="J41" s="239">
        <f>_xlfn.IFNA((VLOOKUP(K41,OMS!$O$10:$P$3000,2,FALSE)),"")</f>
        <v>1849621</v>
      </c>
      <c r="K41" s="262" t="s">
        <v>576</v>
      </c>
      <c r="L41" s="91">
        <f>'Moors League'!O36</f>
        <v>2</v>
      </c>
      <c r="M41" s="89">
        <f>'Moors League'!P36</f>
        <v>11613</v>
      </c>
      <c r="N41" s="89">
        <f>'Moors League'!Q36</f>
        <v>3</v>
      </c>
      <c r="O41" s="103"/>
      <c r="P41" s="201"/>
      <c r="Q41" s="105" t="str">
        <f>_xlfn.IFNA((VLOOKUP(O41,'DQ Lookup'!$A$2:$B$99,2,FALSE)),"")</f>
        <v/>
      </c>
    </row>
    <row r="42" spans="1:36" ht="19.5" customHeight="1" x14ac:dyDescent="0.25">
      <c r="A42" s="271">
        <v>29</v>
      </c>
      <c r="B42" s="272" t="s">
        <v>283</v>
      </c>
      <c r="C42" s="272" t="s">
        <v>285</v>
      </c>
      <c r="D42" s="272" t="s">
        <v>293</v>
      </c>
      <c r="E42" s="273" t="s">
        <v>97</v>
      </c>
      <c r="F42" s="197" t="s">
        <v>296</v>
      </c>
      <c r="G42" s="239">
        <f>_xlfn.IFNA((VLOOKUP(H42,OMS!$O$10:$P$3000,2,FALSE)),"")</f>
        <v>1371014</v>
      </c>
      <c r="H42" s="262" t="s">
        <v>544</v>
      </c>
      <c r="I42" s="240" t="s">
        <v>298</v>
      </c>
      <c r="J42" s="239">
        <f>_xlfn.IFNA((VLOOKUP(K42,OMS!$O$10:$P$3000,2,FALSE)),"")</f>
        <v>1408866</v>
      </c>
      <c r="K42" s="262" t="s">
        <v>573</v>
      </c>
      <c r="L42" s="299"/>
      <c r="M42" s="300"/>
      <c r="N42" s="300"/>
      <c r="O42" s="103"/>
      <c r="P42" s="201"/>
      <c r="Q42" s="105" t="str">
        <f>_xlfn.IFNA((VLOOKUP(O42,'DQ Lookup'!$A$2:$B$99,2,FALSE)),"")</f>
        <v/>
      </c>
    </row>
    <row r="43" spans="1:36" ht="19.5" customHeight="1" x14ac:dyDescent="0.25">
      <c r="A43" s="316"/>
      <c r="B43" s="317"/>
      <c r="C43" s="317"/>
      <c r="D43" s="317"/>
      <c r="E43" s="318"/>
      <c r="F43" s="197" t="s">
        <v>297</v>
      </c>
      <c r="G43" s="239">
        <f>_xlfn.IFNA((VLOOKUP(H43,OMS!$O$10:$P$3000,2,FALSE)),"")</f>
        <v>1366544</v>
      </c>
      <c r="H43" s="262" t="s">
        <v>548</v>
      </c>
      <c r="I43" s="240" t="s">
        <v>299</v>
      </c>
      <c r="J43" s="239">
        <f>_xlfn.IFNA((VLOOKUP(K43,OMS!$O$10:$P$3000,2,FALSE)),"")</f>
        <v>1523515</v>
      </c>
      <c r="K43" s="262" t="s">
        <v>570</v>
      </c>
      <c r="L43" s="91">
        <f>'Moors League'!O37</f>
        <v>1</v>
      </c>
      <c r="M43" s="89">
        <f>'Moors League'!P37</f>
        <v>21388</v>
      </c>
      <c r="N43" s="89">
        <f>'Moors League'!Q37</f>
        <v>4</v>
      </c>
      <c r="O43" s="103"/>
      <c r="P43" s="201" t="s">
        <v>645</v>
      </c>
      <c r="Q43" s="105" t="str">
        <f>_xlfn.IFNA((VLOOKUP(O43,'DQ Lookup'!$A$2:$B$99,2,FALSE)),"")</f>
        <v/>
      </c>
    </row>
    <row r="44" spans="1:36" ht="19.5" customHeight="1" x14ac:dyDescent="0.25">
      <c r="A44" s="271">
        <v>30</v>
      </c>
      <c r="B44" s="272" t="s">
        <v>284</v>
      </c>
      <c r="C44" s="272" t="s">
        <v>285</v>
      </c>
      <c r="D44" s="272" t="s">
        <v>293</v>
      </c>
      <c r="E44" s="273" t="s">
        <v>97</v>
      </c>
      <c r="F44" s="198" t="s">
        <v>296</v>
      </c>
      <c r="G44" s="239">
        <f>_xlfn.IFNA((VLOOKUP(H44,OMS!$O$10:$P$3000,2,FALSE)),"")</f>
        <v>1456867</v>
      </c>
      <c r="H44" s="262" t="s">
        <v>555</v>
      </c>
      <c r="I44" s="240" t="s">
        <v>298</v>
      </c>
      <c r="J44" s="239">
        <f>_xlfn.IFNA((VLOOKUP(K44,OMS!$O$10:$P$3000,2,FALSE)),"")</f>
        <v>1603094</v>
      </c>
      <c r="K44" s="262" t="s">
        <v>560</v>
      </c>
      <c r="L44" s="299"/>
      <c r="M44" s="300"/>
      <c r="N44" s="300"/>
      <c r="O44" s="103"/>
      <c r="P44" s="201"/>
      <c r="Q44" s="105" t="str">
        <f>_xlfn.IFNA((VLOOKUP(O44,'DQ Lookup'!$A$2:$B$99,2,FALSE)),"")</f>
        <v/>
      </c>
    </row>
    <row r="45" spans="1:36" ht="19.5" customHeight="1" x14ac:dyDescent="0.25">
      <c r="A45" s="316"/>
      <c r="B45" s="317"/>
      <c r="C45" s="317"/>
      <c r="D45" s="317"/>
      <c r="E45" s="318"/>
      <c r="F45" s="197" t="s">
        <v>297</v>
      </c>
      <c r="G45" s="239">
        <f>_xlfn.IFNA((VLOOKUP(H45,OMS!$O$10:$P$3000,2,FALSE)),"")</f>
        <v>1398877</v>
      </c>
      <c r="H45" s="262" t="s">
        <v>553</v>
      </c>
      <c r="I45" s="240" t="s">
        <v>299</v>
      </c>
      <c r="J45" s="239">
        <f>_xlfn.IFNA((VLOOKUP(K45,OMS!$O$10:$P$3000,2,FALSE)),"")</f>
        <v>1497252</v>
      </c>
      <c r="K45" s="262" t="s">
        <v>549</v>
      </c>
      <c r="L45" s="91">
        <f>'Moors League'!O38</f>
        <v>1</v>
      </c>
      <c r="M45" s="89">
        <f>'Moors League'!P38</f>
        <v>20909</v>
      </c>
      <c r="N45" s="89">
        <f>'Moors League'!Q38</f>
        <v>4</v>
      </c>
      <c r="O45" s="103"/>
      <c r="P45" s="201"/>
      <c r="Q45" s="105"/>
    </row>
    <row r="46" spans="1:36" s="45" customFormat="1" ht="19.5" customHeight="1" x14ac:dyDescent="0.25">
      <c r="A46" s="271">
        <v>31</v>
      </c>
      <c r="B46" s="272" t="s">
        <v>283</v>
      </c>
      <c r="C46" s="272" t="s">
        <v>79</v>
      </c>
      <c r="D46" s="272" t="s">
        <v>292</v>
      </c>
      <c r="E46" s="273" t="s">
        <v>289</v>
      </c>
      <c r="F46" s="308"/>
      <c r="G46" s="239">
        <f>_xlfn.IFNA((VLOOKUP(H46,OMS!$O$10:$P$3000,2,FALSE)),"")</f>
        <v>1260915</v>
      </c>
      <c r="H46" s="262" t="s">
        <v>554</v>
      </c>
      <c r="I46" s="263"/>
      <c r="J46" s="263"/>
      <c r="K46" s="264"/>
      <c r="L46" s="88">
        <f>'Moors League'!O39</f>
        <v>1</v>
      </c>
      <c r="M46" s="89">
        <f>'Moors League'!P39</f>
        <v>3039</v>
      </c>
      <c r="N46" s="89">
        <f>'Moors League'!Q39</f>
        <v>4</v>
      </c>
      <c r="O46" s="103"/>
      <c r="P46" s="201" t="s">
        <v>645</v>
      </c>
      <c r="Q46" s="105"/>
      <c r="AJ46" s="289"/>
    </row>
    <row r="47" spans="1:36" s="45" customFormat="1" ht="19.5" customHeight="1" x14ac:dyDescent="0.25">
      <c r="A47" s="271">
        <v>32</v>
      </c>
      <c r="B47" s="272" t="s">
        <v>284</v>
      </c>
      <c r="C47" s="272" t="s">
        <v>79</v>
      </c>
      <c r="D47" s="272" t="s">
        <v>292</v>
      </c>
      <c r="E47" s="273" t="s">
        <v>289</v>
      </c>
      <c r="F47" s="308"/>
      <c r="G47" s="239">
        <f>_xlfn.IFNA((VLOOKUP(H47,OMS!$O$10:$P$3000,2,FALSE)),"")</f>
        <v>1388225</v>
      </c>
      <c r="H47" s="262" t="s">
        <v>566</v>
      </c>
      <c r="I47" s="263"/>
      <c r="J47" s="263"/>
      <c r="K47" s="264"/>
      <c r="L47" s="88">
        <f>'Moors League'!O40</f>
        <v>3</v>
      </c>
      <c r="M47" s="89">
        <f>'Moors League'!P40</f>
        <v>3160</v>
      </c>
      <c r="N47" s="89">
        <f>'Moors League'!Q40</f>
        <v>2</v>
      </c>
      <c r="O47" s="103"/>
      <c r="P47" s="104"/>
      <c r="Q47" s="105"/>
      <c r="AJ47" s="289"/>
    </row>
    <row r="48" spans="1:36" s="45" customFormat="1" ht="19.5" customHeight="1" x14ac:dyDescent="0.25">
      <c r="A48" s="271">
        <v>33</v>
      </c>
      <c r="B48" s="272" t="s">
        <v>283</v>
      </c>
      <c r="C48" s="272" t="s">
        <v>282</v>
      </c>
      <c r="D48" s="272" t="s">
        <v>292</v>
      </c>
      <c r="E48" s="273" t="s">
        <v>288</v>
      </c>
      <c r="F48" s="308"/>
      <c r="G48" s="239">
        <f>_xlfn.IFNA((VLOOKUP(H48,OMS!$O$10:$P$3000,2,FALSE)),"")</f>
        <v>1695043</v>
      </c>
      <c r="H48" s="262" t="s">
        <v>557</v>
      </c>
      <c r="I48" s="263"/>
      <c r="J48" s="263"/>
      <c r="K48" s="264"/>
      <c r="L48" s="88">
        <f>'Moors League'!O41</f>
        <v>4</v>
      </c>
      <c r="M48" s="89">
        <f>'Moors League'!P41</f>
        <v>4422</v>
      </c>
      <c r="N48" s="89">
        <f>'Moors League'!Q41</f>
        <v>1</v>
      </c>
      <c r="O48" s="103"/>
      <c r="P48" s="104"/>
      <c r="Q48" s="105"/>
      <c r="AJ48" s="289"/>
    </row>
    <row r="49" spans="1:36" s="45" customFormat="1" ht="19.5" customHeight="1" x14ac:dyDescent="0.25">
      <c r="A49" s="271">
        <v>34</v>
      </c>
      <c r="B49" s="272" t="s">
        <v>284</v>
      </c>
      <c r="C49" s="272" t="s">
        <v>282</v>
      </c>
      <c r="D49" s="272" t="s">
        <v>292</v>
      </c>
      <c r="E49" s="273" t="s">
        <v>288</v>
      </c>
      <c r="F49" s="308"/>
      <c r="G49" s="239">
        <f>_xlfn.IFNA((VLOOKUP(H49,OMS!$O$10:$P$3000,2,FALSE)),"")</f>
        <v>1603093</v>
      </c>
      <c r="H49" s="262" t="s">
        <v>547</v>
      </c>
      <c r="I49" s="263"/>
      <c r="J49" s="263"/>
      <c r="K49" s="264"/>
      <c r="L49" s="88">
        <f>'Moors League'!O42</f>
        <v>2</v>
      </c>
      <c r="M49" s="89">
        <f>'Moors League'!P42</f>
        <v>3453</v>
      </c>
      <c r="N49" s="89">
        <f>'Moors League'!Q42</f>
        <v>3</v>
      </c>
      <c r="O49" s="103"/>
      <c r="P49" s="104"/>
      <c r="Q49" s="105"/>
      <c r="AJ49" s="289"/>
    </row>
    <row r="50" spans="1:36" s="45" customFormat="1" ht="19.5" customHeight="1" x14ac:dyDescent="0.25">
      <c r="A50" s="271">
        <v>35</v>
      </c>
      <c r="B50" s="272" t="s">
        <v>283</v>
      </c>
      <c r="C50" s="272" t="s">
        <v>285</v>
      </c>
      <c r="D50" s="272" t="s">
        <v>292</v>
      </c>
      <c r="E50" s="273" t="s">
        <v>291</v>
      </c>
      <c r="F50" s="308"/>
      <c r="G50" s="239">
        <f>_xlfn.IFNA((VLOOKUP(H50,OMS!$O$10:$P$3000,2,FALSE)),"")</f>
        <v>1371014</v>
      </c>
      <c r="H50" s="262" t="s">
        <v>544</v>
      </c>
      <c r="I50" s="263"/>
      <c r="J50" s="263"/>
      <c r="K50" s="264"/>
      <c r="L50" s="88">
        <f>'Moors League'!O43</f>
        <v>1</v>
      </c>
      <c r="M50" s="89">
        <f>'Moors League'!P43</f>
        <v>2937</v>
      </c>
      <c r="N50" s="89">
        <f>'Moors League'!Q43</f>
        <v>4</v>
      </c>
      <c r="O50" s="103"/>
      <c r="P50" s="104"/>
      <c r="Q50" s="105"/>
      <c r="AJ50" s="289"/>
    </row>
    <row r="51" spans="1:36" s="45" customFormat="1" ht="19.5" customHeight="1" x14ac:dyDescent="0.25">
      <c r="A51" s="271">
        <v>36</v>
      </c>
      <c r="B51" s="272" t="s">
        <v>284</v>
      </c>
      <c r="C51" s="272" t="s">
        <v>285</v>
      </c>
      <c r="D51" s="272" t="s">
        <v>292</v>
      </c>
      <c r="E51" s="273" t="s">
        <v>291</v>
      </c>
      <c r="F51" s="308"/>
      <c r="G51" s="239">
        <f>_xlfn.IFNA((VLOOKUP(H51,OMS!$O$10:$P$3000,2,FALSE)),"")</f>
        <v>1497252</v>
      </c>
      <c r="H51" s="262" t="s">
        <v>549</v>
      </c>
      <c r="I51" s="263"/>
      <c r="J51" s="263"/>
      <c r="K51" s="264"/>
      <c r="L51" s="88">
        <f>'Moors League'!O44</f>
        <v>3</v>
      </c>
      <c r="M51" s="89">
        <f>'Moors League'!P44</f>
        <v>2826</v>
      </c>
      <c r="N51" s="89">
        <f>'Moors League'!Q44</f>
        <v>2</v>
      </c>
      <c r="O51" s="103"/>
      <c r="P51" s="104"/>
      <c r="Q51" s="105"/>
      <c r="AJ51" s="289"/>
    </row>
    <row r="52" spans="1:36" s="45" customFormat="1" ht="19.5" customHeight="1" x14ac:dyDescent="0.25">
      <c r="A52" s="271">
        <v>37</v>
      </c>
      <c r="B52" s="272" t="s">
        <v>283</v>
      </c>
      <c r="C52" s="272" t="s">
        <v>287</v>
      </c>
      <c r="D52" s="272" t="s">
        <v>292</v>
      </c>
      <c r="E52" s="273" t="s">
        <v>290</v>
      </c>
      <c r="F52" s="308"/>
      <c r="G52" s="239">
        <f>_xlfn.IFNA((VLOOKUP(H52,OMS!$O$10:$P$3000,2,FALSE)),"")</f>
        <v>1745027</v>
      </c>
      <c r="H52" s="262" t="s">
        <v>567</v>
      </c>
      <c r="I52" s="263"/>
      <c r="J52" s="263"/>
      <c r="K52" s="264"/>
      <c r="L52" s="88">
        <f>'Moors League'!O45</f>
        <v>3</v>
      </c>
      <c r="M52" s="89">
        <f>'Moors League'!P45</f>
        <v>5432</v>
      </c>
      <c r="N52" s="89">
        <f>'Moors League'!Q45</f>
        <v>2</v>
      </c>
      <c r="O52" s="103"/>
      <c r="P52" s="104"/>
      <c r="Q52" s="105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89"/>
    </row>
    <row r="53" spans="1:36" s="45" customFormat="1" ht="19.5" customHeight="1" x14ac:dyDescent="0.25">
      <c r="A53" s="271">
        <v>38</v>
      </c>
      <c r="B53" s="272" t="s">
        <v>284</v>
      </c>
      <c r="C53" s="272" t="s">
        <v>287</v>
      </c>
      <c r="D53" s="272" t="s">
        <v>292</v>
      </c>
      <c r="E53" s="273" t="s">
        <v>290</v>
      </c>
      <c r="F53" s="308"/>
      <c r="G53" s="239">
        <f>_xlfn.IFNA((VLOOKUP(H53,OMS!$O$10:$P$3000,2,FALSE)),"")</f>
        <v>1732832</v>
      </c>
      <c r="H53" s="262" t="s">
        <v>562</v>
      </c>
      <c r="I53" s="263"/>
      <c r="J53" s="263"/>
      <c r="K53" s="264"/>
      <c r="L53" s="88">
        <f>'Moors League'!O46</f>
        <v>1</v>
      </c>
      <c r="M53" s="89">
        <f>'Moors League'!P46</f>
        <v>4830</v>
      </c>
      <c r="N53" s="89">
        <f>'Moors League'!Q46</f>
        <v>4</v>
      </c>
      <c r="O53" s="103"/>
      <c r="P53" s="104"/>
      <c r="Q53" s="105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89"/>
    </row>
    <row r="54" spans="1:36" s="45" customFormat="1" ht="19.5" customHeight="1" x14ac:dyDescent="0.25">
      <c r="A54" s="271">
        <v>39</v>
      </c>
      <c r="B54" s="272" t="s">
        <v>283</v>
      </c>
      <c r="C54" s="272" t="s">
        <v>286</v>
      </c>
      <c r="D54" s="272" t="s">
        <v>292</v>
      </c>
      <c r="E54" s="273" t="s">
        <v>289</v>
      </c>
      <c r="F54" s="308"/>
      <c r="G54" s="239">
        <f>_xlfn.IFNA((VLOOKUP(H54,OMS!$O$10:$P$3000,2,FALSE)),"")</f>
        <v>1488958</v>
      </c>
      <c r="H54" s="262" t="s">
        <v>564</v>
      </c>
      <c r="I54" s="263"/>
      <c r="J54" s="263"/>
      <c r="K54" s="264"/>
      <c r="L54" s="88">
        <f>'Moors League'!O47</f>
        <v>2</v>
      </c>
      <c r="M54" s="89">
        <f>'Moors League'!P47</f>
        <v>3415</v>
      </c>
      <c r="N54" s="89">
        <f>'Moors League'!Q47</f>
        <v>3</v>
      </c>
      <c r="O54" s="103"/>
      <c r="P54" s="104"/>
      <c r="Q54" s="105"/>
      <c r="AJ54" s="289"/>
    </row>
    <row r="55" spans="1:36" s="45" customFormat="1" ht="19.5" customHeight="1" x14ac:dyDescent="0.25">
      <c r="A55" s="271">
        <v>40</v>
      </c>
      <c r="B55" s="272" t="s">
        <v>284</v>
      </c>
      <c r="C55" s="272" t="s">
        <v>286</v>
      </c>
      <c r="D55" s="272" t="s">
        <v>292</v>
      </c>
      <c r="E55" s="273" t="s">
        <v>289</v>
      </c>
      <c r="F55" s="309"/>
      <c r="G55" s="239">
        <f>_xlfn.IFNA((VLOOKUP(H55,OMS!$O$10:$P$3000,2,FALSE)),"")</f>
        <v>1603094</v>
      </c>
      <c r="H55" s="262" t="s">
        <v>560</v>
      </c>
      <c r="I55" s="265"/>
      <c r="J55" s="265"/>
      <c r="K55" s="266"/>
      <c r="L55" s="88">
        <f>'Moors League'!O48</f>
        <v>1</v>
      </c>
      <c r="M55" s="89">
        <f>'Moors League'!P48</f>
        <v>3187</v>
      </c>
      <c r="N55" s="89">
        <f>'Moors League'!Q48</f>
        <v>4</v>
      </c>
      <c r="O55" s="103"/>
      <c r="P55" s="104"/>
      <c r="Q55" s="105" t="str">
        <f>_xlfn.IFNA((VLOOKUP(O55,'DQ Lookup'!$A$2:$B$99,2,FALSE)),"")</f>
        <v/>
      </c>
      <c r="AJ55" s="289"/>
    </row>
    <row r="56" spans="1:36" s="45" customFormat="1" ht="19.5" customHeight="1" x14ac:dyDescent="0.25">
      <c r="A56" s="271">
        <v>41</v>
      </c>
      <c r="B56" s="272" t="s">
        <v>283</v>
      </c>
      <c r="C56" s="272" t="s">
        <v>79</v>
      </c>
      <c r="D56" s="272" t="s">
        <v>293</v>
      </c>
      <c r="E56" s="273" t="s">
        <v>99</v>
      </c>
      <c r="F56" s="199">
        <v>1</v>
      </c>
      <c r="G56" s="239">
        <f>_xlfn.IFNA((VLOOKUP(H56,OMS!$O$10:$P$3000,2,FALSE)),"")</f>
        <v>969505</v>
      </c>
      <c r="H56" s="262" t="s">
        <v>568</v>
      </c>
      <c r="I56" s="241">
        <v>2</v>
      </c>
      <c r="J56" s="239">
        <f>_xlfn.IFNA((VLOOKUP(K56,OMS!$O$10:$P$3000,2,FALSE)),"")</f>
        <v>1408866</v>
      </c>
      <c r="K56" s="262" t="s">
        <v>573</v>
      </c>
      <c r="L56" s="299"/>
      <c r="M56" s="300"/>
      <c r="N56" s="300"/>
      <c r="O56" s="103"/>
      <c r="P56" s="104"/>
      <c r="Q56" s="105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289"/>
    </row>
    <row r="57" spans="1:36" s="45" customFormat="1" ht="19.5" customHeight="1" x14ac:dyDescent="0.25">
      <c r="A57" s="316"/>
      <c r="B57" s="317"/>
      <c r="C57" s="317"/>
      <c r="D57" s="317"/>
      <c r="E57" s="318"/>
      <c r="F57" s="199">
        <v>3</v>
      </c>
      <c r="G57" s="239">
        <f>_xlfn.IFNA((VLOOKUP(H57,OMS!$O$10:$P$3000,2,FALSE)),"")</f>
        <v>1366544</v>
      </c>
      <c r="H57" s="262" t="s">
        <v>548</v>
      </c>
      <c r="I57" s="241">
        <v>4</v>
      </c>
      <c r="J57" s="239">
        <f>_xlfn.IFNA((VLOOKUP(K57,OMS!$O$10:$P$3000,2,FALSE)),"")</f>
        <v>1260915</v>
      </c>
      <c r="K57" s="262" t="s">
        <v>554</v>
      </c>
      <c r="L57" s="91">
        <f>'Moors League'!O49</f>
        <v>1</v>
      </c>
      <c r="M57" s="89">
        <f>'Moors League'!P49</f>
        <v>20007</v>
      </c>
      <c r="N57" s="89">
        <f>'Moors League'!Q49</f>
        <v>4</v>
      </c>
      <c r="O57" s="103"/>
      <c r="P57" s="104"/>
      <c r="Q57" s="105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289"/>
    </row>
    <row r="58" spans="1:36" s="45" customFormat="1" ht="19.5" customHeight="1" x14ac:dyDescent="0.25">
      <c r="A58" s="271">
        <v>42</v>
      </c>
      <c r="B58" s="272" t="s">
        <v>284</v>
      </c>
      <c r="C58" s="272" t="s">
        <v>79</v>
      </c>
      <c r="D58" s="272" t="s">
        <v>293</v>
      </c>
      <c r="E58" s="273" t="s">
        <v>99</v>
      </c>
      <c r="F58" s="198">
        <v>1</v>
      </c>
      <c r="G58" s="239">
        <f>_xlfn.IFNA((VLOOKUP(H58,OMS!$O$10:$P$3000,2,FALSE)),"")</f>
        <v>1456867</v>
      </c>
      <c r="H58" s="262" t="s">
        <v>555</v>
      </c>
      <c r="I58" s="242">
        <v>2</v>
      </c>
      <c r="J58" s="239">
        <f>_xlfn.IFNA((VLOOKUP(K58,OMS!$O$10:$P$3000,2,FALSE)),"")</f>
        <v>1497252</v>
      </c>
      <c r="K58" s="262" t="s">
        <v>549</v>
      </c>
      <c r="L58" s="299"/>
      <c r="M58" s="300"/>
      <c r="N58" s="300"/>
      <c r="O58" s="103"/>
      <c r="P58" s="104"/>
      <c r="Q58" s="105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289"/>
    </row>
    <row r="59" spans="1:36" s="45" customFormat="1" ht="19.5" customHeight="1" x14ac:dyDescent="0.25">
      <c r="A59" s="316"/>
      <c r="B59" s="317"/>
      <c r="C59" s="317"/>
      <c r="D59" s="317"/>
      <c r="E59" s="318"/>
      <c r="F59" s="200">
        <v>3</v>
      </c>
      <c r="G59" s="239">
        <f>_xlfn.IFNA((VLOOKUP(H59,OMS!$O$10:$P$3000,2,FALSE)),"")</f>
        <v>1388225</v>
      </c>
      <c r="H59" s="262" t="s">
        <v>566</v>
      </c>
      <c r="I59" s="243">
        <v>4</v>
      </c>
      <c r="J59" s="239">
        <f>_xlfn.IFNA((VLOOKUP(K59,OMS!$O$10:$P$3000,2,FALSE)),"")</f>
        <v>50628</v>
      </c>
      <c r="K59" s="262" t="s">
        <v>545</v>
      </c>
      <c r="L59" s="91">
        <f>'Moors League'!O50</f>
        <v>2</v>
      </c>
      <c r="M59" s="89">
        <f>'Moors League'!P50</f>
        <v>15219</v>
      </c>
      <c r="N59" s="89">
        <f>'Moors League'!Q50</f>
        <v>3</v>
      </c>
      <c r="O59" s="103"/>
      <c r="P59" s="104"/>
      <c r="Q59" s="105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289"/>
    </row>
    <row r="60" spans="1:36" s="45" customFormat="1" ht="19.5" customHeight="1" x14ac:dyDescent="0.25">
      <c r="A60" s="271">
        <v>43</v>
      </c>
      <c r="B60" s="272" t="s">
        <v>283</v>
      </c>
      <c r="C60" s="272" t="s">
        <v>282</v>
      </c>
      <c r="D60" s="272" t="s">
        <v>293</v>
      </c>
      <c r="E60" s="273" t="s">
        <v>97</v>
      </c>
      <c r="F60" s="197" t="s">
        <v>296</v>
      </c>
      <c r="G60" s="239">
        <f>_xlfn.IFNA((VLOOKUP(H60,OMS!$O$10:$P$3000,2,FALSE)),"")</f>
        <v>1695043</v>
      </c>
      <c r="H60" s="262" t="s">
        <v>557</v>
      </c>
      <c r="I60" s="240" t="s">
        <v>298</v>
      </c>
      <c r="J60" s="239">
        <f>_xlfn.IFNA((VLOOKUP(K60,OMS!$O$10:$P$3000,2,FALSE)),"")</f>
        <v>1745020</v>
      </c>
      <c r="K60" s="262" t="s">
        <v>546</v>
      </c>
      <c r="L60" s="299"/>
      <c r="M60" s="300"/>
      <c r="N60" s="300"/>
      <c r="O60" s="103"/>
      <c r="P60" s="104"/>
      <c r="Q60" s="105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289"/>
    </row>
    <row r="61" spans="1:36" s="45" customFormat="1" ht="19.5" customHeight="1" x14ac:dyDescent="0.25">
      <c r="A61" s="316"/>
      <c r="B61" s="317"/>
      <c r="C61" s="317"/>
      <c r="D61" s="317"/>
      <c r="E61" s="318"/>
      <c r="F61" s="197" t="s">
        <v>297</v>
      </c>
      <c r="G61" s="239">
        <f>_xlfn.IFNA((VLOOKUP(H61,OMS!$O$10:$P$3000,2,FALSE)),"")</f>
        <v>1745023</v>
      </c>
      <c r="H61" s="262" t="s">
        <v>569</v>
      </c>
      <c r="I61" s="240" t="s">
        <v>299</v>
      </c>
      <c r="J61" s="239">
        <f>_xlfn.IFNA((VLOOKUP(K61,OMS!$O$10:$P$3000,2,FALSE)),"")</f>
        <v>1636244</v>
      </c>
      <c r="K61" s="262" t="s">
        <v>556</v>
      </c>
      <c r="L61" s="91">
        <f>'Moors League'!O51</f>
        <v>3</v>
      </c>
      <c r="M61" s="89">
        <f>'Moors League'!P51</f>
        <v>25632</v>
      </c>
      <c r="N61" s="89">
        <f>'Moors League'!Q51</f>
        <v>2</v>
      </c>
      <c r="O61" s="103"/>
      <c r="P61" s="104"/>
      <c r="Q61" s="105" t="str">
        <f>_xlfn.IFNA((VLOOKUP(O61,'DQ Lookup'!$A$2:$B$99,2,FALSE)),"")</f>
        <v/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289"/>
    </row>
    <row r="62" spans="1:36" s="45" customFormat="1" ht="19.5" customHeight="1" x14ac:dyDescent="0.25">
      <c r="A62" s="271">
        <v>44</v>
      </c>
      <c r="B62" s="272" t="s">
        <v>284</v>
      </c>
      <c r="C62" s="272" t="s">
        <v>282</v>
      </c>
      <c r="D62" s="272" t="s">
        <v>293</v>
      </c>
      <c r="E62" s="273" t="s">
        <v>97</v>
      </c>
      <c r="F62" s="198" t="s">
        <v>296</v>
      </c>
      <c r="G62" s="239">
        <f>_xlfn.IFNA((VLOOKUP(H62,OMS!$O$10:$P$3000,2,FALSE)),"")</f>
        <v>1603093</v>
      </c>
      <c r="H62" s="262" t="s">
        <v>547</v>
      </c>
      <c r="I62" s="240" t="s">
        <v>298</v>
      </c>
      <c r="J62" s="239">
        <f>_xlfn.IFNA((VLOOKUP(K62,OMS!$O$10:$P$3000,2,FALSE)),"")</f>
        <v>1732832</v>
      </c>
      <c r="K62" s="262" t="s">
        <v>562</v>
      </c>
      <c r="L62" s="299"/>
      <c r="M62" s="300"/>
      <c r="N62" s="300"/>
      <c r="O62" s="103"/>
      <c r="P62" s="104"/>
      <c r="Q62" s="105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289"/>
    </row>
    <row r="63" spans="1:36" s="45" customFormat="1" ht="19.5" customHeight="1" x14ac:dyDescent="0.25">
      <c r="A63" s="316"/>
      <c r="B63" s="317"/>
      <c r="C63" s="317"/>
      <c r="D63" s="317"/>
      <c r="E63" s="318"/>
      <c r="F63" s="197" t="s">
        <v>297</v>
      </c>
      <c r="G63" s="239">
        <f>_xlfn.IFNA((VLOOKUP(H63,OMS!$O$10:$P$3000,2,FALSE)),"")</f>
        <v>1615944</v>
      </c>
      <c r="H63" s="262" t="s">
        <v>551</v>
      </c>
      <c r="I63" s="240" t="s">
        <v>299</v>
      </c>
      <c r="J63" s="239">
        <f>_xlfn.IFNA((VLOOKUP(K63,OMS!$O$10:$P$3000,2,FALSE)),"")</f>
        <v>1790389</v>
      </c>
      <c r="K63" s="262" t="s">
        <v>559</v>
      </c>
      <c r="L63" s="91">
        <f>'Moors League'!O52</f>
        <v>1</v>
      </c>
      <c r="M63" s="89">
        <f>'Moors League'!P52</f>
        <v>24134</v>
      </c>
      <c r="N63" s="89">
        <f>'Moors League'!Q52</f>
        <v>4</v>
      </c>
      <c r="O63" s="103"/>
      <c r="P63" s="104"/>
      <c r="Q63" s="105" t="str">
        <f>_xlfn.IFNA((VLOOKUP(O63,'DQ Lookup'!$A$2:$B$99,2,FALSE)),"")</f>
        <v/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289"/>
    </row>
    <row r="64" spans="1:36" s="45" customFormat="1" ht="19.5" customHeight="1" x14ac:dyDescent="0.25">
      <c r="A64" s="271">
        <v>45</v>
      </c>
      <c r="B64" s="272" t="s">
        <v>283</v>
      </c>
      <c r="C64" s="272" t="s">
        <v>286</v>
      </c>
      <c r="D64" s="272" t="s">
        <v>292</v>
      </c>
      <c r="E64" s="273" t="s">
        <v>291</v>
      </c>
      <c r="F64" s="308"/>
      <c r="G64" s="239">
        <f>_xlfn.IFNA((VLOOKUP(H64,OMS!$O$10:$P$3000,2,FALSE)),"")</f>
        <v>1488958</v>
      </c>
      <c r="H64" s="262" t="s">
        <v>564</v>
      </c>
      <c r="I64" s="263"/>
      <c r="J64" s="263"/>
      <c r="L64" s="88">
        <f>'Moors League'!O53</f>
        <v>4</v>
      </c>
      <c r="M64" s="89">
        <f>'Moors League'!P53</f>
        <v>3132</v>
      </c>
      <c r="N64" s="89">
        <f>'Moors League'!Q53</f>
        <v>1</v>
      </c>
      <c r="O64" s="103"/>
      <c r="P64" s="104"/>
      <c r="Q64" s="105" t="str">
        <f>_xlfn.IFNA((VLOOKUP(O64,'DQ Lookup'!$A$2:$B$99,2,FALSE)),"")</f>
        <v/>
      </c>
      <c r="AJ64" s="289"/>
    </row>
    <row r="65" spans="1:36" s="45" customFormat="1" ht="19.5" customHeight="1" x14ac:dyDescent="0.25">
      <c r="A65" s="271">
        <v>46</v>
      </c>
      <c r="B65" s="272" t="s">
        <v>284</v>
      </c>
      <c r="C65" s="272" t="s">
        <v>286</v>
      </c>
      <c r="D65" s="272" t="s">
        <v>292</v>
      </c>
      <c r="E65" s="273" t="s">
        <v>291</v>
      </c>
      <c r="F65" s="308"/>
      <c r="G65" s="239">
        <f>_xlfn.IFNA((VLOOKUP(H65,OMS!$O$10:$P$3000,2,FALSE)),"")</f>
        <v>1398877</v>
      </c>
      <c r="H65" s="262" t="s">
        <v>553</v>
      </c>
      <c r="I65" s="263"/>
      <c r="J65" s="263"/>
      <c r="K65" s="264"/>
      <c r="L65" s="88">
        <f>'Moors League'!O54</f>
        <v>1</v>
      </c>
      <c r="M65" s="89">
        <f>'Moors League'!P54</f>
        <v>2707</v>
      </c>
      <c r="N65" s="89">
        <f>'Moors League'!Q54</f>
        <v>4</v>
      </c>
      <c r="O65" s="103"/>
      <c r="P65" s="104"/>
      <c r="Q65" s="105" t="str">
        <f>_xlfn.IFNA((VLOOKUP(O65,'DQ Lookup'!$A$2:$B$99,2,FALSE)),"")</f>
        <v/>
      </c>
      <c r="AJ65" s="289"/>
    </row>
    <row r="66" spans="1:36" s="45" customFormat="1" ht="19.5" customHeight="1" x14ac:dyDescent="0.25">
      <c r="A66" s="271">
        <v>47</v>
      </c>
      <c r="B66" s="272" t="s">
        <v>283</v>
      </c>
      <c r="C66" s="272" t="s">
        <v>287</v>
      </c>
      <c r="D66" s="272" t="s">
        <v>292</v>
      </c>
      <c r="E66" s="273" t="s">
        <v>289</v>
      </c>
      <c r="F66" s="308"/>
      <c r="G66" s="239">
        <f>_xlfn.IFNA((VLOOKUP(H66,OMS!$O$10:$P$3000,2,FALSE)),"")</f>
        <v>1724911</v>
      </c>
      <c r="H66" s="262" t="s">
        <v>561</v>
      </c>
      <c r="I66" s="263"/>
      <c r="J66" s="263"/>
      <c r="K66" s="264"/>
      <c r="L66" s="88">
        <f>'Moors League'!O55</f>
        <v>3</v>
      </c>
      <c r="M66" s="89">
        <f>'Moors League'!P55</f>
        <v>5145</v>
      </c>
      <c r="N66" s="89">
        <f>'Moors League'!Q55</f>
        <v>2</v>
      </c>
      <c r="O66" s="103"/>
      <c r="P66" s="104"/>
      <c r="Q66" s="105" t="str">
        <f>_xlfn.IFNA((VLOOKUP(O66,'DQ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289"/>
    </row>
    <row r="67" spans="1:36" s="45" customFormat="1" ht="19.5" customHeight="1" x14ac:dyDescent="0.25">
      <c r="A67" s="271">
        <v>48</v>
      </c>
      <c r="B67" s="272" t="s">
        <v>284</v>
      </c>
      <c r="C67" s="272" t="s">
        <v>287</v>
      </c>
      <c r="D67" s="272" t="s">
        <v>292</v>
      </c>
      <c r="E67" s="273" t="s">
        <v>289</v>
      </c>
      <c r="F67" s="308"/>
      <c r="G67" s="239">
        <f>_xlfn.IFNA((VLOOKUP(H67,OMS!$O$10:$P$3000,2,FALSE)),"")</f>
        <v>1615944</v>
      </c>
      <c r="H67" s="262" t="s">
        <v>551</v>
      </c>
      <c r="I67" s="263"/>
      <c r="J67" s="263"/>
      <c r="K67" s="264"/>
      <c r="L67" s="88">
        <f>'Moors League'!O56</f>
        <v>1</v>
      </c>
      <c r="M67" s="89">
        <f>'Moors League'!P56</f>
        <v>3869</v>
      </c>
      <c r="N67" s="89">
        <f>'Moors League'!Q56</f>
        <v>4</v>
      </c>
      <c r="O67" s="103"/>
      <c r="P67" s="104"/>
      <c r="Q67" s="105" t="str">
        <f>_xlfn.IFNA((VLOOKUP(O67,'DQ Lookup'!$A$2:$B$99,2,FALSE)),"")</f>
        <v/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289"/>
    </row>
    <row r="68" spans="1:36" s="45" customFormat="1" ht="19.5" customHeight="1" x14ac:dyDescent="0.25">
      <c r="A68" s="271">
        <v>49</v>
      </c>
      <c r="B68" s="272" t="s">
        <v>283</v>
      </c>
      <c r="C68" s="272" t="s">
        <v>285</v>
      </c>
      <c r="D68" s="272" t="s">
        <v>292</v>
      </c>
      <c r="E68" s="273" t="s">
        <v>288</v>
      </c>
      <c r="F68" s="308"/>
      <c r="G68" s="239">
        <f>_xlfn.IFNA((VLOOKUP(H68,OMS!$O$10:$P$3000,2,FALSE)),"")</f>
        <v>1523515</v>
      </c>
      <c r="H68" s="262" t="s">
        <v>570</v>
      </c>
      <c r="I68" s="263"/>
      <c r="J68" s="263"/>
      <c r="K68" s="264"/>
      <c r="L68" s="88">
        <f>'Moors League'!O57</f>
        <v>3</v>
      </c>
      <c r="M68" s="89">
        <f>'Moors League'!P57</f>
        <v>3631</v>
      </c>
      <c r="N68" s="89">
        <f>'Moors League'!Q57</f>
        <v>2</v>
      </c>
      <c r="O68" s="103"/>
      <c r="P68" s="104"/>
      <c r="Q68" s="105" t="str">
        <f>_xlfn.IFNA((VLOOKUP(O68,'DQ Lookup'!$A$2:$B$99,2,FALSE)),"")</f>
        <v/>
      </c>
      <c r="AJ68" s="289"/>
    </row>
    <row r="69" spans="1:36" s="45" customFormat="1" ht="19.5" customHeight="1" x14ac:dyDescent="0.25">
      <c r="A69" s="271">
        <v>50</v>
      </c>
      <c r="B69" s="272" t="s">
        <v>284</v>
      </c>
      <c r="C69" s="272" t="s">
        <v>285</v>
      </c>
      <c r="D69" s="272" t="s">
        <v>292</v>
      </c>
      <c r="E69" s="273" t="s">
        <v>288</v>
      </c>
      <c r="F69" s="308"/>
      <c r="G69" s="239">
        <f>_xlfn.IFNA((VLOOKUP(H69,OMS!$O$10:$P$3000,2,FALSE)),"")</f>
        <v>1456867</v>
      </c>
      <c r="H69" s="262" t="s">
        <v>555</v>
      </c>
      <c r="I69" s="263"/>
      <c r="J69" s="263"/>
      <c r="K69" s="264"/>
      <c r="L69" s="88">
        <f>'Moors League'!O58</f>
        <v>2</v>
      </c>
      <c r="M69" s="89">
        <f>'Moors League'!P58</f>
        <v>3285</v>
      </c>
      <c r="N69" s="89">
        <f>'Moors League'!Q58</f>
        <v>3</v>
      </c>
      <c r="O69" s="103"/>
      <c r="P69" s="104"/>
      <c r="Q69" s="105" t="str">
        <f>_xlfn.IFNA((VLOOKUP(O69,'DQ Lookup'!$A$2:$B$99,2,FALSE)),"")</f>
        <v/>
      </c>
      <c r="AJ69" s="289"/>
    </row>
    <row r="70" spans="1:36" s="45" customFormat="1" ht="19.5" customHeight="1" x14ac:dyDescent="0.25">
      <c r="A70" s="271">
        <v>51</v>
      </c>
      <c r="B70" s="272" t="s">
        <v>283</v>
      </c>
      <c r="C70" s="272" t="s">
        <v>282</v>
      </c>
      <c r="D70" s="272" t="s">
        <v>292</v>
      </c>
      <c r="E70" s="273" t="s">
        <v>290</v>
      </c>
      <c r="F70" s="308"/>
      <c r="G70" s="239">
        <f>_xlfn.IFNA((VLOOKUP(H70,OMS!$O$10:$P$3000,2,FALSE)),"")</f>
        <v>1745020</v>
      </c>
      <c r="H70" s="262" t="s">
        <v>546</v>
      </c>
      <c r="I70" s="263"/>
      <c r="J70" s="263"/>
      <c r="K70" s="264"/>
      <c r="L70" s="88">
        <f>'Moors League'!O59</f>
        <v>2</v>
      </c>
      <c r="M70" s="89">
        <f>'Moors League'!P59</f>
        <v>4468</v>
      </c>
      <c r="N70" s="89">
        <f>'Moors League'!Q59</f>
        <v>3</v>
      </c>
      <c r="O70" s="103"/>
      <c r="P70" s="104"/>
      <c r="Q70" s="105" t="str">
        <f>_xlfn.IFNA((VLOOKUP(O70,'DQ Lookup'!$A$2:$B$99,2,FALSE)),"")</f>
        <v/>
      </c>
      <c r="AJ70" s="289"/>
    </row>
    <row r="71" spans="1:36" s="45" customFormat="1" ht="19.5" customHeight="1" x14ac:dyDescent="0.25">
      <c r="A71" s="271">
        <v>52</v>
      </c>
      <c r="B71" s="272" t="s">
        <v>284</v>
      </c>
      <c r="C71" s="272" t="s">
        <v>282</v>
      </c>
      <c r="D71" s="272" t="s">
        <v>292</v>
      </c>
      <c r="E71" s="273" t="s">
        <v>290</v>
      </c>
      <c r="F71" s="308"/>
      <c r="G71" s="239">
        <f>_xlfn.IFNA((VLOOKUP(H71,OMS!$O$10:$P$3000,2,FALSE)),"")</f>
        <v>1603093</v>
      </c>
      <c r="H71" s="262" t="s">
        <v>547</v>
      </c>
      <c r="I71" s="263"/>
      <c r="J71" s="263"/>
      <c r="K71" s="264"/>
      <c r="L71" s="88">
        <f>'Moors League'!O60</f>
        <v>1</v>
      </c>
      <c r="M71" s="89">
        <f>'Moors League'!P60</f>
        <v>3867</v>
      </c>
      <c r="N71" s="89">
        <f>'Moors League'!Q60</f>
        <v>4</v>
      </c>
      <c r="O71" s="103"/>
      <c r="P71" s="104"/>
      <c r="Q71" s="105" t="str">
        <f>_xlfn.IFNA((VLOOKUP(O71,'DQ Lookup'!$A$2:$B$99,2,FALSE)),"")</f>
        <v/>
      </c>
      <c r="AJ71" s="289"/>
    </row>
    <row r="72" spans="1:36" s="45" customFormat="1" ht="19.5" customHeight="1" x14ac:dyDescent="0.25">
      <c r="A72" s="271">
        <v>53</v>
      </c>
      <c r="B72" s="272" t="s">
        <v>283</v>
      </c>
      <c r="C72" s="272" t="s">
        <v>79</v>
      </c>
      <c r="D72" s="272" t="s">
        <v>292</v>
      </c>
      <c r="E72" s="273" t="s">
        <v>291</v>
      </c>
      <c r="F72" s="308"/>
      <c r="G72" s="239">
        <f>_xlfn.IFNA((VLOOKUP(H72,OMS!$O$10:$P$3000,2,FALSE)),"")</f>
        <v>969505</v>
      </c>
      <c r="H72" s="262" t="s">
        <v>568</v>
      </c>
      <c r="I72" s="263"/>
      <c r="J72" s="263"/>
      <c r="K72" s="264"/>
      <c r="L72" s="88">
        <f>'Moors League'!O61</f>
        <v>1</v>
      </c>
      <c r="M72" s="89">
        <f>'Moors League'!P61</f>
        <v>2973</v>
      </c>
      <c r="N72" s="89">
        <f>'Moors League'!Q61</f>
        <v>4</v>
      </c>
      <c r="O72" s="103"/>
      <c r="P72" s="104"/>
      <c r="Q72" s="105" t="str">
        <f>_xlfn.IFNA((VLOOKUP(O72,'DQ Lookup'!$A$2:$B$99,2,FALSE)),"")</f>
        <v/>
      </c>
      <c r="AJ72" s="289"/>
    </row>
    <row r="73" spans="1:36" s="45" customFormat="1" ht="19.5" customHeight="1" x14ac:dyDescent="0.25">
      <c r="A73" s="271">
        <v>54</v>
      </c>
      <c r="B73" s="272" t="s">
        <v>284</v>
      </c>
      <c r="C73" s="272" t="s">
        <v>79</v>
      </c>
      <c r="D73" s="272" t="s">
        <v>292</v>
      </c>
      <c r="E73" s="273" t="s">
        <v>291</v>
      </c>
      <c r="F73" s="309"/>
      <c r="G73" s="239">
        <f>_xlfn.IFNA((VLOOKUP(H73,OMS!$O$10:$P$3000,2,FALSE)),"")</f>
        <v>50628</v>
      </c>
      <c r="H73" s="262" t="s">
        <v>545</v>
      </c>
      <c r="I73" s="265"/>
      <c r="J73" s="265"/>
      <c r="K73" s="266"/>
      <c r="L73" s="88">
        <f>'Moors League'!O62</f>
        <v>2</v>
      </c>
      <c r="M73" s="89">
        <f>'Moors League'!P62</f>
        <v>2642</v>
      </c>
      <c r="N73" s="89">
        <f>'Moors League'!Q62</f>
        <v>3</v>
      </c>
      <c r="O73" s="103"/>
      <c r="P73" s="104"/>
      <c r="Q73" s="105" t="str">
        <f>_xlfn.IFNA((VLOOKUP(O73,'DQ Lookup'!$A$2:$B$99,2,FALSE)),"")</f>
        <v/>
      </c>
      <c r="AJ73" s="289"/>
    </row>
    <row r="74" spans="1:36" s="45" customFormat="1" ht="19.5" customHeight="1" x14ac:dyDescent="0.25">
      <c r="A74" s="271">
        <v>55</v>
      </c>
      <c r="B74" s="272" t="s">
        <v>283</v>
      </c>
      <c r="C74" s="272" t="s">
        <v>286</v>
      </c>
      <c r="D74" s="272" t="s">
        <v>293</v>
      </c>
      <c r="E74" s="273" t="s">
        <v>99</v>
      </c>
      <c r="F74" s="199">
        <v>1</v>
      </c>
      <c r="G74" s="239">
        <f>_xlfn.IFNA((VLOOKUP(H74,OMS!$O$10:$P$3000,2,FALSE)),"")</f>
        <v>1488958</v>
      </c>
      <c r="H74" s="262" t="s">
        <v>564</v>
      </c>
      <c r="I74" s="241">
        <v>2</v>
      </c>
      <c r="J74" s="239">
        <f>_xlfn.IFNA((VLOOKUP(K74,OMS!$O$10:$P$3000,2,FALSE)),"")</f>
        <v>1408866</v>
      </c>
      <c r="K74" s="262" t="s">
        <v>573</v>
      </c>
      <c r="L74" s="299"/>
      <c r="M74" s="300"/>
      <c r="N74" s="300"/>
      <c r="O74" s="103"/>
      <c r="P74" s="104"/>
      <c r="Q74" s="105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289"/>
    </row>
    <row r="75" spans="1:36" s="45" customFormat="1" ht="19.5" customHeight="1" x14ac:dyDescent="0.25">
      <c r="A75" s="316"/>
      <c r="B75" s="317"/>
      <c r="C75" s="317"/>
      <c r="D75" s="317"/>
      <c r="E75" s="318"/>
      <c r="F75" s="199">
        <v>3</v>
      </c>
      <c r="G75" s="239">
        <f>_xlfn.IFNA((VLOOKUP(H75,OMS!$O$10:$P$3000,2,FALSE)),"")</f>
        <v>1636309</v>
      </c>
      <c r="H75" s="262" t="s">
        <v>563</v>
      </c>
      <c r="I75" s="241">
        <v>4</v>
      </c>
      <c r="J75" s="239">
        <f>_xlfn.IFNA((VLOOKUP(K75,OMS!$O$10:$P$3000,2,FALSE)),"")</f>
        <v>1260915</v>
      </c>
      <c r="K75" s="262" t="s">
        <v>554</v>
      </c>
      <c r="L75" s="91">
        <f>'Moors League'!O63</f>
        <v>1</v>
      </c>
      <c r="M75" s="89">
        <f>'Moors League'!P63</f>
        <v>20741</v>
      </c>
      <c r="N75" s="89">
        <f>'Moors League'!Q63</f>
        <v>4</v>
      </c>
      <c r="O75" s="103"/>
      <c r="P75" s="104"/>
      <c r="Q75" s="105" t="str">
        <f>_xlfn.IFNA((VLOOKUP(O75,'DQ Lookup'!$A$2:$B$99,2,FALSE)),"")</f>
        <v/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289"/>
    </row>
    <row r="76" spans="1:36" s="45" customFormat="1" ht="19.5" customHeight="1" x14ac:dyDescent="0.25">
      <c r="A76" s="271">
        <v>56</v>
      </c>
      <c r="B76" s="272" t="s">
        <v>284</v>
      </c>
      <c r="C76" s="272" t="s">
        <v>286</v>
      </c>
      <c r="D76" s="272" t="s">
        <v>293</v>
      </c>
      <c r="E76" s="273" t="s">
        <v>99</v>
      </c>
      <c r="F76" s="198">
        <v>1</v>
      </c>
      <c r="G76" s="239">
        <f>_xlfn.IFNA((VLOOKUP(H76,OMS!$O$10:$P$3000,2,FALSE)),"")</f>
        <v>1603094</v>
      </c>
      <c r="H76" s="262" t="s">
        <v>560</v>
      </c>
      <c r="I76" s="242">
        <v>2</v>
      </c>
      <c r="J76" s="239">
        <f>_xlfn.IFNA((VLOOKUP(K76,OMS!$O$10:$P$3000,2,FALSE)),"")</f>
        <v>1497252</v>
      </c>
      <c r="K76" s="262" t="s">
        <v>549</v>
      </c>
      <c r="L76" s="299"/>
      <c r="M76" s="300"/>
      <c r="N76" s="300"/>
      <c r="O76" s="103"/>
      <c r="P76" s="104"/>
      <c r="Q76" s="105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289"/>
    </row>
    <row r="77" spans="1:36" s="45" customFormat="1" ht="19.5" customHeight="1" x14ac:dyDescent="0.25">
      <c r="A77" s="316"/>
      <c r="B77" s="317"/>
      <c r="C77" s="317"/>
      <c r="D77" s="317"/>
      <c r="E77" s="318"/>
      <c r="F77" s="200">
        <v>3</v>
      </c>
      <c r="G77" s="239">
        <f>_xlfn.IFNA((VLOOKUP(H77,OMS!$O$10:$P$3000,2,FALSE)),"")</f>
        <v>1700336</v>
      </c>
      <c r="H77" s="262" t="s">
        <v>571</v>
      </c>
      <c r="I77" s="243">
        <v>4</v>
      </c>
      <c r="J77" s="239">
        <f>_xlfn.IFNA((VLOOKUP(K77,OMS!$O$10:$P$3000,2,FALSE)),"")</f>
        <v>50628</v>
      </c>
      <c r="K77" s="262" t="s">
        <v>545</v>
      </c>
      <c r="L77" s="91">
        <f>'Moors League'!O64</f>
        <v>1</v>
      </c>
      <c r="M77" s="89">
        <f>'Moors League'!P64</f>
        <v>20124</v>
      </c>
      <c r="N77" s="89">
        <f>'Moors League'!Q64</f>
        <v>4</v>
      </c>
      <c r="O77" s="103"/>
      <c r="P77" s="104"/>
      <c r="Q77" s="105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289"/>
    </row>
    <row r="78" spans="1:36" s="45" customFormat="1" ht="19.5" customHeight="1" x14ac:dyDescent="0.25">
      <c r="A78" s="271">
        <v>57</v>
      </c>
      <c r="B78" s="272" t="s">
        <v>283</v>
      </c>
      <c r="C78" s="272" t="s">
        <v>287</v>
      </c>
      <c r="D78" s="272" t="s">
        <v>294</v>
      </c>
      <c r="E78" s="273" t="s">
        <v>97</v>
      </c>
      <c r="F78" s="197" t="s">
        <v>296</v>
      </c>
      <c r="G78" s="239">
        <f>_xlfn.IFNA((VLOOKUP(H78,OMS!$O$10:$P$3000,2,FALSE)),"")</f>
        <v>1745017</v>
      </c>
      <c r="H78" s="262" t="s">
        <v>550</v>
      </c>
      <c r="I78" s="240" t="s">
        <v>298</v>
      </c>
      <c r="J78" s="239">
        <f>_xlfn.IFNA((VLOOKUP(K78,OMS!$O$10:$P$3000,2,FALSE)),"")</f>
        <v>1745020</v>
      </c>
      <c r="K78" s="262" t="s">
        <v>546</v>
      </c>
      <c r="L78" s="299"/>
      <c r="M78" s="300"/>
      <c r="N78" s="300"/>
      <c r="O78" s="103"/>
      <c r="P78" s="104"/>
      <c r="Q78" s="105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289"/>
    </row>
    <row r="79" spans="1:36" s="45" customFormat="1" ht="19.5" customHeight="1" x14ac:dyDescent="0.25">
      <c r="A79" s="316"/>
      <c r="B79" s="317"/>
      <c r="C79" s="317"/>
      <c r="D79" s="317"/>
      <c r="E79" s="318"/>
      <c r="F79" s="197" t="s">
        <v>297</v>
      </c>
      <c r="G79" s="239">
        <f>_xlfn.IFNA((VLOOKUP(H79,OMS!$O$10:$P$3000,2,FALSE)),"")</f>
        <v>1724911</v>
      </c>
      <c r="H79" s="262" t="s">
        <v>561</v>
      </c>
      <c r="I79" s="240" t="s">
        <v>299</v>
      </c>
      <c r="J79" s="239">
        <f>_xlfn.IFNA((VLOOKUP(K79,OMS!$O$10:$P$3000,2,FALSE)),"")</f>
        <v>1636244</v>
      </c>
      <c r="K79" s="262" t="s">
        <v>556</v>
      </c>
      <c r="L79" s="91">
        <f>'Moors League'!O65</f>
        <v>2</v>
      </c>
      <c r="M79" s="89">
        <f>'Moors League'!P65</f>
        <v>13298</v>
      </c>
      <c r="N79" s="89">
        <f>'Moors League'!Q65</f>
        <v>3</v>
      </c>
      <c r="O79" s="103"/>
      <c r="P79" s="104"/>
      <c r="Q79" s="105" t="str">
        <f>_xlfn.IFNA((VLOOKUP(O79,'DQ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289"/>
    </row>
    <row r="80" spans="1:36" s="45" customFormat="1" ht="19.5" customHeight="1" x14ac:dyDescent="0.25">
      <c r="A80" s="271">
        <v>58</v>
      </c>
      <c r="B80" s="272" t="s">
        <v>284</v>
      </c>
      <c r="C80" s="272" t="s">
        <v>287</v>
      </c>
      <c r="D80" s="272" t="s">
        <v>294</v>
      </c>
      <c r="E80" s="273" t="s">
        <v>97</v>
      </c>
      <c r="F80" s="198" t="s">
        <v>296</v>
      </c>
      <c r="G80" s="239">
        <f>_xlfn.IFNA((VLOOKUP(H80,OMS!$O$10:$P$3000,2,FALSE)),"")</f>
        <v>1799285</v>
      </c>
      <c r="H80" s="262" t="s">
        <v>572</v>
      </c>
      <c r="I80" s="240" t="s">
        <v>298</v>
      </c>
      <c r="J80" s="239">
        <f>_xlfn.IFNA((VLOOKUP(K80,OMS!$O$10:$P$3000,2,FALSE)),"")</f>
        <v>1638069</v>
      </c>
      <c r="K80" s="262" t="s">
        <v>558</v>
      </c>
      <c r="L80" s="299"/>
      <c r="M80" s="300"/>
      <c r="N80" s="300"/>
      <c r="O80" s="103"/>
      <c r="P80" s="104"/>
      <c r="Q80" s="105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289"/>
    </row>
    <row r="81" spans="1:36" s="45" customFormat="1" ht="19.5" customHeight="1" x14ac:dyDescent="0.25">
      <c r="A81" s="316"/>
      <c r="B81" s="317"/>
      <c r="C81" s="317"/>
      <c r="D81" s="317"/>
      <c r="E81" s="318"/>
      <c r="F81" s="197" t="s">
        <v>297</v>
      </c>
      <c r="G81" s="239">
        <f>_xlfn.IFNA((VLOOKUP(H81,OMS!$O$10:$P$3000,2,FALSE)),"")</f>
        <v>1615944</v>
      </c>
      <c r="H81" s="262" t="s">
        <v>551</v>
      </c>
      <c r="I81" s="240" t="s">
        <v>299</v>
      </c>
      <c r="J81" s="239">
        <f>_xlfn.IFNA((VLOOKUP(K81,OMS!$O$10:$P$3000,2,FALSE)),"")</f>
        <v>1790389</v>
      </c>
      <c r="K81" s="262" t="s">
        <v>559</v>
      </c>
      <c r="L81" s="91">
        <f>'Moors League'!O66</f>
        <v>2</v>
      </c>
      <c r="M81" s="89">
        <f>'Moors League'!P66</f>
        <v>13277</v>
      </c>
      <c r="N81" s="89">
        <f>'Moors League'!Q66</f>
        <v>3</v>
      </c>
      <c r="O81" s="103"/>
      <c r="P81" s="104"/>
      <c r="Q81" s="105" t="str">
        <f>_xlfn.IFNA((VLOOKUP(O81,'DQ Lookup'!$A$2:$B$99,2,FALSE)),"")</f>
        <v/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289"/>
    </row>
    <row r="82" spans="1:36" s="45" customFormat="1" ht="19.5" customHeight="1" x14ac:dyDescent="0.25">
      <c r="A82" s="271">
        <v>59</v>
      </c>
      <c r="B82" s="272" t="s">
        <v>283</v>
      </c>
      <c r="C82" s="272" t="s">
        <v>285</v>
      </c>
      <c r="D82" s="272" t="s">
        <v>293</v>
      </c>
      <c r="E82" s="273" t="s">
        <v>99</v>
      </c>
      <c r="F82" s="199">
        <v>1</v>
      </c>
      <c r="G82" s="239">
        <f>_xlfn.IFNA((VLOOKUP(H82,OMS!$O$10:$P$3000,2,FALSE)),"")</f>
        <v>1408866</v>
      </c>
      <c r="H82" s="262" t="s">
        <v>573</v>
      </c>
      <c r="I82" s="241">
        <v>2</v>
      </c>
      <c r="J82" s="239">
        <f>_xlfn.IFNA((VLOOKUP(K82,OMS!$O$10:$P$3000,2,FALSE)),"")</f>
        <v>1523515</v>
      </c>
      <c r="K82" s="262" t="s">
        <v>570</v>
      </c>
      <c r="L82" s="299"/>
      <c r="M82" s="300"/>
      <c r="N82" s="300"/>
      <c r="O82" s="103"/>
      <c r="P82" s="104"/>
      <c r="Q82" s="105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289"/>
    </row>
    <row r="83" spans="1:36" s="45" customFormat="1" ht="19.5" customHeight="1" x14ac:dyDescent="0.25">
      <c r="A83" s="316"/>
      <c r="B83" s="317"/>
      <c r="C83" s="317"/>
      <c r="D83" s="317"/>
      <c r="E83" s="318"/>
      <c r="F83" s="199">
        <v>3</v>
      </c>
      <c r="G83" s="239">
        <f>_xlfn.IFNA((VLOOKUP(H83,OMS!$O$10:$P$3000,2,FALSE)),"")</f>
        <v>1371014</v>
      </c>
      <c r="H83" s="262" t="s">
        <v>544</v>
      </c>
      <c r="I83" s="241">
        <v>4</v>
      </c>
      <c r="J83" s="239">
        <f>_xlfn.IFNA((VLOOKUP(K83,OMS!$O$10:$P$3000,2,FALSE)),"")</f>
        <v>1366544</v>
      </c>
      <c r="K83" s="262" t="s">
        <v>548</v>
      </c>
      <c r="L83" s="91">
        <f>'Moors League'!O67</f>
        <v>1</v>
      </c>
      <c r="M83" s="89">
        <f>'Moors League'!P67</f>
        <v>20335</v>
      </c>
      <c r="N83" s="89">
        <f>'Moors League'!Q67</f>
        <v>4</v>
      </c>
      <c r="O83" s="103"/>
      <c r="P83" s="104"/>
      <c r="Q83" s="105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289"/>
    </row>
    <row r="84" spans="1:36" s="45" customFormat="1" ht="19.5" customHeight="1" x14ac:dyDescent="0.25">
      <c r="A84" s="271">
        <v>60</v>
      </c>
      <c r="B84" s="272" t="s">
        <v>284</v>
      </c>
      <c r="C84" s="272" t="s">
        <v>285</v>
      </c>
      <c r="D84" s="272" t="s">
        <v>293</v>
      </c>
      <c r="E84" s="273" t="s">
        <v>99</v>
      </c>
      <c r="F84" s="198">
        <v>1</v>
      </c>
      <c r="G84" s="239">
        <f>_xlfn.IFNA((VLOOKUP(H84,OMS!$O$10:$P$3000,2,FALSE)),"")</f>
        <v>1456867</v>
      </c>
      <c r="H84" s="262" t="s">
        <v>555</v>
      </c>
      <c r="I84" s="242">
        <v>2</v>
      </c>
      <c r="J84" s="239">
        <f>_xlfn.IFNA((VLOOKUP(K84,OMS!$O$10:$P$3000,2,FALSE)),"")</f>
        <v>1603094</v>
      </c>
      <c r="K84" s="262" t="s">
        <v>560</v>
      </c>
      <c r="L84" s="299"/>
      <c r="M84" s="300"/>
      <c r="N84" s="300"/>
      <c r="O84" s="103"/>
      <c r="P84" s="104"/>
      <c r="Q84" s="105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289"/>
    </row>
    <row r="85" spans="1:36" s="45" customFormat="1" ht="19.5" customHeight="1" x14ac:dyDescent="0.25">
      <c r="A85" s="316"/>
      <c r="B85" s="317"/>
      <c r="C85" s="317"/>
      <c r="D85" s="317"/>
      <c r="E85" s="318"/>
      <c r="F85" s="200">
        <v>3</v>
      </c>
      <c r="G85" s="239">
        <f>_xlfn.IFNA((VLOOKUP(H85,OMS!$O$10:$P$3000,2,FALSE)),"")</f>
        <v>1497252</v>
      </c>
      <c r="H85" s="262" t="s">
        <v>549</v>
      </c>
      <c r="I85" s="243">
        <v>4</v>
      </c>
      <c r="J85" s="239">
        <f>_xlfn.IFNA((VLOOKUP(K85,OMS!$O$10:$P$3000,2,FALSE)),"")</f>
        <v>1398877</v>
      </c>
      <c r="K85" s="262" t="s">
        <v>553</v>
      </c>
      <c r="L85" s="91">
        <f>'Moors League'!O68</f>
        <v>1</v>
      </c>
      <c r="M85" s="89">
        <f>'Moors League'!P68</f>
        <v>15392</v>
      </c>
      <c r="N85" s="89">
        <f>'Moors League'!Q68</f>
        <v>4</v>
      </c>
      <c r="O85" s="103"/>
      <c r="P85" s="104"/>
      <c r="Q85" s="105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289"/>
    </row>
    <row r="86" spans="1:36" s="45" customFormat="1" ht="19.5" customHeight="1" x14ac:dyDescent="0.25">
      <c r="A86" s="271">
        <v>61</v>
      </c>
      <c r="B86" s="305" t="s">
        <v>111</v>
      </c>
      <c r="C86" s="306"/>
      <c r="D86" s="272"/>
      <c r="E86" s="273" t="s">
        <v>295</v>
      </c>
      <c r="F86" s="94">
        <v>1</v>
      </c>
      <c r="G86" s="239">
        <f>_xlfn.IFNA((VLOOKUP(H86,OMS!$O$10:$P$3000,2,FALSE)),"")</f>
        <v>1745017</v>
      </c>
      <c r="H86" s="262" t="s">
        <v>550</v>
      </c>
      <c r="I86" s="242">
        <v>2</v>
      </c>
      <c r="J86" s="239">
        <f>_xlfn.IFNA((VLOOKUP(K86,OMS!$O$10:$P$3000,2,FALSE)),"")</f>
        <v>1615944</v>
      </c>
      <c r="K86" s="262" t="s">
        <v>551</v>
      </c>
      <c r="L86" s="310"/>
      <c r="M86" s="311"/>
      <c r="N86" s="311"/>
      <c r="O86" s="103"/>
      <c r="P86" s="104"/>
      <c r="Q86" s="105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289"/>
    </row>
    <row r="87" spans="1:36" s="45" customFormat="1" ht="19.5" customHeight="1" x14ac:dyDescent="0.25">
      <c r="A87" s="319" t="s">
        <v>495</v>
      </c>
      <c r="B87" s="320"/>
      <c r="C87" s="320"/>
      <c r="D87" s="320"/>
      <c r="E87" s="321"/>
      <c r="F87" s="94">
        <v>3</v>
      </c>
      <c r="G87" s="239">
        <f>_xlfn.IFNA((VLOOKUP(H87,OMS!$O$10:$P$3000,2,FALSE)),"")</f>
        <v>1745020</v>
      </c>
      <c r="H87" s="262" t="s">
        <v>546</v>
      </c>
      <c r="I87" s="243">
        <v>4</v>
      </c>
      <c r="J87" s="239">
        <f>_xlfn.IFNA((VLOOKUP(K87,OMS!$O$10:$P$3000,2,FALSE)),"")</f>
        <v>1603093</v>
      </c>
      <c r="K87" s="262" t="s">
        <v>547</v>
      </c>
      <c r="L87" s="312"/>
      <c r="M87" s="313"/>
      <c r="N87" s="313"/>
      <c r="O87" s="103"/>
      <c r="P87" s="104"/>
      <c r="Q87" s="105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289"/>
    </row>
    <row r="88" spans="1:36" s="45" customFormat="1" ht="19.5" customHeight="1" x14ac:dyDescent="0.25">
      <c r="A88" s="322"/>
      <c r="B88" s="323"/>
      <c r="C88" s="323"/>
      <c r="D88" s="323"/>
      <c r="E88" s="324"/>
      <c r="F88" s="94">
        <v>5</v>
      </c>
      <c r="G88" s="239">
        <f>_xlfn.IFNA((VLOOKUP(H88,OMS!$O$10:$P$3000,2,FALSE)),"")</f>
        <v>1505722</v>
      </c>
      <c r="H88" s="262" t="s">
        <v>552</v>
      </c>
      <c r="I88" s="242">
        <v>6</v>
      </c>
      <c r="J88" s="239">
        <f>_xlfn.IFNA((VLOOKUP(K88,OMS!$O$10:$P$3000,2,FALSE)),"")</f>
        <v>1398877</v>
      </c>
      <c r="K88" s="262" t="s">
        <v>553</v>
      </c>
      <c r="L88" s="312"/>
      <c r="M88" s="313"/>
      <c r="N88" s="313"/>
      <c r="O88" s="103"/>
      <c r="P88" s="104"/>
      <c r="Q88" s="105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289"/>
    </row>
    <row r="89" spans="1:36" s="45" customFormat="1" ht="19.5" customHeight="1" x14ac:dyDescent="0.25">
      <c r="A89" s="322"/>
      <c r="B89" s="323"/>
      <c r="C89" s="323"/>
      <c r="D89" s="323"/>
      <c r="E89" s="324"/>
      <c r="F89" s="94">
        <v>7</v>
      </c>
      <c r="G89" s="239">
        <f>_xlfn.IFNA((VLOOKUP(H89,OMS!$O$10:$P$3000,2,FALSE)),"")</f>
        <v>1371014</v>
      </c>
      <c r="H89" s="262" t="s">
        <v>544</v>
      </c>
      <c r="I89" s="243">
        <v>8</v>
      </c>
      <c r="J89" s="239">
        <f>_xlfn.IFNA((VLOOKUP(K89,OMS!$O$10:$P$3000,2,FALSE)),"")</f>
        <v>1456867</v>
      </c>
      <c r="K89" s="262" t="s">
        <v>555</v>
      </c>
      <c r="L89" s="314"/>
      <c r="M89" s="315"/>
      <c r="N89" s="315"/>
      <c r="O89" s="103"/>
      <c r="P89" s="104"/>
      <c r="Q89" s="105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289"/>
    </row>
    <row r="90" spans="1:36" s="45" customFormat="1" ht="19.5" customHeight="1" thickBot="1" x14ac:dyDescent="0.3">
      <c r="A90" s="325"/>
      <c r="B90" s="326"/>
      <c r="C90" s="326"/>
      <c r="D90" s="326"/>
      <c r="E90" s="327"/>
      <c r="F90" s="94">
        <v>9</v>
      </c>
      <c r="G90" s="239">
        <f>_xlfn.IFNA((VLOOKUP(H90,OMS!$O$10:$P$3000,2,FALSE)),"")</f>
        <v>1260915</v>
      </c>
      <c r="H90" s="262" t="s">
        <v>554</v>
      </c>
      <c r="I90" s="244">
        <v>10</v>
      </c>
      <c r="J90" s="239">
        <f>_xlfn.IFNA((VLOOKUP(K90,OMS!$O$10:$P$3000,2,FALSE)),"")</f>
        <v>50628</v>
      </c>
      <c r="K90" s="262" t="s">
        <v>545</v>
      </c>
      <c r="L90" s="95">
        <f>'Moors League'!O69</f>
        <v>1</v>
      </c>
      <c r="M90" s="96">
        <f>'Moors League'!P69</f>
        <v>43230</v>
      </c>
      <c r="N90" s="96">
        <f>'Moors League'!Q69</f>
        <v>4</v>
      </c>
      <c r="O90" s="103"/>
      <c r="P90" s="104"/>
      <c r="Q90" s="105" t="str">
        <f>_xlfn.IFNA((VLOOKUP(O90,'DQ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289"/>
    </row>
    <row r="91" spans="1:36" ht="24.75" customHeight="1" thickBot="1" x14ac:dyDescent="0.3">
      <c r="A91" s="24"/>
      <c r="B91" s="1"/>
      <c r="C91" s="1"/>
      <c r="D91" s="1"/>
      <c r="E91" s="1"/>
      <c r="F91" s="24"/>
      <c r="G91" s="208"/>
      <c r="H91" s="24"/>
      <c r="I91" s="302" t="s">
        <v>300</v>
      </c>
      <c r="J91" s="377"/>
      <c r="K91" s="303"/>
      <c r="L91" s="304"/>
      <c r="M91" s="329">
        <f>SUM(N6:N90)</f>
        <v>191</v>
      </c>
      <c r="N91" s="330"/>
      <c r="O91" s="205"/>
      <c r="Q91" s="34"/>
    </row>
    <row r="92" spans="1:36" x14ac:dyDescent="0.25">
      <c r="A92" s="24"/>
      <c r="B92" s="1"/>
      <c r="C92" s="1"/>
      <c r="D92" s="1"/>
      <c r="E92" s="1"/>
      <c r="F92" s="24"/>
      <c r="G92" s="208"/>
      <c r="H92" s="24"/>
      <c r="I92" s="21"/>
      <c r="J92" s="23"/>
      <c r="K92" s="21"/>
      <c r="L92" s="22"/>
      <c r="M92" s="22"/>
      <c r="N92" s="23"/>
      <c r="O92" s="204"/>
      <c r="Q92" s="34"/>
    </row>
    <row r="93" spans="1:36" x14ac:dyDescent="0.25">
      <c r="A93" s="24"/>
      <c r="B93" s="1"/>
      <c r="C93" s="1"/>
      <c r="D93" s="1"/>
      <c r="E93" s="1"/>
      <c r="F93" s="24"/>
      <c r="G93" s="208"/>
      <c r="H93" s="24"/>
      <c r="I93" s="21"/>
      <c r="J93" s="23"/>
      <c r="K93" s="21"/>
      <c r="L93" s="22"/>
      <c r="M93" s="22"/>
      <c r="N93" s="23"/>
      <c r="O93" s="204"/>
      <c r="Q93" s="34"/>
    </row>
    <row r="94" spans="1:36" x14ac:dyDescent="0.25">
      <c r="A94" s="24"/>
      <c r="B94" s="1"/>
      <c r="C94" s="1"/>
      <c r="D94" s="1"/>
      <c r="E94" s="1"/>
      <c r="F94" s="24"/>
      <c r="G94" s="208"/>
      <c r="H94" s="24"/>
      <c r="I94" s="21"/>
      <c r="J94" s="23"/>
      <c r="K94" s="21"/>
      <c r="L94" s="22"/>
      <c r="M94" s="22"/>
      <c r="N94" s="23"/>
      <c r="O94" s="204"/>
      <c r="Q94" s="34"/>
    </row>
    <row r="95" spans="1:36" ht="15" customHeight="1" x14ac:dyDescent="0.25">
      <c r="A95" s="24"/>
      <c r="B95" s="1"/>
      <c r="C95" s="1"/>
      <c r="D95" s="1"/>
      <c r="E95" s="1"/>
      <c r="F95" s="24"/>
      <c r="G95" s="208"/>
      <c r="H95" s="24"/>
      <c r="I95" s="21"/>
      <c r="J95" s="23"/>
      <c r="K95" s="21"/>
      <c r="L95" s="22"/>
      <c r="M95" s="22"/>
      <c r="N95" s="23"/>
      <c r="O95" s="204"/>
      <c r="Q95" s="34"/>
    </row>
    <row r="96" spans="1:36" ht="15" customHeight="1" x14ac:dyDescent="0.25">
      <c r="A96" s="24"/>
      <c r="B96" s="1"/>
      <c r="C96" s="1"/>
      <c r="D96" s="1"/>
      <c r="E96" s="1"/>
      <c r="F96" s="24"/>
      <c r="G96" s="208"/>
      <c r="H96" s="24"/>
      <c r="I96" s="21"/>
      <c r="J96" s="23"/>
      <c r="K96" s="21"/>
      <c r="L96" s="22"/>
      <c r="M96" s="22"/>
      <c r="N96" s="23"/>
      <c r="O96" s="204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208"/>
      <c r="H97" s="24"/>
      <c r="I97" s="21"/>
      <c r="J97" s="23"/>
      <c r="K97" s="21"/>
      <c r="L97" s="22"/>
      <c r="M97" s="22"/>
      <c r="N97" s="23"/>
      <c r="O97" s="204"/>
      <c r="Q97" s="34"/>
    </row>
    <row r="98" spans="1:17" x14ac:dyDescent="0.25">
      <c r="A98" s="24"/>
      <c r="B98" s="1"/>
      <c r="C98" s="1"/>
      <c r="D98" s="1"/>
      <c r="E98" s="1"/>
      <c r="F98" s="24"/>
      <c r="G98" s="208"/>
      <c r="H98" s="24"/>
      <c r="I98" s="21"/>
      <c r="J98" s="23"/>
      <c r="K98" s="21"/>
      <c r="L98" s="22"/>
      <c r="M98" s="22"/>
      <c r="N98" s="23"/>
      <c r="O98" s="204"/>
      <c r="Q98" s="34"/>
    </row>
    <row r="99" spans="1:17" x14ac:dyDescent="0.25">
      <c r="A99" s="24"/>
      <c r="B99" s="1"/>
      <c r="C99" s="1"/>
      <c r="D99" s="1"/>
      <c r="E99" s="1"/>
      <c r="F99" s="24"/>
      <c r="G99" s="208"/>
      <c r="H99" s="24"/>
      <c r="I99" s="21"/>
      <c r="J99" s="23"/>
      <c r="K99" s="21"/>
      <c r="L99" s="22"/>
      <c r="M99" s="22"/>
      <c r="N99" s="23"/>
      <c r="O99" s="204"/>
      <c r="Q99" s="34"/>
    </row>
    <row r="100" spans="1:17" x14ac:dyDescent="0.25">
      <c r="A100" s="24"/>
      <c r="B100" s="1"/>
      <c r="C100" s="1"/>
      <c r="D100" s="1"/>
      <c r="E100" s="1"/>
      <c r="F100" s="24"/>
      <c r="G100" s="208"/>
      <c r="H100" s="24"/>
      <c r="I100" s="21"/>
      <c r="J100" s="23"/>
      <c r="K100" s="21"/>
      <c r="L100" s="22"/>
      <c r="M100" s="22"/>
      <c r="N100" s="23"/>
      <c r="O100" s="204"/>
      <c r="Q100" s="34"/>
    </row>
    <row r="101" spans="1:17" x14ac:dyDescent="0.25">
      <c r="A101" s="24"/>
      <c r="B101" s="1"/>
      <c r="C101" s="1"/>
      <c r="D101" s="1"/>
      <c r="E101" s="1"/>
      <c r="F101" s="24"/>
      <c r="G101" s="208"/>
      <c r="H101" s="24"/>
      <c r="I101" s="21"/>
      <c r="J101" s="23"/>
      <c r="K101" s="21"/>
      <c r="L101" s="22"/>
      <c r="M101" s="22"/>
      <c r="N101" s="23"/>
      <c r="O101" s="204"/>
      <c r="Q101" s="34"/>
    </row>
    <row r="102" spans="1:17" x14ac:dyDescent="0.25">
      <c r="A102" s="24"/>
      <c r="B102" s="1"/>
      <c r="C102" s="1"/>
      <c r="D102" s="1"/>
      <c r="E102" s="1"/>
      <c r="F102" s="24"/>
      <c r="G102" s="208"/>
      <c r="H102" s="24"/>
      <c r="I102" s="21"/>
      <c r="J102" s="23"/>
      <c r="K102" s="21"/>
      <c r="L102" s="22"/>
      <c r="M102" s="22"/>
      <c r="N102" s="23"/>
      <c r="O102" s="204"/>
      <c r="Q102" s="34"/>
    </row>
    <row r="103" spans="1:17" x14ac:dyDescent="0.25">
      <c r="A103" s="24"/>
      <c r="B103" s="1"/>
      <c r="C103" s="1"/>
      <c r="D103" s="1"/>
      <c r="E103" s="1"/>
      <c r="F103" s="24"/>
      <c r="G103" s="208"/>
      <c r="H103" s="24"/>
      <c r="I103" s="21"/>
      <c r="J103" s="23"/>
      <c r="K103" s="21"/>
      <c r="L103" s="22"/>
      <c r="M103" s="22"/>
      <c r="N103" s="23"/>
      <c r="O103" s="204"/>
      <c r="Q103" s="34"/>
    </row>
    <row r="104" spans="1:17" x14ac:dyDescent="0.25">
      <c r="A104" s="24"/>
      <c r="B104" s="1"/>
      <c r="C104" s="1"/>
      <c r="D104" s="1"/>
      <c r="E104" s="1"/>
      <c r="F104" s="24"/>
      <c r="G104" s="208"/>
      <c r="H104" s="24"/>
      <c r="I104" s="21"/>
      <c r="J104" s="23"/>
      <c r="K104" s="21"/>
      <c r="L104" s="22"/>
      <c r="M104" s="22"/>
      <c r="N104" s="23"/>
      <c r="O104" s="204"/>
      <c r="Q104" s="34"/>
    </row>
    <row r="105" spans="1:17" x14ac:dyDescent="0.25">
      <c r="A105" s="24"/>
      <c r="B105" s="1"/>
      <c r="C105" s="1"/>
      <c r="D105" s="1"/>
      <c r="E105" s="1"/>
      <c r="F105" s="24"/>
      <c r="G105" s="208"/>
      <c r="H105" s="24"/>
      <c r="I105" s="21"/>
      <c r="J105" s="23"/>
      <c r="K105" s="21"/>
      <c r="L105" s="22"/>
      <c r="M105" s="22"/>
      <c r="N105" s="23"/>
      <c r="O105" s="204"/>
      <c r="Q105" s="34"/>
    </row>
    <row r="106" spans="1:17" x14ac:dyDescent="0.25">
      <c r="A106" s="24"/>
      <c r="B106" s="1"/>
      <c r="C106" s="1"/>
      <c r="D106" s="1"/>
      <c r="E106" s="1"/>
      <c r="F106" s="24"/>
      <c r="G106" s="208"/>
      <c r="H106" s="24"/>
      <c r="I106" s="21"/>
      <c r="J106" s="23"/>
      <c r="K106" s="21"/>
      <c r="L106" s="22"/>
      <c r="M106" s="22"/>
      <c r="N106" s="23"/>
      <c r="O106" s="204"/>
      <c r="Q106" s="34"/>
    </row>
    <row r="107" spans="1:17" x14ac:dyDescent="0.25">
      <c r="A107" s="24"/>
      <c r="B107" s="1"/>
      <c r="C107" s="1"/>
      <c r="D107" s="1"/>
      <c r="E107" s="1"/>
      <c r="F107" s="24"/>
      <c r="G107" s="208"/>
      <c r="H107" s="24"/>
      <c r="I107" s="21"/>
      <c r="J107" s="23"/>
      <c r="K107" s="21"/>
      <c r="L107" s="22"/>
      <c r="M107" s="22"/>
      <c r="N107" s="23"/>
      <c r="O107" s="204"/>
      <c r="Q107" s="34"/>
    </row>
    <row r="108" spans="1:17" x14ac:dyDescent="0.25">
      <c r="A108" s="24"/>
      <c r="B108" s="1"/>
      <c r="C108" s="1"/>
      <c r="D108" s="1"/>
      <c r="E108" s="1"/>
      <c r="F108" s="24"/>
      <c r="G108" s="208"/>
      <c r="H108" s="24"/>
      <c r="I108" s="21"/>
      <c r="J108" s="23"/>
      <c r="K108" s="21"/>
      <c r="L108" s="22"/>
      <c r="M108" s="22"/>
      <c r="N108" s="23"/>
      <c r="O108" s="204"/>
      <c r="Q108" s="34"/>
    </row>
    <row r="109" spans="1:17" x14ac:dyDescent="0.25">
      <c r="A109" s="24"/>
      <c r="B109" s="1"/>
      <c r="C109" s="1"/>
      <c r="D109" s="1"/>
      <c r="E109" s="1"/>
      <c r="F109" s="24"/>
      <c r="G109" s="208"/>
      <c r="H109" s="24"/>
      <c r="I109" s="21"/>
      <c r="J109" s="23"/>
      <c r="K109" s="21"/>
      <c r="L109" s="22"/>
      <c r="M109" s="22"/>
      <c r="N109" s="23"/>
      <c r="O109" s="204"/>
      <c r="Q109" s="34"/>
    </row>
    <row r="110" spans="1:17" x14ac:dyDescent="0.25">
      <c r="A110" s="24"/>
      <c r="B110" s="1"/>
      <c r="C110" s="1"/>
      <c r="D110" s="1"/>
      <c r="E110" s="1"/>
      <c r="F110" s="24"/>
      <c r="G110" s="208"/>
      <c r="H110" s="24"/>
      <c r="I110" s="21"/>
      <c r="J110" s="23"/>
      <c r="K110" s="21"/>
      <c r="L110" s="22"/>
      <c r="M110" s="22"/>
      <c r="N110" s="23"/>
      <c r="O110" s="204"/>
      <c r="Q110" s="34"/>
    </row>
    <row r="111" spans="1:17" x14ac:dyDescent="0.25">
      <c r="A111" s="24"/>
      <c r="B111" s="1"/>
      <c r="C111" s="1"/>
      <c r="D111" s="1"/>
      <c r="E111" s="1"/>
      <c r="F111" s="24"/>
      <c r="G111" s="208"/>
      <c r="H111" s="24"/>
      <c r="I111" s="21"/>
      <c r="J111" s="23"/>
      <c r="K111" s="21"/>
      <c r="L111" s="22"/>
      <c r="M111" s="22"/>
      <c r="N111" s="23"/>
      <c r="O111" s="204"/>
      <c r="Q111" s="34"/>
    </row>
    <row r="112" spans="1:17" x14ac:dyDescent="0.25">
      <c r="A112" s="24"/>
      <c r="B112" s="1"/>
      <c r="C112" s="1"/>
      <c r="D112" s="1"/>
      <c r="E112" s="1"/>
      <c r="F112" s="24"/>
      <c r="G112" s="208"/>
      <c r="H112" s="24"/>
      <c r="I112" s="21"/>
      <c r="J112" s="23"/>
      <c r="K112" s="21"/>
      <c r="L112" s="22"/>
      <c r="M112" s="22"/>
      <c r="N112" s="23"/>
      <c r="O112" s="204"/>
      <c r="Q112" s="34"/>
    </row>
    <row r="113" spans="1:17" x14ac:dyDescent="0.25">
      <c r="A113" s="24"/>
      <c r="B113" s="1"/>
      <c r="C113" s="1"/>
      <c r="D113" s="1"/>
      <c r="E113" s="1"/>
      <c r="F113" s="24"/>
      <c r="G113" s="208"/>
      <c r="H113" s="24"/>
      <c r="I113" s="21"/>
      <c r="J113" s="23"/>
      <c r="K113" s="21"/>
      <c r="L113" s="22"/>
      <c r="M113" s="22"/>
      <c r="N113" s="23"/>
      <c r="O113" s="204"/>
      <c r="Q113" s="34"/>
    </row>
    <row r="114" spans="1:17" x14ac:dyDescent="0.25">
      <c r="A114" s="24"/>
      <c r="B114" s="1"/>
      <c r="C114" s="1"/>
      <c r="D114" s="1"/>
      <c r="E114" s="1"/>
      <c r="F114" s="24"/>
      <c r="G114" s="208"/>
      <c r="H114" s="24"/>
      <c r="I114" s="21"/>
      <c r="J114" s="23"/>
      <c r="K114" s="21"/>
      <c r="L114" s="22"/>
      <c r="M114" s="22"/>
      <c r="N114" s="23"/>
      <c r="O114" s="204"/>
      <c r="Q114" s="34"/>
    </row>
    <row r="115" spans="1:17" x14ac:dyDescent="0.25">
      <c r="A115" s="24"/>
      <c r="B115" s="1"/>
      <c r="C115" s="1"/>
      <c r="D115" s="1"/>
      <c r="E115" s="1"/>
      <c r="F115" s="24"/>
      <c r="G115" s="208"/>
      <c r="H115" s="24"/>
      <c r="I115" s="21"/>
      <c r="J115" s="23"/>
      <c r="K115" s="21"/>
      <c r="L115" s="22"/>
      <c r="M115" s="22"/>
      <c r="N115" s="23"/>
      <c r="O115" s="204"/>
      <c r="Q115" s="34"/>
    </row>
    <row r="116" spans="1:17" x14ac:dyDescent="0.25">
      <c r="A116" s="24"/>
      <c r="B116" s="1"/>
      <c r="C116" s="1"/>
      <c r="D116" s="1"/>
      <c r="E116" s="1"/>
      <c r="F116" s="24"/>
      <c r="G116" s="208"/>
      <c r="H116" s="24"/>
      <c r="I116" s="21"/>
      <c r="J116" s="23"/>
      <c r="K116" s="21"/>
      <c r="L116" s="22"/>
      <c r="M116" s="22"/>
      <c r="N116" s="23"/>
      <c r="O116" s="204"/>
      <c r="Q116" s="34"/>
    </row>
    <row r="117" spans="1:17" x14ac:dyDescent="0.25">
      <c r="A117" s="24"/>
      <c r="B117" s="1"/>
      <c r="C117" s="1"/>
      <c r="D117" s="1"/>
      <c r="E117" s="1"/>
      <c r="F117" s="24"/>
      <c r="G117" s="208"/>
      <c r="H117" s="24"/>
      <c r="I117" s="21"/>
      <c r="J117" s="23"/>
      <c r="K117" s="21"/>
      <c r="L117" s="22"/>
      <c r="M117" s="22"/>
      <c r="N117" s="23"/>
      <c r="O117" s="204"/>
      <c r="Q117" s="34"/>
    </row>
    <row r="118" spans="1:17" x14ac:dyDescent="0.25">
      <c r="A118" s="24"/>
      <c r="B118" s="1"/>
      <c r="C118" s="1"/>
      <c r="D118" s="1"/>
      <c r="E118" s="1"/>
      <c r="F118" s="24"/>
      <c r="G118" s="208"/>
      <c r="H118" s="24"/>
      <c r="I118" s="21"/>
      <c r="J118" s="23"/>
      <c r="K118" s="21"/>
      <c r="L118" s="22"/>
      <c r="M118" s="22"/>
      <c r="N118" s="23"/>
      <c r="O118" s="204"/>
      <c r="Q118" s="34"/>
    </row>
    <row r="119" spans="1:17" x14ac:dyDescent="0.25">
      <c r="A119" s="24"/>
      <c r="B119" s="1"/>
      <c r="C119" s="1"/>
      <c r="D119" s="1"/>
      <c r="E119" s="1"/>
      <c r="F119" s="24"/>
      <c r="G119" s="208"/>
      <c r="H119" s="24"/>
      <c r="I119" s="21"/>
      <c r="J119" s="23"/>
      <c r="K119" s="21"/>
      <c r="L119" s="22"/>
      <c r="M119" s="22"/>
      <c r="N119" s="23"/>
      <c r="O119" s="204"/>
      <c r="Q119" s="34"/>
    </row>
    <row r="120" spans="1:17" x14ac:dyDescent="0.25">
      <c r="A120" s="24"/>
      <c r="B120" s="1"/>
      <c r="C120" s="1"/>
      <c r="D120" s="1"/>
      <c r="E120" s="1"/>
      <c r="F120" s="24"/>
      <c r="G120" s="208"/>
      <c r="H120" s="24"/>
      <c r="I120" s="21"/>
      <c r="J120" s="23"/>
      <c r="K120" s="21"/>
      <c r="L120" s="22"/>
      <c r="M120" s="22"/>
      <c r="N120" s="23"/>
      <c r="O120" s="204"/>
      <c r="Q120" s="34"/>
    </row>
    <row r="121" spans="1:17" x14ac:dyDescent="0.25">
      <c r="A121" s="24"/>
      <c r="B121" s="1"/>
      <c r="C121" s="1"/>
      <c r="D121" s="1"/>
      <c r="E121" s="1"/>
      <c r="F121" s="24"/>
      <c r="G121" s="208"/>
      <c r="H121" s="24"/>
      <c r="I121" s="21"/>
      <c r="J121" s="23"/>
      <c r="K121" s="21"/>
      <c r="L121" s="22"/>
      <c r="M121" s="22"/>
      <c r="N121" s="23"/>
      <c r="O121" s="204"/>
      <c r="Q121" s="34"/>
    </row>
    <row r="122" spans="1:17" x14ac:dyDescent="0.25">
      <c r="A122" s="24"/>
      <c r="B122" s="1"/>
      <c r="C122" s="1"/>
      <c r="D122" s="1"/>
      <c r="E122" s="1"/>
      <c r="F122" s="24"/>
      <c r="G122" s="208"/>
      <c r="H122" s="24"/>
      <c r="I122" s="21"/>
      <c r="J122" s="23"/>
      <c r="K122" s="21"/>
      <c r="L122" s="22"/>
      <c r="M122" s="22"/>
      <c r="N122" s="23"/>
      <c r="O122" s="204"/>
      <c r="Q122" s="34"/>
    </row>
    <row r="123" spans="1:17" x14ac:dyDescent="0.25">
      <c r="A123" s="24"/>
      <c r="B123" s="1"/>
      <c r="C123" s="1"/>
      <c r="D123" s="1"/>
      <c r="E123" s="1"/>
      <c r="F123" s="24"/>
      <c r="G123" s="208"/>
      <c r="H123" s="24"/>
      <c r="I123" s="21"/>
      <c r="J123" s="23"/>
      <c r="K123" s="21"/>
      <c r="L123" s="22"/>
      <c r="M123" s="22"/>
      <c r="N123" s="23"/>
      <c r="O123" s="204"/>
      <c r="Q123" s="34"/>
    </row>
    <row r="124" spans="1:17" x14ac:dyDescent="0.25">
      <c r="A124" s="24"/>
      <c r="B124" s="1"/>
      <c r="C124" s="1"/>
      <c r="D124" s="1"/>
      <c r="E124" s="1"/>
      <c r="F124" s="24"/>
      <c r="G124" s="208"/>
      <c r="H124" s="24"/>
      <c r="I124" s="21"/>
      <c r="J124" s="23"/>
      <c r="K124" s="21"/>
      <c r="L124" s="22"/>
      <c r="M124" s="22"/>
      <c r="N124" s="23"/>
      <c r="O124" s="204"/>
      <c r="Q124" s="34"/>
    </row>
    <row r="125" spans="1:17" x14ac:dyDescent="0.25">
      <c r="A125" s="24"/>
      <c r="B125" s="1"/>
      <c r="C125" s="1"/>
      <c r="D125" s="1"/>
      <c r="E125" s="1"/>
      <c r="F125" s="24"/>
      <c r="G125" s="208"/>
      <c r="H125" s="24"/>
      <c r="I125" s="21"/>
      <c r="J125" s="23"/>
      <c r="K125" s="21"/>
      <c r="L125" s="22"/>
      <c r="M125" s="22"/>
      <c r="N125" s="23"/>
      <c r="O125" s="204"/>
      <c r="Q125" s="34"/>
    </row>
    <row r="126" spans="1:17" x14ac:dyDescent="0.25">
      <c r="A126" s="24"/>
      <c r="B126" s="1"/>
      <c r="C126" s="1"/>
      <c r="D126" s="1"/>
      <c r="E126" s="1"/>
      <c r="F126" s="24"/>
      <c r="G126" s="208"/>
      <c r="H126" s="24"/>
      <c r="I126" s="21"/>
      <c r="J126" s="23"/>
      <c r="K126" s="21"/>
      <c r="L126" s="22"/>
      <c r="M126" s="22"/>
      <c r="N126" s="23"/>
      <c r="O126" s="204"/>
      <c r="Q126" s="34"/>
    </row>
    <row r="127" spans="1:17" x14ac:dyDescent="0.25">
      <c r="A127" s="24"/>
      <c r="B127" s="1"/>
      <c r="C127" s="1"/>
      <c r="D127" s="1"/>
      <c r="E127" s="1"/>
      <c r="F127" s="24"/>
      <c r="G127" s="208"/>
      <c r="H127" s="24"/>
      <c r="I127" s="21"/>
      <c r="J127" s="23"/>
      <c r="K127" s="21"/>
      <c r="L127" s="22"/>
      <c r="M127" s="22"/>
      <c r="N127" s="23"/>
      <c r="O127" s="204"/>
      <c r="Q127" s="34"/>
    </row>
    <row r="128" spans="1:17" x14ac:dyDescent="0.25">
      <c r="A128" s="24"/>
      <c r="B128" s="1"/>
      <c r="C128" s="1"/>
      <c r="D128" s="1"/>
      <c r="E128" s="1"/>
      <c r="F128" s="24"/>
      <c r="G128" s="208"/>
      <c r="H128" s="24"/>
      <c r="I128" s="21"/>
      <c r="J128" s="23"/>
      <c r="K128" s="21"/>
      <c r="L128" s="22"/>
      <c r="M128" s="22"/>
      <c r="N128" s="23"/>
      <c r="O128" s="204"/>
      <c r="Q128" s="34"/>
    </row>
    <row r="129" spans="1:17" x14ac:dyDescent="0.25">
      <c r="A129" s="24"/>
      <c r="B129" s="1"/>
      <c r="C129" s="1"/>
      <c r="D129" s="1"/>
      <c r="E129" s="1"/>
      <c r="F129" s="24"/>
      <c r="G129" s="208"/>
      <c r="H129" s="24"/>
      <c r="I129" s="21"/>
      <c r="J129" s="23"/>
      <c r="K129" s="21"/>
      <c r="L129" s="22"/>
      <c r="M129" s="22"/>
      <c r="N129" s="23"/>
      <c r="O129" s="204"/>
      <c r="Q129" s="34"/>
    </row>
    <row r="130" spans="1:17" x14ac:dyDescent="0.25">
      <c r="A130" s="24"/>
      <c r="B130" s="1"/>
      <c r="C130" s="1"/>
      <c r="D130" s="1"/>
      <c r="E130" s="1"/>
      <c r="F130" s="24"/>
      <c r="G130" s="208"/>
      <c r="H130" s="24"/>
      <c r="I130" s="21"/>
      <c r="J130" s="23"/>
      <c r="K130" s="21"/>
      <c r="L130" s="22"/>
      <c r="M130" s="22"/>
      <c r="N130" s="23"/>
      <c r="O130" s="204"/>
      <c r="Q130" s="34"/>
    </row>
    <row r="131" spans="1:17" x14ac:dyDescent="0.25">
      <c r="A131" s="24"/>
      <c r="B131" s="1"/>
      <c r="C131" s="1"/>
      <c r="D131" s="1"/>
      <c r="E131" s="1"/>
      <c r="F131" s="24"/>
      <c r="G131" s="208"/>
      <c r="H131" s="24"/>
      <c r="I131" s="21"/>
      <c r="J131" s="23"/>
      <c r="K131" s="21"/>
      <c r="L131" s="22"/>
      <c r="M131" s="22"/>
      <c r="N131" s="23"/>
      <c r="O131" s="204"/>
      <c r="Q131" s="34"/>
    </row>
    <row r="132" spans="1:17" x14ac:dyDescent="0.25">
      <c r="A132" s="24"/>
      <c r="B132" s="1"/>
      <c r="C132" s="1"/>
      <c r="D132" s="1"/>
      <c r="E132" s="1"/>
      <c r="F132" s="24"/>
      <c r="G132" s="208"/>
      <c r="H132" s="24"/>
      <c r="I132" s="21"/>
      <c r="J132" s="23"/>
      <c r="K132" s="21"/>
      <c r="L132" s="22"/>
      <c r="M132" s="22"/>
      <c r="N132" s="23"/>
      <c r="O132" s="204"/>
      <c r="Q132" s="34"/>
    </row>
    <row r="133" spans="1:17" x14ac:dyDescent="0.25">
      <c r="A133" s="24"/>
      <c r="B133" s="1"/>
      <c r="C133" s="1"/>
      <c r="D133" s="1"/>
      <c r="E133" s="1"/>
      <c r="F133" s="24"/>
      <c r="G133" s="208"/>
      <c r="H133" s="24"/>
      <c r="I133" s="21"/>
      <c r="J133" s="23"/>
      <c r="K133" s="21"/>
      <c r="L133" s="22"/>
      <c r="M133" s="22"/>
      <c r="N133" s="23"/>
      <c r="O133" s="204"/>
      <c r="Q133" s="34"/>
    </row>
    <row r="134" spans="1:17" x14ac:dyDescent="0.25">
      <c r="A134" s="24"/>
      <c r="B134" s="1"/>
      <c r="C134" s="1"/>
      <c r="D134" s="1"/>
      <c r="E134" s="1"/>
      <c r="F134" s="24"/>
      <c r="G134" s="208"/>
      <c r="H134" s="24"/>
      <c r="I134" s="21"/>
      <c r="J134" s="23"/>
      <c r="K134" s="21"/>
      <c r="L134" s="22"/>
      <c r="M134" s="22"/>
      <c r="N134" s="23"/>
      <c r="O134" s="204"/>
      <c r="Q134" s="34"/>
    </row>
    <row r="135" spans="1:17" x14ac:dyDescent="0.25">
      <c r="A135" s="24"/>
      <c r="B135" s="1"/>
      <c r="C135" s="1"/>
      <c r="D135" s="1"/>
      <c r="E135" s="1"/>
      <c r="F135" s="24"/>
      <c r="G135" s="208"/>
      <c r="H135" s="24"/>
      <c r="I135" s="21"/>
      <c r="J135" s="23"/>
      <c r="K135" s="21"/>
      <c r="L135" s="22"/>
      <c r="M135" s="22"/>
      <c r="N135" s="23"/>
      <c r="O135" s="204"/>
      <c r="Q135" s="34"/>
    </row>
    <row r="136" spans="1:17" x14ac:dyDescent="0.25">
      <c r="A136" s="24"/>
      <c r="B136" s="1"/>
      <c r="C136" s="1"/>
      <c r="D136" s="1"/>
      <c r="E136" s="1"/>
      <c r="F136" s="24"/>
      <c r="G136" s="208"/>
      <c r="H136" s="24"/>
      <c r="I136" s="21"/>
      <c r="J136" s="23"/>
      <c r="K136" s="21"/>
      <c r="L136" s="22"/>
      <c r="M136" s="22"/>
      <c r="N136" s="23"/>
      <c r="O136" s="204"/>
      <c r="Q136" s="34"/>
    </row>
    <row r="137" spans="1:17" x14ac:dyDescent="0.25">
      <c r="A137" s="24"/>
      <c r="B137" s="1"/>
      <c r="C137" s="1"/>
      <c r="D137" s="1"/>
      <c r="E137" s="1"/>
      <c r="F137" s="24"/>
      <c r="G137" s="208"/>
      <c r="H137" s="24"/>
      <c r="I137" s="21"/>
      <c r="J137" s="23"/>
      <c r="K137" s="21"/>
      <c r="L137" s="22"/>
      <c r="M137" s="22"/>
      <c r="N137" s="23"/>
      <c r="O137" s="204"/>
      <c r="Q137" s="34"/>
    </row>
    <row r="138" spans="1:17" x14ac:dyDescent="0.25">
      <c r="A138" s="24"/>
      <c r="B138" s="1"/>
      <c r="C138" s="1"/>
      <c r="D138" s="1"/>
      <c r="E138" s="1"/>
      <c r="F138" s="24"/>
      <c r="G138" s="208"/>
      <c r="H138" s="24"/>
      <c r="I138" s="21"/>
      <c r="J138" s="23"/>
      <c r="K138" s="21"/>
      <c r="L138" s="22"/>
      <c r="M138" s="22"/>
      <c r="N138" s="23"/>
      <c r="O138" s="204"/>
      <c r="Q138" s="34"/>
    </row>
    <row r="139" spans="1:17" x14ac:dyDescent="0.25">
      <c r="A139" s="24"/>
      <c r="B139" s="1"/>
      <c r="C139" s="1"/>
      <c r="D139" s="1"/>
      <c r="E139" s="1"/>
      <c r="F139" s="24"/>
      <c r="G139" s="208"/>
      <c r="H139" s="24"/>
      <c r="I139" s="21"/>
      <c r="J139" s="23"/>
      <c r="K139" s="21"/>
      <c r="L139" s="22"/>
      <c r="M139" s="22"/>
      <c r="N139" s="23"/>
      <c r="O139" s="204"/>
      <c r="Q139" s="34"/>
    </row>
  </sheetData>
  <sheetProtection selectLockedCells="1" selectUnlockedCells="1"/>
  <protectedRanges>
    <protectedRange sqref="H40:H90 K62 H6:H38" name="Range1_2"/>
    <protectedRange sqref="K16:K23" name="Range2_4"/>
    <protectedRange sqref="K34:K45 H39" name="Range2_6"/>
    <protectedRange sqref="K56:K61 K63" name="Range2_7"/>
    <protectedRange sqref="K74:K90" name="Range2_9"/>
  </protectedRanges>
  <sortState xmlns:xlrd2="http://schemas.microsoft.com/office/spreadsheetml/2017/richdata2" ref="G36:G37">
    <sortCondition descending="1" ref="G36:G37"/>
  </sortState>
  <mergeCells count="55">
    <mergeCell ref="B86:C86"/>
    <mergeCell ref="L86:N89"/>
    <mergeCell ref="A87:E90"/>
    <mergeCell ref="I91:L91"/>
    <mergeCell ref="M91:N91"/>
    <mergeCell ref="L60:N60"/>
    <mergeCell ref="A61:E61"/>
    <mergeCell ref="L62:N62"/>
    <mergeCell ref="A63:E63"/>
    <mergeCell ref="F64:F73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L56:N56"/>
    <mergeCell ref="A57:E57"/>
    <mergeCell ref="L58:N58"/>
    <mergeCell ref="A39:E39"/>
    <mergeCell ref="A19:E19"/>
    <mergeCell ref="L20:N20"/>
    <mergeCell ref="A21:E21"/>
    <mergeCell ref="L22:N22"/>
    <mergeCell ref="A23:E23"/>
    <mergeCell ref="F24:F33"/>
    <mergeCell ref="L34:N34"/>
    <mergeCell ref="A35:E35"/>
    <mergeCell ref="L36:N36"/>
    <mergeCell ref="A37:E37"/>
    <mergeCell ref="L38:N38"/>
    <mergeCell ref="AA2:AH2"/>
    <mergeCell ref="F6:F15"/>
    <mergeCell ref="L16:N16"/>
    <mergeCell ref="A17:E17"/>
    <mergeCell ref="L2:N2"/>
    <mergeCell ref="L18:N18"/>
    <mergeCell ref="A1:H1"/>
    <mergeCell ref="A2:B2"/>
    <mergeCell ref="C2:H2"/>
    <mergeCell ref="L1:N1"/>
  </mergeCells>
  <pageMargins left="0.70866141732283472" right="0.70866141732283472" top="0.74803149606299213" bottom="0.74803149606299213" header="0.51181102362204722" footer="0.51181102362204722"/>
  <pageSetup paperSize="9" scale="96" firstPageNumber="0" fitToHeight="0" orientation="landscape" horizontalDpi="300" verticalDpi="300" r:id="rId1"/>
  <headerFooter alignWithMargins="0"/>
  <rowBreaks count="1" manualBreakCount="1"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447FF8-0D41-45ED-84D4-A5A0D0F17541}">
          <x14:formula1>
            <xm:f>'DQ Lookup'!$A$1:$A$69</xm:f>
          </x14:formula1>
          <xm:sqref>O6:O90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96"/>
  <sheetViews>
    <sheetView zoomScale="90" zoomScaleNormal="90" workbookViewId="0">
      <selection activeCell="K31" sqref="K31"/>
    </sheetView>
  </sheetViews>
  <sheetFormatPr defaultColWidth="8.88671875" defaultRowHeight="13.2" x14ac:dyDescent="0.25"/>
  <cols>
    <col min="1" max="1" width="3.6640625" style="16" customWidth="1"/>
    <col min="2" max="2" width="8.33203125" customWidth="1"/>
    <col min="3" max="4" width="12.109375" customWidth="1"/>
    <col min="5" max="5" width="16.109375" customWidth="1"/>
    <col min="6" max="6" width="0.88671875" style="17" customWidth="1"/>
    <col min="7" max="7" width="4.33203125" style="16" customWidth="1"/>
    <col min="8" max="8" width="5.109375" style="16" customWidth="1"/>
    <col min="9" max="9" width="3.44140625" style="16" customWidth="1"/>
    <col min="10" max="10" width="18" customWidth="1"/>
    <col min="11" max="11" width="9.44140625" bestFit="1" customWidth="1"/>
    <col min="12" max="12" width="20.88671875" style="16" customWidth="1"/>
    <col min="15" max="15" width="9.109375" customWidth="1"/>
    <col min="16" max="16" width="17.44140625" style="16" customWidth="1"/>
    <col min="17" max="17" width="9.109375" style="16" customWidth="1"/>
    <col min="18" max="18" width="17.44140625" style="16" customWidth="1"/>
    <col min="19" max="19" width="9.109375" style="16" customWidth="1"/>
    <col min="20" max="20" width="17.44140625" style="16" customWidth="1"/>
    <col min="21" max="21" width="9.109375" style="16" customWidth="1"/>
    <col min="22" max="22" width="17.44140625" style="16" customWidth="1"/>
    <col min="23" max="23" width="14.6640625" customWidth="1"/>
  </cols>
  <sheetData>
    <row r="1" spans="1:22" ht="29.25" customHeight="1" thickBot="1" x14ac:dyDescent="0.5">
      <c r="A1" s="25" t="s">
        <v>67</v>
      </c>
      <c r="J1" s="37" t="s">
        <v>75</v>
      </c>
      <c r="O1" s="379" t="s">
        <v>76</v>
      </c>
      <c r="P1" s="380"/>
      <c r="Q1" s="380"/>
      <c r="R1" s="380"/>
      <c r="S1" s="380"/>
      <c r="T1" s="380"/>
      <c r="U1" s="380"/>
      <c r="V1" s="381"/>
    </row>
    <row r="2" spans="1:22" s="18" customFormat="1" ht="17.399999999999999" x14ac:dyDescent="0.3">
      <c r="A2" s="382" t="s">
        <v>1</v>
      </c>
      <c r="B2" s="382"/>
      <c r="C2" s="120" t="str">
        <f>'Moors League'!C3</f>
        <v>Eston Leisure Centre (Host Northallerton)</v>
      </c>
      <c r="D2" s="120"/>
      <c r="E2" s="120"/>
      <c r="F2" s="18" t="s">
        <v>68</v>
      </c>
      <c r="H2" s="76"/>
      <c r="I2" s="76"/>
      <c r="J2" s="121" t="str">
        <f>'Moors League'!L3</f>
        <v>7th March 2026</v>
      </c>
      <c r="L2" s="76"/>
      <c r="O2" s="383" t="str">
        <f>'Lane 1 Team Sheet'!L1</f>
        <v>Northallerton</v>
      </c>
      <c r="P2" s="384"/>
      <c r="Q2" s="387" t="str">
        <f>'Lane 2 Team Sheet'!L1</f>
        <v>Eston</v>
      </c>
      <c r="R2" s="388"/>
      <c r="S2" s="387" t="str">
        <f>'Lane 3 Team Sheet'!L1</f>
        <v>Thirsk</v>
      </c>
      <c r="T2" s="388"/>
      <c r="U2" s="387" t="str">
        <f>'Lane 4 Team Sheet'!L1</f>
        <v>Stokesley</v>
      </c>
      <c r="V2" s="392"/>
    </row>
    <row r="3" spans="1:22" ht="12.75" customHeight="1" x14ac:dyDescent="0.25">
      <c r="G3" s="284"/>
      <c r="H3" s="284"/>
      <c r="I3" s="284"/>
      <c r="J3" s="285"/>
      <c r="K3" s="286" t="s">
        <v>77</v>
      </c>
      <c r="L3" s="287">
        <v>46032</v>
      </c>
      <c r="M3" s="285"/>
      <c r="O3" s="385" t="s">
        <v>7</v>
      </c>
      <c r="P3" s="386"/>
      <c r="Q3" s="389" t="s">
        <v>8</v>
      </c>
      <c r="R3" s="390"/>
      <c r="S3" s="391" t="s">
        <v>9</v>
      </c>
      <c r="T3" s="390"/>
      <c r="U3" s="391" t="s">
        <v>10</v>
      </c>
      <c r="V3" s="393"/>
    </row>
    <row r="4" spans="1:22" ht="21.75" customHeight="1" x14ac:dyDescent="0.25">
      <c r="A4" s="245">
        <v>1</v>
      </c>
      <c r="B4" s="246" t="s">
        <v>78</v>
      </c>
      <c r="C4" s="247" t="s">
        <v>79</v>
      </c>
      <c r="D4" s="247"/>
      <c r="E4" s="246" t="s">
        <v>80</v>
      </c>
      <c r="F4" s="246"/>
      <c r="G4" s="280">
        <v>10</v>
      </c>
      <c r="H4" s="280">
        <v>1</v>
      </c>
      <c r="I4" s="280">
        <v>26</v>
      </c>
      <c r="J4" s="281" t="s">
        <v>104</v>
      </c>
      <c r="K4" s="282">
        <v>3112</v>
      </c>
      <c r="L4" s="283" t="s">
        <v>496</v>
      </c>
      <c r="M4" s="282">
        <v>31.12</v>
      </c>
      <c r="O4" s="193" t="str">
        <f>TEXT('Moors League'!D9,"000000")</f>
        <v>003108</v>
      </c>
      <c r="P4" s="122" t="str">
        <f>IFERROR(IF(_xlfn.NUMBERVALUE(O4)&lt;_xlfn.NUMBERVALUE($K4),"RECORD","X"),"X")</f>
        <v>RECORD</v>
      </c>
      <c r="Q4" s="123" t="str">
        <f>TEXT('Moors League'!H9,"000000")</f>
        <v>003677</v>
      </c>
      <c r="R4" s="122" t="str">
        <f>IFERROR(IF(_xlfn.NUMBERVALUE(Q4)&lt;_xlfn.NUMBERVALUE($K4),"RECORD","X"),"X")</f>
        <v>X</v>
      </c>
      <c r="S4" s="123" t="str">
        <f>TEXT('Moors League'!L9,"000000")</f>
        <v>003447</v>
      </c>
      <c r="T4" s="122" t="str">
        <f>IFERROR(IF(_xlfn.NUMBERVALUE(S4)&lt;_xlfn.NUMBERVALUE($K4),"RECORD","X"),"X")</f>
        <v>X</v>
      </c>
      <c r="U4" s="123" t="str">
        <f>TEXT('Moors League'!P9,"000000")</f>
        <v>003102</v>
      </c>
      <c r="V4" s="194" t="str">
        <f>IFERROR(IF(_xlfn.NUMBERVALUE(U4)&lt;_xlfn.NUMBERVALUE($K4),"RECORD","X"),"X")</f>
        <v>RECORD</v>
      </c>
    </row>
    <row r="5" spans="1:22" ht="21.75" customHeight="1" x14ac:dyDescent="0.25">
      <c r="A5" s="248">
        <v>2</v>
      </c>
      <c r="B5" s="249" t="s">
        <v>81</v>
      </c>
      <c r="C5" s="250" t="s">
        <v>79</v>
      </c>
      <c r="D5" s="250"/>
      <c r="E5" s="249" t="s">
        <v>80</v>
      </c>
      <c r="F5" s="249"/>
      <c r="G5" s="251">
        <v>1</v>
      </c>
      <c r="H5" s="251">
        <v>6</v>
      </c>
      <c r="I5" s="251">
        <v>19</v>
      </c>
      <c r="J5" s="247" t="s">
        <v>104</v>
      </c>
      <c r="K5" s="258" t="s">
        <v>343</v>
      </c>
      <c r="L5" s="255" t="s">
        <v>121</v>
      </c>
      <c r="M5" s="258">
        <v>28.11</v>
      </c>
      <c r="O5" s="193" t="str">
        <f>TEXT('Moors League'!D10,"000000")</f>
        <v>003968</v>
      </c>
      <c r="P5" s="122" t="str">
        <f t="shared" ref="P5:R13" si="0">IFERROR(IF(_xlfn.NUMBERVALUE(O5)&lt;_xlfn.NUMBERVALUE($K5),"RECORD","X"),"X")</f>
        <v>X</v>
      </c>
      <c r="Q5" s="123" t="str">
        <f>TEXT('Moors League'!H10,"000000")</f>
        <v>002956</v>
      </c>
      <c r="R5" s="122" t="str">
        <f t="shared" si="0"/>
        <v>X</v>
      </c>
      <c r="S5" s="123" t="str">
        <f>TEXT('Moors League'!L10,"000000")</f>
        <v>003130</v>
      </c>
      <c r="T5" s="122" t="str">
        <f t="shared" ref="T5" si="1">IFERROR(IF(_xlfn.NUMBERVALUE(S5)&lt;_xlfn.NUMBERVALUE($K5),"RECORD","X"),"X")</f>
        <v>X</v>
      </c>
      <c r="U5" s="123" t="str">
        <f>TEXT('Moors League'!P10,"000000")</f>
        <v>003152</v>
      </c>
      <c r="V5" s="194" t="str">
        <f t="shared" ref="V5" si="2">IFERROR(IF(_xlfn.NUMBERVALUE(U5)&lt;_xlfn.NUMBERVALUE($K5),"RECORD","X"),"X")</f>
        <v>X</v>
      </c>
    </row>
    <row r="6" spans="1:22" ht="21.75" customHeight="1" x14ac:dyDescent="0.25">
      <c r="A6" s="245">
        <v>3</v>
      </c>
      <c r="B6" s="246" t="s">
        <v>78</v>
      </c>
      <c r="C6" s="247" t="s">
        <v>83</v>
      </c>
      <c r="D6" s="247"/>
      <c r="E6" s="246" t="s">
        <v>84</v>
      </c>
      <c r="F6" s="246"/>
      <c r="G6" s="251">
        <v>22</v>
      </c>
      <c r="H6" s="251">
        <v>10</v>
      </c>
      <c r="I6" s="251">
        <v>16</v>
      </c>
      <c r="J6" s="247" t="s">
        <v>4</v>
      </c>
      <c r="K6" s="258" t="s">
        <v>344</v>
      </c>
      <c r="L6" s="255" t="s">
        <v>72</v>
      </c>
      <c r="M6" s="258">
        <v>32.950000000000003</v>
      </c>
      <c r="O6" s="193" t="str">
        <f>TEXT('Moors League'!D11,"000000")</f>
        <v>004268</v>
      </c>
      <c r="P6" s="122" t="str">
        <f t="shared" si="0"/>
        <v>X</v>
      </c>
      <c r="Q6" s="123" t="str">
        <f>TEXT('Moors League'!H11,"000000")</f>
        <v>003890</v>
      </c>
      <c r="R6" s="122" t="str">
        <f t="shared" si="0"/>
        <v>X</v>
      </c>
      <c r="S6" s="123" t="str">
        <f>TEXT('Moors League'!L11,"000000")</f>
        <v>003371</v>
      </c>
      <c r="T6" s="122" t="str">
        <f t="shared" ref="T6" si="3">IFERROR(IF(_xlfn.NUMBERVALUE(S6)&lt;_xlfn.NUMBERVALUE($K6),"RECORD","X"),"X")</f>
        <v>X</v>
      </c>
      <c r="U6" s="123" t="str">
        <f>TEXT('Moors League'!P11,"000000")</f>
        <v>003847</v>
      </c>
      <c r="V6" s="194" t="str">
        <f t="shared" ref="V6" si="4">IFERROR(IF(_xlfn.NUMBERVALUE(U6)&lt;_xlfn.NUMBERVALUE($K6),"RECORD","X"),"X")</f>
        <v>X</v>
      </c>
    </row>
    <row r="7" spans="1:22" ht="21.75" customHeight="1" x14ac:dyDescent="0.25">
      <c r="A7" s="245">
        <v>4</v>
      </c>
      <c r="B7" s="246" t="s">
        <v>81</v>
      </c>
      <c r="C7" s="247" t="s">
        <v>83</v>
      </c>
      <c r="D7" s="247"/>
      <c r="E7" s="246" t="s">
        <v>84</v>
      </c>
      <c r="F7" s="246"/>
      <c r="G7" s="251">
        <v>5</v>
      </c>
      <c r="H7" s="251">
        <v>10</v>
      </c>
      <c r="I7" s="251">
        <v>24</v>
      </c>
      <c r="J7" s="247" t="s">
        <v>104</v>
      </c>
      <c r="K7" s="259" t="s">
        <v>424</v>
      </c>
      <c r="L7" s="255" t="s">
        <v>175</v>
      </c>
      <c r="M7" s="259">
        <v>32.29</v>
      </c>
      <c r="O7" s="193" t="str">
        <f>TEXT('Moors League'!D12,"000000")</f>
        <v>004398</v>
      </c>
      <c r="P7" s="122" t="str">
        <f t="shared" si="0"/>
        <v>X</v>
      </c>
      <c r="Q7" s="123" t="str">
        <f>TEXT('Moors League'!H12,"000000")</f>
        <v>003435</v>
      </c>
      <c r="R7" s="122" t="str">
        <f t="shared" si="0"/>
        <v>X</v>
      </c>
      <c r="S7" s="123" t="str">
        <f>TEXT('Moors League'!L12,"000000")</f>
        <v>003407</v>
      </c>
      <c r="T7" s="122" t="str">
        <f t="shared" ref="T7" si="5">IFERROR(IF(_xlfn.NUMBERVALUE(S7)&lt;_xlfn.NUMBERVALUE($K7),"RECORD","X"),"X")</f>
        <v>X</v>
      </c>
      <c r="U7" s="123" t="str">
        <f>TEXT('Moors League'!P12,"000000")</f>
        <v>003428</v>
      </c>
      <c r="V7" s="194" t="str">
        <f t="shared" ref="V7" si="6">IFERROR(IF(_xlfn.NUMBERVALUE(U7)&lt;_xlfn.NUMBERVALUE($K7),"RECORD","X"),"X")</f>
        <v>X</v>
      </c>
    </row>
    <row r="8" spans="1:22" ht="21.75" customHeight="1" x14ac:dyDescent="0.25">
      <c r="A8" s="245">
        <v>5</v>
      </c>
      <c r="B8" s="246" t="s">
        <v>78</v>
      </c>
      <c r="C8" s="247" t="s">
        <v>87</v>
      </c>
      <c r="D8" s="247"/>
      <c r="E8" s="246" t="s">
        <v>88</v>
      </c>
      <c r="F8" s="246"/>
      <c r="G8" s="251">
        <v>29</v>
      </c>
      <c r="H8" s="251">
        <v>6</v>
      </c>
      <c r="I8" s="251">
        <v>13</v>
      </c>
      <c r="J8" s="247" t="s">
        <v>5</v>
      </c>
      <c r="K8" s="258" t="s">
        <v>345</v>
      </c>
      <c r="L8" s="255" t="s">
        <v>73</v>
      </c>
      <c r="M8" s="258">
        <v>35.49</v>
      </c>
      <c r="O8" s="193" t="str">
        <f>TEXT('Moors League'!D13,"000000")</f>
        <v>004547</v>
      </c>
      <c r="P8" s="122" t="str">
        <f t="shared" si="0"/>
        <v>X</v>
      </c>
      <c r="Q8" s="123" t="str">
        <f>TEXT('Moors League'!H13,"000000")</f>
        <v>003845</v>
      </c>
      <c r="R8" s="122" t="str">
        <f t="shared" si="0"/>
        <v>X</v>
      </c>
      <c r="S8" s="123" t="str">
        <f>TEXT('Moors League'!L13,"000000")</f>
        <v>003806</v>
      </c>
      <c r="T8" s="122" t="str">
        <f t="shared" ref="T8" si="7">IFERROR(IF(_xlfn.NUMBERVALUE(S8)&lt;_xlfn.NUMBERVALUE($K8),"RECORD","X"),"X")</f>
        <v>X</v>
      </c>
      <c r="U8" s="123" t="str">
        <f>TEXT('Moors League'!P13,"000000")</f>
        <v>003662</v>
      </c>
      <c r="V8" s="194" t="str">
        <f t="shared" ref="V8" si="8">IFERROR(IF(_xlfn.NUMBERVALUE(U8)&lt;_xlfn.NUMBERVALUE($K8),"RECORD","X"),"X")</f>
        <v>X</v>
      </c>
    </row>
    <row r="9" spans="1:22" ht="21.75" customHeight="1" x14ac:dyDescent="0.25">
      <c r="A9" s="245">
        <v>6</v>
      </c>
      <c r="B9" s="246" t="s">
        <v>81</v>
      </c>
      <c r="C9" s="247" t="s">
        <v>87</v>
      </c>
      <c r="D9" s="247"/>
      <c r="E9" s="246" t="s">
        <v>88</v>
      </c>
      <c r="F9" s="246"/>
      <c r="G9" s="251">
        <v>18</v>
      </c>
      <c r="H9" s="251">
        <v>5</v>
      </c>
      <c r="I9" s="251">
        <v>19</v>
      </c>
      <c r="J9" s="247" t="s">
        <v>104</v>
      </c>
      <c r="K9" s="258" t="s">
        <v>346</v>
      </c>
      <c r="L9" s="255" t="s">
        <v>122</v>
      </c>
      <c r="M9" s="258">
        <v>30.78</v>
      </c>
      <c r="O9" s="193" t="str">
        <f>TEXT('Moors League'!D14,"000000")</f>
        <v>003745</v>
      </c>
      <c r="P9" s="122" t="str">
        <f t="shared" si="0"/>
        <v>X</v>
      </c>
      <c r="Q9" s="123" t="str">
        <f>TEXT('Moors League'!H14,"000000")</f>
        <v>003389</v>
      </c>
      <c r="R9" s="122" t="str">
        <f t="shared" si="0"/>
        <v>X</v>
      </c>
      <c r="S9" s="123" t="str">
        <f>TEXT('Moors League'!L14,"000000")</f>
        <v>003513</v>
      </c>
      <c r="T9" s="122" t="str">
        <f t="shared" ref="T9" si="9">IFERROR(IF(_xlfn.NUMBERVALUE(S9)&lt;_xlfn.NUMBERVALUE($K9),"RECORD","X"),"X")</f>
        <v>X</v>
      </c>
      <c r="U9" s="123" t="str">
        <f>TEXT('Moors League'!P14,"000000")</f>
        <v>003618</v>
      </c>
      <c r="V9" s="194" t="str">
        <f t="shared" ref="V9" si="10">IFERROR(IF(_xlfn.NUMBERVALUE(U9)&lt;_xlfn.NUMBERVALUE($K9),"RECORD","X"),"X")</f>
        <v>X</v>
      </c>
    </row>
    <row r="10" spans="1:22" ht="21.75" customHeight="1" x14ac:dyDescent="0.25">
      <c r="A10" s="245">
        <v>7</v>
      </c>
      <c r="B10" s="246" t="s">
        <v>78</v>
      </c>
      <c r="C10" s="247" t="s">
        <v>90</v>
      </c>
      <c r="D10" s="247"/>
      <c r="E10" s="246" t="s">
        <v>103</v>
      </c>
      <c r="F10" s="246"/>
      <c r="G10" s="251">
        <v>28</v>
      </c>
      <c r="H10" s="251">
        <v>9</v>
      </c>
      <c r="I10" s="251">
        <v>24</v>
      </c>
      <c r="J10" s="247" t="s">
        <v>214</v>
      </c>
      <c r="K10" s="259" t="s">
        <v>425</v>
      </c>
      <c r="L10" s="255" t="s">
        <v>426</v>
      </c>
      <c r="M10" s="259">
        <v>36.01</v>
      </c>
      <c r="O10" s="193" t="str">
        <f>TEXT('Moors League'!D15,"000000")</f>
        <v>004037</v>
      </c>
      <c r="P10" s="122" t="str">
        <f t="shared" si="0"/>
        <v>X</v>
      </c>
      <c r="Q10" s="123" t="str">
        <f>TEXT('Moors League'!H15,"000000")</f>
        <v>003690</v>
      </c>
      <c r="R10" s="122" t="str">
        <f t="shared" si="0"/>
        <v>X</v>
      </c>
      <c r="S10" s="123" t="str">
        <f>TEXT('Moors League'!L15,"000000")</f>
        <v>003628</v>
      </c>
      <c r="T10" s="122" t="str">
        <f t="shared" ref="T10" si="11">IFERROR(IF(_xlfn.NUMBERVALUE(S10)&lt;_xlfn.NUMBERVALUE($K10),"RECORD","X"),"X")</f>
        <v>X</v>
      </c>
      <c r="U10" s="123" t="str">
        <f>TEXT('Moors League'!P15,"000000")</f>
        <v>004203</v>
      </c>
      <c r="V10" s="194" t="str">
        <f t="shared" ref="V10" si="12">IFERROR(IF(_xlfn.NUMBERVALUE(U10)&lt;_xlfn.NUMBERVALUE($K10),"RECORD","X"),"X")</f>
        <v>X</v>
      </c>
    </row>
    <row r="11" spans="1:22" ht="21.75" customHeight="1" x14ac:dyDescent="0.25">
      <c r="A11" s="245">
        <v>8</v>
      </c>
      <c r="B11" s="246" t="s">
        <v>81</v>
      </c>
      <c r="C11" s="247" t="s">
        <v>90</v>
      </c>
      <c r="D11" s="247"/>
      <c r="E11" s="246" t="s">
        <v>103</v>
      </c>
      <c r="F11" s="246"/>
      <c r="G11" s="251">
        <v>24</v>
      </c>
      <c r="H11" s="251">
        <v>1</v>
      </c>
      <c r="I11" s="251">
        <v>26</v>
      </c>
      <c r="J11" s="247" t="s">
        <v>104</v>
      </c>
      <c r="K11" s="259" t="s">
        <v>509</v>
      </c>
      <c r="L11" s="255" t="s">
        <v>510</v>
      </c>
      <c r="M11" s="259">
        <v>33.76</v>
      </c>
      <c r="O11" s="193" t="str">
        <f>TEXT('Moors League'!D16,"000000")</f>
        <v>003738</v>
      </c>
      <c r="P11" s="122" t="str">
        <f t="shared" si="0"/>
        <v>X</v>
      </c>
      <c r="Q11" s="123" t="str">
        <f>TEXT('Moors League'!H16,"000000")</f>
        <v>004038</v>
      </c>
      <c r="R11" s="122" t="str">
        <f t="shared" si="0"/>
        <v>X</v>
      </c>
      <c r="S11" s="123" t="str">
        <f>TEXT('Moors League'!L16,"000000")</f>
        <v>004394</v>
      </c>
      <c r="T11" s="122" t="str">
        <f t="shared" ref="T11" si="13">IFERROR(IF(_xlfn.NUMBERVALUE(S11)&lt;_xlfn.NUMBERVALUE($K11),"RECORD","X"),"X")</f>
        <v>X</v>
      </c>
      <c r="U11" s="123" t="str">
        <f>TEXT('Moors League'!P16,"000000")</f>
        <v>003362</v>
      </c>
      <c r="V11" s="194" t="str">
        <f t="shared" ref="V11" si="14">IFERROR(IF(_xlfn.NUMBERVALUE(U11)&lt;_xlfn.NUMBERVALUE($K11),"RECORD","X"),"X")</f>
        <v>RECORD</v>
      </c>
    </row>
    <row r="12" spans="1:22" ht="21.75" customHeight="1" x14ac:dyDescent="0.25">
      <c r="A12" s="245">
        <v>9</v>
      </c>
      <c r="B12" s="246" t="s">
        <v>78</v>
      </c>
      <c r="C12" s="247" t="s">
        <v>95</v>
      </c>
      <c r="D12" s="247"/>
      <c r="E12" s="246" t="s">
        <v>80</v>
      </c>
      <c r="F12" s="246"/>
      <c r="G12" s="251">
        <v>9</v>
      </c>
      <c r="H12" s="251">
        <v>12</v>
      </c>
      <c r="I12" s="251">
        <v>23</v>
      </c>
      <c r="J12" s="247" t="s">
        <v>104</v>
      </c>
      <c r="K12" s="279" t="s">
        <v>399</v>
      </c>
      <c r="L12" s="255" t="s">
        <v>167</v>
      </c>
      <c r="M12" s="259">
        <v>31.89</v>
      </c>
      <c r="O12" s="193" t="str">
        <f>TEXT('Moors League'!D17,"000000")</f>
        <v>003643</v>
      </c>
      <c r="P12" s="122" t="str">
        <f t="shared" si="0"/>
        <v>X</v>
      </c>
      <c r="Q12" s="123" t="str">
        <f>TEXT('Moors League'!H17,"000000")</f>
        <v>003630</v>
      </c>
      <c r="R12" s="122" t="str">
        <f t="shared" si="0"/>
        <v>X</v>
      </c>
      <c r="S12" s="123" t="str">
        <f>TEXT('Moors League'!L17,"000000")</f>
        <v>003764</v>
      </c>
      <c r="T12" s="122" t="str">
        <f t="shared" ref="T12" si="15">IFERROR(IF(_xlfn.NUMBERVALUE(S12)&lt;_xlfn.NUMBERVALUE($K12),"RECORD","X"),"X")</f>
        <v>X</v>
      </c>
      <c r="U12" s="123" t="str">
        <f>TEXT('Moors League'!P17,"000000")</f>
        <v>003552</v>
      </c>
      <c r="V12" s="194" t="str">
        <f t="shared" ref="V12" si="16">IFERROR(IF(_xlfn.NUMBERVALUE(U12)&lt;_xlfn.NUMBERVALUE($K12),"RECORD","X"),"X")</f>
        <v>X</v>
      </c>
    </row>
    <row r="13" spans="1:22" ht="21.75" customHeight="1" x14ac:dyDescent="0.25">
      <c r="A13" s="245">
        <v>10</v>
      </c>
      <c r="B13" s="246" t="s">
        <v>81</v>
      </c>
      <c r="C13" s="247" t="s">
        <v>95</v>
      </c>
      <c r="D13" s="247"/>
      <c r="E13" s="246" t="s">
        <v>80</v>
      </c>
      <c r="F13" s="246"/>
      <c r="G13" s="251">
        <v>10</v>
      </c>
      <c r="H13" s="251">
        <v>1</v>
      </c>
      <c r="I13" s="251">
        <v>26</v>
      </c>
      <c r="J13" s="247" t="s">
        <v>104</v>
      </c>
      <c r="K13" s="259" t="s">
        <v>497</v>
      </c>
      <c r="L13" s="255" t="s">
        <v>498</v>
      </c>
      <c r="M13" s="259">
        <v>30.89</v>
      </c>
      <c r="O13" s="193" t="str">
        <f>TEXT('Moors League'!D18,"000000")</f>
        <v>003822</v>
      </c>
      <c r="P13" s="122" t="str">
        <f t="shared" si="0"/>
        <v>X</v>
      </c>
      <c r="Q13" s="123" t="str">
        <f>TEXT('Moors League'!H18,"000000")</f>
        <v>004000</v>
      </c>
      <c r="R13" s="122" t="str">
        <f t="shared" si="0"/>
        <v>X</v>
      </c>
      <c r="S13" s="123" t="str">
        <f>TEXT('Moors League'!L18,"000000")</f>
        <v>003435</v>
      </c>
      <c r="T13" s="122" t="str">
        <f t="shared" ref="T13" si="17">IFERROR(IF(_xlfn.NUMBERVALUE(S13)&lt;_xlfn.NUMBERVALUE($K13),"RECORD","X"),"X")</f>
        <v>X</v>
      </c>
      <c r="U13" s="123" t="str">
        <f>TEXT('Moors League'!P18,"000000")</f>
        <v>003063</v>
      </c>
      <c r="V13" s="194" t="str">
        <f t="shared" ref="V13" si="18">IFERROR(IF(_xlfn.NUMBERVALUE(U13)&lt;_xlfn.NUMBERVALUE($K13),"RECORD","X"),"X")</f>
        <v>RECORD</v>
      </c>
    </row>
    <row r="14" spans="1:22" ht="21.75" customHeight="1" x14ac:dyDescent="0.25">
      <c r="A14" s="245">
        <v>11</v>
      </c>
      <c r="B14" s="246" t="s">
        <v>78</v>
      </c>
      <c r="C14" s="247" t="s">
        <v>79</v>
      </c>
      <c r="D14" s="247" t="s">
        <v>157</v>
      </c>
      <c r="E14" s="246" t="s">
        <v>97</v>
      </c>
      <c r="F14" s="246"/>
      <c r="G14" s="251">
        <v>5</v>
      </c>
      <c r="H14" s="251">
        <v>10</v>
      </c>
      <c r="I14" s="251">
        <v>24</v>
      </c>
      <c r="J14" s="247" t="s">
        <v>104</v>
      </c>
      <c r="K14" s="259" t="s">
        <v>427</v>
      </c>
      <c r="L14" s="255"/>
      <c r="M14" s="259" t="s">
        <v>438</v>
      </c>
      <c r="O14" s="193" t="str">
        <f>TEXT('Moors League'!D19,"000000")</f>
        <v>022703</v>
      </c>
      <c r="P14" s="122" t="str">
        <f t="shared" ref="P14:P29" si="19">IFERROR(IF(_xlfn.NUMBERVALUE(O14)&lt;_xlfn.NUMBERVALUE($K14),"RECORD","X"),"X")</f>
        <v>X</v>
      </c>
      <c r="Q14" s="123" t="str">
        <f>TEXT('Moors League'!H19,"000000")</f>
        <v>021951</v>
      </c>
      <c r="R14" s="122" t="str">
        <f t="shared" ref="R14:R29" si="20">IFERROR(IF(_xlfn.NUMBERVALUE(Q14)&lt;_xlfn.NUMBERVALUE($K14),"RECORD","X"),"X")</f>
        <v>X</v>
      </c>
      <c r="S14" s="123" t="str">
        <f>TEXT('Moors League'!L19,"000000")</f>
        <v>022204</v>
      </c>
      <c r="T14" s="122" t="str">
        <f t="shared" ref="T14:T29" si="21">IFERROR(IF(_xlfn.NUMBERVALUE(S14)&lt;_xlfn.NUMBERVALUE($K14),"RECORD","X"),"X")</f>
        <v>X</v>
      </c>
      <c r="U14" s="123" t="str">
        <f>TEXT('Moors League'!P19,"000000")</f>
        <v>021135</v>
      </c>
      <c r="V14" s="194" t="str">
        <f t="shared" ref="V14:V29" si="22">IFERROR(IF(_xlfn.NUMBERVALUE(U14)&lt;_xlfn.NUMBERVALUE($K14),"RECORD","X"),"X")</f>
        <v>X</v>
      </c>
    </row>
    <row r="15" spans="1:22" ht="21.75" customHeight="1" x14ac:dyDescent="0.25">
      <c r="A15" s="245">
        <v>12</v>
      </c>
      <c r="B15" s="246" t="s">
        <v>81</v>
      </c>
      <c r="C15" s="247" t="s">
        <v>79</v>
      </c>
      <c r="D15" s="247" t="s">
        <v>157</v>
      </c>
      <c r="E15" s="246" t="s">
        <v>97</v>
      </c>
      <c r="F15" s="246"/>
      <c r="G15" s="251">
        <v>3</v>
      </c>
      <c r="H15" s="251">
        <v>6</v>
      </c>
      <c r="I15" s="251">
        <v>23</v>
      </c>
      <c r="J15" s="247" t="s">
        <v>104</v>
      </c>
      <c r="K15" s="258" t="s">
        <v>351</v>
      </c>
      <c r="L15" s="255"/>
      <c r="M15" s="258" t="s">
        <v>490</v>
      </c>
      <c r="O15" s="193" t="str">
        <f>TEXT('Moors League'!D20,"000000")</f>
        <v>021903</v>
      </c>
      <c r="P15" s="122" t="str">
        <f t="shared" si="19"/>
        <v>X</v>
      </c>
      <c r="Q15" s="123" t="str">
        <f>TEXT('Moors League'!H20,"000000")</f>
        <v>020192</v>
      </c>
      <c r="R15" s="122" t="str">
        <f t="shared" si="20"/>
        <v>X</v>
      </c>
      <c r="S15" s="123" t="str">
        <f>TEXT('Moors League'!L20,"000000")</f>
        <v>021777</v>
      </c>
      <c r="T15" s="122" t="str">
        <f t="shared" si="21"/>
        <v>X</v>
      </c>
      <c r="U15" s="123" t="str">
        <f>TEXT('Moors League'!P20,"000000")</f>
        <v>020350</v>
      </c>
      <c r="V15" s="194" t="str">
        <f t="shared" si="22"/>
        <v>X</v>
      </c>
    </row>
    <row r="16" spans="1:22" ht="21.75" customHeight="1" x14ac:dyDescent="0.25">
      <c r="A16" s="248">
        <v>13</v>
      </c>
      <c r="B16" s="249" t="s">
        <v>78</v>
      </c>
      <c r="C16" s="250" t="s">
        <v>83</v>
      </c>
      <c r="D16" s="247" t="s">
        <v>157</v>
      </c>
      <c r="E16" s="249" t="s">
        <v>99</v>
      </c>
      <c r="F16" s="249"/>
      <c r="G16" s="251">
        <v>18</v>
      </c>
      <c r="H16" s="251">
        <v>6</v>
      </c>
      <c r="I16" s="251">
        <v>22</v>
      </c>
      <c r="J16" s="247" t="s">
        <v>104</v>
      </c>
      <c r="K16" s="258" t="s">
        <v>353</v>
      </c>
      <c r="L16" s="255"/>
      <c r="M16" s="258" t="s">
        <v>160</v>
      </c>
      <c r="O16" s="193" t="str">
        <f>TEXT('Moors League'!D21,"000000")</f>
        <v>023964</v>
      </c>
      <c r="P16" s="122" t="str">
        <f t="shared" si="19"/>
        <v>X</v>
      </c>
      <c r="Q16" s="123" t="str">
        <f>TEXT('Moors League'!H21,"000000")</f>
        <v>021905</v>
      </c>
      <c r="R16" s="122" t="str">
        <f t="shared" si="20"/>
        <v>X</v>
      </c>
      <c r="S16" s="123" t="str">
        <f>TEXT('Moors League'!L21,"000000")</f>
        <v>022345</v>
      </c>
      <c r="T16" s="122" t="str">
        <f t="shared" si="21"/>
        <v>X</v>
      </c>
      <c r="U16" s="123" t="str">
        <f>TEXT('Moors League'!P21,"000000")</f>
        <v>022776</v>
      </c>
      <c r="V16" s="194" t="str">
        <f t="shared" si="22"/>
        <v>X</v>
      </c>
    </row>
    <row r="17" spans="1:22" ht="21.75" customHeight="1" x14ac:dyDescent="0.25">
      <c r="A17" s="245">
        <v>14</v>
      </c>
      <c r="B17" s="246" t="s">
        <v>81</v>
      </c>
      <c r="C17" s="247" t="s">
        <v>83</v>
      </c>
      <c r="D17" s="247" t="s">
        <v>157</v>
      </c>
      <c r="E17" s="246" t="s">
        <v>99</v>
      </c>
      <c r="F17" s="246"/>
      <c r="G17" s="251">
        <v>5</v>
      </c>
      <c r="H17" s="251">
        <v>10</v>
      </c>
      <c r="I17" s="251">
        <v>24</v>
      </c>
      <c r="J17" s="247" t="s">
        <v>104</v>
      </c>
      <c r="K17" s="259" t="s">
        <v>428</v>
      </c>
      <c r="L17" s="255"/>
      <c r="M17" s="259" t="s">
        <v>439</v>
      </c>
      <c r="O17" s="193" t="str">
        <f>TEXT('Moors League'!D22,"000000")</f>
        <v>024455</v>
      </c>
      <c r="P17" s="122" t="str">
        <f t="shared" si="19"/>
        <v>X</v>
      </c>
      <c r="Q17" s="123" t="str">
        <f>TEXT('Moors League'!H22,"000000")</f>
        <v>022099</v>
      </c>
      <c r="R17" s="122" t="str">
        <f t="shared" si="20"/>
        <v>X</v>
      </c>
      <c r="S17" s="123" t="str">
        <f>TEXT('Moors League'!L22,"000000")</f>
        <v>022195</v>
      </c>
      <c r="T17" s="122" t="str">
        <f t="shared" si="21"/>
        <v>X</v>
      </c>
      <c r="U17" s="123" t="str">
        <f>TEXT('Moors League'!P22,"000000")</f>
        <v>021735</v>
      </c>
      <c r="V17" s="194" t="str">
        <f t="shared" si="22"/>
        <v>X</v>
      </c>
    </row>
    <row r="18" spans="1:22" ht="21.75" customHeight="1" x14ac:dyDescent="0.25">
      <c r="A18" s="245">
        <v>15</v>
      </c>
      <c r="B18" s="246" t="s">
        <v>78</v>
      </c>
      <c r="C18" s="247" t="s">
        <v>95</v>
      </c>
      <c r="D18" s="247"/>
      <c r="E18" s="246" t="s">
        <v>88</v>
      </c>
      <c r="F18" s="246"/>
      <c r="G18" s="251">
        <v>11</v>
      </c>
      <c r="H18" s="251">
        <v>1</v>
      </c>
      <c r="I18" s="251">
        <v>25</v>
      </c>
      <c r="J18" s="247" t="s">
        <v>104</v>
      </c>
      <c r="K18" s="259" t="s">
        <v>456</v>
      </c>
      <c r="L18" s="255" t="s">
        <v>457</v>
      </c>
      <c r="M18" s="259">
        <v>31.29</v>
      </c>
      <c r="O18" s="193" t="str">
        <f>TEXT('Moors League'!D23,"000000")</f>
        <v>004398</v>
      </c>
      <c r="P18" s="122" t="str">
        <f t="shared" si="19"/>
        <v>X</v>
      </c>
      <c r="Q18" s="123" t="str">
        <f>TEXT('Moors League'!H23,"000000")</f>
        <v>004105</v>
      </c>
      <c r="R18" s="122" t="str">
        <f t="shared" si="20"/>
        <v>X</v>
      </c>
      <c r="S18" s="123" t="str">
        <f>TEXT('Moors League'!L23,"000000")</f>
        <v>004327</v>
      </c>
      <c r="T18" s="122" t="str">
        <f t="shared" si="21"/>
        <v>X</v>
      </c>
      <c r="U18" s="123" t="str">
        <f>TEXT('Moors League'!P23,"000000")</f>
        <v>003892</v>
      </c>
      <c r="V18" s="194" t="str">
        <f t="shared" si="22"/>
        <v>X</v>
      </c>
    </row>
    <row r="19" spans="1:22" ht="21.75" customHeight="1" x14ac:dyDescent="0.25">
      <c r="A19" s="245">
        <v>16</v>
      </c>
      <c r="B19" s="246" t="s">
        <v>81</v>
      </c>
      <c r="C19" s="247" t="s">
        <v>95</v>
      </c>
      <c r="D19" s="247"/>
      <c r="E19" s="246" t="s">
        <v>88</v>
      </c>
      <c r="F19" s="246"/>
      <c r="G19" s="251">
        <v>29</v>
      </c>
      <c r="H19" s="251">
        <v>6</v>
      </c>
      <c r="I19" s="251">
        <v>2</v>
      </c>
      <c r="J19" s="247" t="s">
        <v>92</v>
      </c>
      <c r="K19" s="258" t="s">
        <v>355</v>
      </c>
      <c r="L19" s="255" t="s">
        <v>100</v>
      </c>
      <c r="M19" s="258">
        <v>34</v>
      </c>
      <c r="O19" s="193" t="str">
        <f>TEXT('Moors League'!D24,"000000")</f>
        <v>003752</v>
      </c>
      <c r="P19" s="122" t="str">
        <f t="shared" si="19"/>
        <v>X</v>
      </c>
      <c r="Q19" s="123" t="str">
        <f>TEXT('Moors League'!H24,"000000")</f>
        <v>004059</v>
      </c>
      <c r="R19" s="122" t="str">
        <f t="shared" si="20"/>
        <v>X</v>
      </c>
      <c r="S19" s="123" t="str">
        <f>TEXT('Moors League'!L24,"000000")</f>
        <v>003829</v>
      </c>
      <c r="T19" s="122" t="str">
        <f t="shared" si="21"/>
        <v>X</v>
      </c>
      <c r="U19" s="123" t="str">
        <f>TEXT('Moors League'!P24,"000000")</f>
        <v>003589</v>
      </c>
      <c r="V19" s="194" t="str">
        <f t="shared" si="22"/>
        <v>X</v>
      </c>
    </row>
    <row r="20" spans="1:22" ht="21.75" customHeight="1" x14ac:dyDescent="0.25">
      <c r="A20" s="245">
        <v>17</v>
      </c>
      <c r="B20" s="246" t="s">
        <v>78</v>
      </c>
      <c r="C20" s="247" t="s">
        <v>90</v>
      </c>
      <c r="D20" s="247"/>
      <c r="E20" s="246" t="s">
        <v>80</v>
      </c>
      <c r="F20" s="246"/>
      <c r="G20" s="251">
        <v>28</v>
      </c>
      <c r="H20" s="251">
        <v>9</v>
      </c>
      <c r="I20" s="251">
        <v>24</v>
      </c>
      <c r="J20" s="247" t="s">
        <v>214</v>
      </c>
      <c r="K20" s="259" t="s">
        <v>425</v>
      </c>
      <c r="L20" s="255" t="s">
        <v>426</v>
      </c>
      <c r="M20" s="259">
        <v>36.01</v>
      </c>
      <c r="O20" s="193" t="str">
        <f>TEXT('Moors League'!D25,"000000")</f>
        <v>004832</v>
      </c>
      <c r="P20" s="122" t="str">
        <f t="shared" si="19"/>
        <v>X</v>
      </c>
      <c r="Q20" s="123" t="str">
        <f>TEXT('Moors League'!H25,"000000")</f>
        <v>004922</v>
      </c>
      <c r="R20" s="122" t="str">
        <f t="shared" si="20"/>
        <v>X</v>
      </c>
      <c r="S20" s="123" t="str">
        <f>TEXT('Moors League'!L25,"000000")</f>
        <v>004245</v>
      </c>
      <c r="T20" s="122" t="str">
        <f t="shared" si="21"/>
        <v>X</v>
      </c>
      <c r="U20" s="123" t="str">
        <f>TEXT('Moors League'!P25,"000000")</f>
        <v>004799</v>
      </c>
      <c r="V20" s="194" t="str">
        <f t="shared" si="22"/>
        <v>X</v>
      </c>
    </row>
    <row r="21" spans="1:22" ht="21.75" customHeight="1" x14ac:dyDescent="0.25">
      <c r="A21" s="245">
        <v>18</v>
      </c>
      <c r="B21" s="246" t="s">
        <v>81</v>
      </c>
      <c r="C21" s="247" t="s">
        <v>90</v>
      </c>
      <c r="D21" s="247"/>
      <c r="E21" s="246" t="s">
        <v>80</v>
      </c>
      <c r="F21" s="246"/>
      <c r="G21" s="251">
        <v>22</v>
      </c>
      <c r="H21" s="251">
        <v>3</v>
      </c>
      <c r="I21" s="251">
        <v>25</v>
      </c>
      <c r="J21" s="247" t="s">
        <v>6</v>
      </c>
      <c r="K21" s="259" t="s">
        <v>506</v>
      </c>
      <c r="L21" s="255" t="s">
        <v>435</v>
      </c>
      <c r="M21" s="259">
        <v>40.22</v>
      </c>
      <c r="O21" s="193" t="str">
        <f>TEXT('Moors League'!D26,"000000")</f>
        <v>004442</v>
      </c>
      <c r="P21" s="122" t="str">
        <f t="shared" si="19"/>
        <v>X</v>
      </c>
      <c r="Q21" s="123" t="str">
        <f>TEXT('Moors League'!H26,"000000")</f>
        <v>005290</v>
      </c>
      <c r="R21" s="122" t="str">
        <f t="shared" si="20"/>
        <v>X</v>
      </c>
      <c r="S21" s="123" t="str">
        <f>TEXT('Moors League'!L26,"000000")</f>
        <v>010346</v>
      </c>
      <c r="T21" s="122" t="str">
        <f t="shared" si="21"/>
        <v>X</v>
      </c>
      <c r="U21" s="123" t="str">
        <f>TEXT('Moors League'!P26,"000000")</f>
        <v>004463</v>
      </c>
      <c r="V21" s="194" t="str">
        <f t="shared" si="22"/>
        <v>X</v>
      </c>
    </row>
    <row r="22" spans="1:22" ht="21.75" customHeight="1" x14ac:dyDescent="0.25">
      <c r="A22" s="245">
        <v>19</v>
      </c>
      <c r="B22" s="246" t="s">
        <v>78</v>
      </c>
      <c r="C22" s="247" t="s">
        <v>87</v>
      </c>
      <c r="D22" s="247"/>
      <c r="E22" s="246" t="s">
        <v>84</v>
      </c>
      <c r="F22" s="246"/>
      <c r="G22" s="251">
        <v>25</v>
      </c>
      <c r="H22" s="251">
        <v>1</v>
      </c>
      <c r="I22" s="251">
        <v>25</v>
      </c>
      <c r="J22" s="247" t="s">
        <v>102</v>
      </c>
      <c r="K22" s="259" t="s">
        <v>460</v>
      </c>
      <c r="L22" s="255" t="s">
        <v>167</v>
      </c>
      <c r="M22" s="259">
        <v>30.2</v>
      </c>
      <c r="O22" s="193" t="str">
        <f>TEXT('Moors League'!D27,"000000")</f>
        <v>003277</v>
      </c>
      <c r="P22" s="122" t="str">
        <f t="shared" si="19"/>
        <v>X</v>
      </c>
      <c r="Q22" s="123" t="str">
        <f>TEXT('Moors League'!H27,"000000")</f>
        <v>003347</v>
      </c>
      <c r="R22" s="122" t="str">
        <f t="shared" si="20"/>
        <v>X</v>
      </c>
      <c r="S22" s="123" t="str">
        <f>TEXT('Moors League'!L27,"000000")</f>
        <v>003557</v>
      </c>
      <c r="T22" s="122" t="str">
        <f t="shared" si="21"/>
        <v>X</v>
      </c>
      <c r="U22" s="123" t="str">
        <f>TEXT('Moors League'!P27,"000000")</f>
        <v>003096</v>
      </c>
      <c r="V22" s="194" t="str">
        <f t="shared" si="22"/>
        <v>X</v>
      </c>
    </row>
    <row r="23" spans="1:22" ht="21.75" customHeight="1" x14ac:dyDescent="0.25">
      <c r="A23" s="245">
        <v>20</v>
      </c>
      <c r="B23" s="246" t="s">
        <v>81</v>
      </c>
      <c r="C23" s="247" t="s">
        <v>87</v>
      </c>
      <c r="D23" s="247"/>
      <c r="E23" s="246" t="s">
        <v>84</v>
      </c>
      <c r="F23" s="246"/>
      <c r="G23" s="251">
        <v>22</v>
      </c>
      <c r="H23" s="251">
        <v>3</v>
      </c>
      <c r="I23" s="251">
        <v>25</v>
      </c>
      <c r="J23" s="247" t="s">
        <v>214</v>
      </c>
      <c r="K23" s="258" t="s">
        <v>358</v>
      </c>
      <c r="L23" s="255" t="s">
        <v>483</v>
      </c>
      <c r="M23" s="258">
        <v>27.39</v>
      </c>
      <c r="O23" s="193" t="str">
        <f>TEXT('Moors League'!D28,"000000")</f>
        <v>003664</v>
      </c>
      <c r="P23" s="122" t="str">
        <f t="shared" si="19"/>
        <v>X</v>
      </c>
      <c r="Q23" s="123" t="str">
        <f>TEXT('Moors League'!H28,"000000")</f>
        <v>003066</v>
      </c>
      <c r="R23" s="122" t="str">
        <f t="shared" si="20"/>
        <v>X</v>
      </c>
      <c r="S23" s="123" t="str">
        <f>TEXT('Moors League'!L28,"000000")</f>
        <v>003166</v>
      </c>
      <c r="T23" s="122" t="str">
        <f t="shared" si="21"/>
        <v>X</v>
      </c>
      <c r="U23" s="123" t="str">
        <f>TEXT('Moors League'!P28,"000000")</f>
        <v>DSQ</v>
      </c>
      <c r="V23" s="194" t="str">
        <f t="shared" si="22"/>
        <v>X</v>
      </c>
    </row>
    <row r="24" spans="1:22" ht="21.75" customHeight="1" x14ac:dyDescent="0.25">
      <c r="A24" s="245">
        <v>21</v>
      </c>
      <c r="B24" s="246" t="s">
        <v>78</v>
      </c>
      <c r="C24" s="247" t="s">
        <v>83</v>
      </c>
      <c r="D24" s="247"/>
      <c r="E24" s="246" t="s">
        <v>103</v>
      </c>
      <c r="F24" s="246"/>
      <c r="G24" s="251">
        <v>4</v>
      </c>
      <c r="H24" s="251">
        <v>7</v>
      </c>
      <c r="I24" s="251">
        <v>9</v>
      </c>
      <c r="J24" s="247" t="s">
        <v>85</v>
      </c>
      <c r="K24" s="258" t="s">
        <v>359</v>
      </c>
      <c r="L24" s="255" t="s">
        <v>96</v>
      </c>
      <c r="M24" s="258">
        <v>29.73</v>
      </c>
      <c r="O24" s="193" t="str">
        <f>TEXT('Moors League'!D29,"000000")</f>
        <v>003832</v>
      </c>
      <c r="P24" s="122" t="str">
        <f t="shared" si="19"/>
        <v>X</v>
      </c>
      <c r="Q24" s="123" t="str">
        <f>TEXT('Moors League'!H29,"000000")</f>
        <v>003389</v>
      </c>
      <c r="R24" s="122" t="str">
        <f t="shared" si="20"/>
        <v>X</v>
      </c>
      <c r="S24" s="123" t="str">
        <f>TEXT('Moors League'!L29,"000000")</f>
        <v>003638</v>
      </c>
      <c r="T24" s="122" t="str">
        <f t="shared" si="21"/>
        <v>X</v>
      </c>
      <c r="U24" s="123" t="str">
        <f>TEXT('Moors League'!P29,"000000")</f>
        <v>003612</v>
      </c>
      <c r="V24" s="194" t="str">
        <f t="shared" si="22"/>
        <v>X</v>
      </c>
    </row>
    <row r="25" spans="1:22" ht="21.75" customHeight="1" x14ac:dyDescent="0.25">
      <c r="A25" s="245">
        <v>22</v>
      </c>
      <c r="B25" s="246" t="s">
        <v>81</v>
      </c>
      <c r="C25" s="247" t="s">
        <v>83</v>
      </c>
      <c r="D25" s="247"/>
      <c r="E25" s="246" t="s">
        <v>103</v>
      </c>
      <c r="F25" s="246"/>
      <c r="G25" s="251">
        <v>10</v>
      </c>
      <c r="H25" s="251">
        <v>1</v>
      </c>
      <c r="I25" s="251">
        <v>26</v>
      </c>
      <c r="J25" s="247" t="s">
        <v>481</v>
      </c>
      <c r="K25" s="259" t="s">
        <v>500</v>
      </c>
      <c r="L25" s="255" t="s">
        <v>501</v>
      </c>
      <c r="M25" s="258">
        <v>29.07</v>
      </c>
      <c r="O25" s="193" t="str">
        <f>TEXT('Moors League'!D30,"000000")</f>
        <v>003604</v>
      </c>
      <c r="P25" s="122" t="str">
        <f t="shared" si="19"/>
        <v>X</v>
      </c>
      <c r="Q25" s="123" t="str">
        <f>TEXT('Moors League'!H30,"000000")</f>
        <v>003180</v>
      </c>
      <c r="R25" s="122" t="str">
        <f t="shared" si="20"/>
        <v>X</v>
      </c>
      <c r="S25" s="123" t="str">
        <f>TEXT('Moors League'!L30,"000000")</f>
        <v>002936</v>
      </c>
      <c r="T25" s="122" t="str">
        <f t="shared" si="21"/>
        <v>X</v>
      </c>
      <c r="U25" s="123" t="str">
        <f>TEXT('Moors League'!P30,"000000")</f>
        <v>003032</v>
      </c>
      <c r="V25" s="194" t="str">
        <f t="shared" si="22"/>
        <v>X</v>
      </c>
    </row>
    <row r="26" spans="1:22" ht="21.75" customHeight="1" x14ac:dyDescent="0.25">
      <c r="A26" s="245">
        <v>23</v>
      </c>
      <c r="B26" s="246" t="s">
        <v>78</v>
      </c>
      <c r="C26" s="247" t="s">
        <v>79</v>
      </c>
      <c r="D26" s="247"/>
      <c r="E26" s="246" t="s">
        <v>88</v>
      </c>
      <c r="F26" s="246"/>
      <c r="G26" s="251">
        <v>11</v>
      </c>
      <c r="H26" s="251">
        <v>1</v>
      </c>
      <c r="I26" s="251">
        <v>25</v>
      </c>
      <c r="J26" s="247" t="s">
        <v>102</v>
      </c>
      <c r="K26" s="259" t="s">
        <v>458</v>
      </c>
      <c r="L26" s="255" t="s">
        <v>414</v>
      </c>
      <c r="M26" s="259">
        <v>33.9</v>
      </c>
      <c r="O26" s="193" t="str">
        <f>TEXT('Moors League'!D31,"000000")</f>
        <v>004298</v>
      </c>
      <c r="P26" s="122" t="str">
        <f t="shared" si="19"/>
        <v>X</v>
      </c>
      <c r="Q26" s="123" t="str">
        <f>TEXT('Moors League'!H31,"000000")</f>
        <v>003969</v>
      </c>
      <c r="R26" s="122" t="str">
        <f t="shared" si="20"/>
        <v>X</v>
      </c>
      <c r="S26" s="123" t="str">
        <f>TEXT('Moors League'!L31,"000000")</f>
        <v>003929</v>
      </c>
      <c r="T26" s="122" t="str">
        <f t="shared" si="21"/>
        <v>X</v>
      </c>
      <c r="U26" s="123" t="str">
        <f>TEXT('Moors League'!P31,"000000")</f>
        <v>003722</v>
      </c>
      <c r="V26" s="194" t="str">
        <f t="shared" si="22"/>
        <v>X</v>
      </c>
    </row>
    <row r="27" spans="1:22" ht="21.75" customHeight="1" x14ac:dyDescent="0.25">
      <c r="A27" s="245">
        <v>24</v>
      </c>
      <c r="B27" s="246" t="s">
        <v>81</v>
      </c>
      <c r="C27" s="247" t="s">
        <v>79</v>
      </c>
      <c r="D27" s="247"/>
      <c r="E27" s="246" t="s">
        <v>88</v>
      </c>
      <c r="F27" s="246"/>
      <c r="G27" s="251">
        <v>3</v>
      </c>
      <c r="H27" s="251">
        <v>6</v>
      </c>
      <c r="I27" s="251">
        <v>23</v>
      </c>
      <c r="J27" s="247" t="s">
        <v>104</v>
      </c>
      <c r="K27" s="258" t="s">
        <v>360</v>
      </c>
      <c r="L27" s="255" t="s">
        <v>122</v>
      </c>
      <c r="M27" s="258">
        <v>30.52</v>
      </c>
      <c r="O27" s="193" t="str">
        <f>TEXT('Moors League'!D32,"000000")</f>
        <v>003325</v>
      </c>
      <c r="P27" s="122" t="str">
        <f t="shared" si="19"/>
        <v>X</v>
      </c>
      <c r="Q27" s="123" t="str">
        <f>TEXT('Moors League'!H32,"000000")</f>
        <v>003333</v>
      </c>
      <c r="R27" s="122" t="str">
        <f t="shared" si="20"/>
        <v>X</v>
      </c>
      <c r="S27" s="123" t="str">
        <f>TEXT('Moors League'!L32,"000000")</f>
        <v>003342</v>
      </c>
      <c r="T27" s="122" t="str">
        <f t="shared" si="21"/>
        <v>X</v>
      </c>
      <c r="U27" s="123" t="str">
        <f>TEXT('Moors League'!P32,"000000")</f>
        <v>003313</v>
      </c>
      <c r="V27" s="194" t="str">
        <f t="shared" si="22"/>
        <v>X</v>
      </c>
    </row>
    <row r="28" spans="1:22" ht="21.75" customHeight="1" x14ac:dyDescent="0.25">
      <c r="A28" s="245">
        <v>25</v>
      </c>
      <c r="B28" s="246" t="s">
        <v>78</v>
      </c>
      <c r="C28" s="247" t="s">
        <v>95</v>
      </c>
      <c r="D28" s="247" t="s">
        <v>157</v>
      </c>
      <c r="E28" s="246" t="s">
        <v>97</v>
      </c>
      <c r="F28" s="246"/>
      <c r="G28" s="251">
        <v>25</v>
      </c>
      <c r="H28" s="251">
        <v>1</v>
      </c>
      <c r="I28" s="251">
        <v>25</v>
      </c>
      <c r="J28" s="247" t="s">
        <v>104</v>
      </c>
      <c r="K28" s="259" t="s">
        <v>400</v>
      </c>
      <c r="L28" s="256"/>
      <c r="M28" s="259" t="s">
        <v>486</v>
      </c>
      <c r="O28" s="193" t="str">
        <f>TEXT('Moors League'!D33,"000000")</f>
        <v>023743</v>
      </c>
      <c r="P28" s="122" t="str">
        <f t="shared" si="19"/>
        <v>X</v>
      </c>
      <c r="Q28" s="123" t="str">
        <f>TEXT('Moors League'!H33,"000000")</f>
        <v>022910</v>
      </c>
      <c r="R28" s="122" t="str">
        <f t="shared" si="20"/>
        <v>X</v>
      </c>
      <c r="S28" s="123" t="str">
        <f>TEXT('Moors League'!L33,"000000")</f>
        <v>023374</v>
      </c>
      <c r="T28" s="122" t="str">
        <f t="shared" si="21"/>
        <v>X</v>
      </c>
      <c r="U28" s="123" t="str">
        <f>TEXT('Moors League'!P33,"000000")</f>
        <v>DSQ</v>
      </c>
      <c r="V28" s="194" t="str">
        <f t="shared" si="22"/>
        <v>X</v>
      </c>
    </row>
    <row r="29" spans="1:22" ht="21.75" customHeight="1" x14ac:dyDescent="0.25">
      <c r="A29" s="245">
        <v>26</v>
      </c>
      <c r="B29" s="246" t="s">
        <v>81</v>
      </c>
      <c r="C29" s="247" t="s">
        <v>95</v>
      </c>
      <c r="D29" s="247" t="s">
        <v>157</v>
      </c>
      <c r="E29" s="246" t="s">
        <v>97</v>
      </c>
      <c r="F29" s="246"/>
      <c r="G29" s="251">
        <v>17</v>
      </c>
      <c r="H29" s="251">
        <v>5</v>
      </c>
      <c r="I29" s="251">
        <v>25</v>
      </c>
      <c r="J29" s="247" t="s">
        <v>104</v>
      </c>
      <c r="K29" s="259" t="s">
        <v>494</v>
      </c>
      <c r="L29" s="256"/>
      <c r="M29" s="259" t="s">
        <v>487</v>
      </c>
      <c r="O29" s="193" t="str">
        <f>TEXT('Moors League'!D34,"000000")</f>
        <v>022276</v>
      </c>
      <c r="P29" s="122" t="str">
        <f t="shared" si="19"/>
        <v>X</v>
      </c>
      <c r="Q29" s="123" t="str">
        <f>TEXT('Moors League'!H34,"000000")</f>
        <v>023252</v>
      </c>
      <c r="R29" s="122" t="str">
        <f t="shared" si="20"/>
        <v>X</v>
      </c>
      <c r="S29" s="123" t="str">
        <f>TEXT('Moors League'!L34,"000000")</f>
        <v>022519</v>
      </c>
      <c r="T29" s="122" t="str">
        <f t="shared" si="21"/>
        <v>X</v>
      </c>
      <c r="U29" s="123" t="str">
        <f>TEXT('Moors League'!P34,"000000")</f>
        <v>021287</v>
      </c>
      <c r="V29" s="194" t="str">
        <f t="shared" si="22"/>
        <v>RECORD</v>
      </c>
    </row>
    <row r="30" spans="1:22" ht="21.75" customHeight="1" x14ac:dyDescent="0.25">
      <c r="A30" s="245">
        <v>27</v>
      </c>
      <c r="B30" s="249" t="s">
        <v>78</v>
      </c>
      <c r="C30" s="247" t="s">
        <v>105</v>
      </c>
      <c r="D30" s="247" t="s">
        <v>156</v>
      </c>
      <c r="E30" s="246" t="s">
        <v>99</v>
      </c>
      <c r="F30" s="246"/>
      <c r="G30" s="251">
        <v>25</v>
      </c>
      <c r="H30" s="251">
        <v>6</v>
      </c>
      <c r="I30" s="251">
        <v>16</v>
      </c>
      <c r="J30" s="247" t="s">
        <v>6</v>
      </c>
      <c r="K30" s="259" t="s">
        <v>472</v>
      </c>
      <c r="L30" s="255"/>
      <c r="M30" s="259" t="s">
        <v>471</v>
      </c>
      <c r="O30" s="193" t="str">
        <f>TEXT('Moors League'!D35,"000000")</f>
        <v>DSQ</v>
      </c>
      <c r="P30" s="122" t="str">
        <f t="shared" ref="P30:P32" si="23">IFERROR(IF(_xlfn.NUMBERVALUE(O30)&lt;_xlfn.NUMBERVALUE($K30),"RECORD","X"),"X")</f>
        <v>X</v>
      </c>
      <c r="Q30" s="123" t="str">
        <f>TEXT('Moors League'!H35,"000000")</f>
        <v>011856</v>
      </c>
      <c r="R30" s="122" t="str">
        <f t="shared" ref="R30:R32" si="24">IFERROR(IF(_xlfn.NUMBERVALUE(Q30)&lt;_xlfn.NUMBERVALUE($K30),"RECORD","X"),"X")</f>
        <v>X</v>
      </c>
      <c r="S30" s="123" t="str">
        <f>TEXT('Moors League'!L35,"000000")</f>
        <v>011434</v>
      </c>
      <c r="T30" s="122" t="str">
        <f t="shared" ref="T30:T32" si="25">IFERROR(IF(_xlfn.NUMBERVALUE(S30)&lt;_xlfn.NUMBERVALUE($K30),"RECORD","X"),"X")</f>
        <v>X</v>
      </c>
      <c r="U30" s="123" t="str">
        <f>TEXT('Moors League'!P35,"000000")</f>
        <v>011943</v>
      </c>
      <c r="V30" s="194" t="str">
        <f t="shared" ref="V30:V32" si="26">IFERROR(IF(_xlfn.NUMBERVALUE(U30)&lt;_xlfn.NUMBERVALUE($K30),"RECORD","X"),"X")</f>
        <v>X</v>
      </c>
    </row>
    <row r="31" spans="1:22" ht="21.75" customHeight="1" x14ac:dyDescent="0.25">
      <c r="A31" s="250">
        <v>28</v>
      </c>
      <c r="B31" s="246" t="s">
        <v>81</v>
      </c>
      <c r="C31" s="247" t="s">
        <v>105</v>
      </c>
      <c r="D31" s="247" t="s">
        <v>156</v>
      </c>
      <c r="E31" s="249" t="s">
        <v>97</v>
      </c>
      <c r="F31" s="249"/>
      <c r="G31" s="251">
        <v>12</v>
      </c>
      <c r="H31" s="251">
        <v>1</v>
      </c>
      <c r="I31" s="251">
        <v>13</v>
      </c>
      <c r="J31" s="247" t="s">
        <v>5</v>
      </c>
      <c r="K31" s="259" t="s">
        <v>462</v>
      </c>
      <c r="L31" s="255"/>
      <c r="M31" s="259" t="s">
        <v>468</v>
      </c>
      <c r="O31" s="193" t="str">
        <f>TEXT('Moors League'!D36,"000000")</f>
        <v>011436</v>
      </c>
      <c r="P31" s="122" t="str">
        <f t="shared" si="23"/>
        <v>X</v>
      </c>
      <c r="Q31" s="123" t="str">
        <f>TEXT('Moors League'!H36,"000000")</f>
        <v>013481</v>
      </c>
      <c r="R31" s="122" t="str">
        <f t="shared" si="24"/>
        <v>X</v>
      </c>
      <c r="S31" s="123" t="str">
        <f>TEXT('Moors League'!L36,"000000")</f>
        <v>012896</v>
      </c>
      <c r="T31" s="122" t="str">
        <f t="shared" si="25"/>
        <v>X</v>
      </c>
      <c r="U31" s="123" t="str">
        <f>TEXT('Moors League'!P36,"000000")</f>
        <v>011613</v>
      </c>
      <c r="V31" s="194" t="str">
        <f t="shared" si="26"/>
        <v>X</v>
      </c>
    </row>
    <row r="32" spans="1:22" ht="21.75" customHeight="1" x14ac:dyDescent="0.25">
      <c r="A32" s="248">
        <v>29</v>
      </c>
      <c r="B32" s="249" t="s">
        <v>78</v>
      </c>
      <c r="C32" s="250" t="s">
        <v>87</v>
      </c>
      <c r="D32" s="247" t="s">
        <v>157</v>
      </c>
      <c r="E32" s="249" t="s">
        <v>97</v>
      </c>
      <c r="F32" s="249"/>
      <c r="G32" s="251">
        <v>13</v>
      </c>
      <c r="H32" s="251">
        <v>4</v>
      </c>
      <c r="I32" s="251">
        <v>24</v>
      </c>
      <c r="J32" s="247" t="s">
        <v>104</v>
      </c>
      <c r="K32" s="259" t="s">
        <v>415</v>
      </c>
      <c r="L32" s="255"/>
      <c r="M32" s="259" t="s">
        <v>419</v>
      </c>
      <c r="O32" s="193" t="str">
        <f>TEXT('Moors League'!D37,"000000")</f>
        <v>022870</v>
      </c>
      <c r="P32" s="122" t="str">
        <f t="shared" si="23"/>
        <v>X</v>
      </c>
      <c r="Q32" s="123" t="str">
        <f>TEXT('Moors League'!H37,"000000")</f>
        <v>022815</v>
      </c>
      <c r="R32" s="122" t="str">
        <f t="shared" si="24"/>
        <v>X</v>
      </c>
      <c r="S32" s="123" t="str">
        <f>TEXT('Moors League'!L37,"000000")</f>
        <v>022492</v>
      </c>
      <c r="T32" s="122" t="str">
        <f t="shared" si="25"/>
        <v>X</v>
      </c>
      <c r="U32" s="123" t="str">
        <f>TEXT('Moors League'!P37,"000000")</f>
        <v>021388</v>
      </c>
      <c r="V32" s="194" t="str">
        <f t="shared" si="26"/>
        <v>RECORD</v>
      </c>
    </row>
    <row r="33" spans="1:28" ht="21.75" customHeight="1" x14ac:dyDescent="0.25">
      <c r="A33" s="245">
        <v>30</v>
      </c>
      <c r="B33" s="246" t="s">
        <v>81</v>
      </c>
      <c r="C33" s="247" t="s">
        <v>87</v>
      </c>
      <c r="D33" s="247" t="s">
        <v>157</v>
      </c>
      <c r="E33" s="246" t="s">
        <v>97</v>
      </c>
      <c r="F33" s="246"/>
      <c r="G33" s="251">
        <v>14</v>
      </c>
      <c r="H33" s="251">
        <v>5</v>
      </c>
      <c r="I33" s="251">
        <v>22</v>
      </c>
      <c r="J33" s="247" t="s">
        <v>6</v>
      </c>
      <c r="K33" s="259" t="s">
        <v>461</v>
      </c>
      <c r="L33" s="255"/>
      <c r="M33" s="259" t="s">
        <v>148</v>
      </c>
      <c r="O33" s="193" t="str">
        <f>TEXT('Moors League'!D38,"000000")</f>
        <v>024287</v>
      </c>
      <c r="P33" s="122" t="str">
        <f t="shared" ref="P33:P64" si="27">IFERROR(IF(_xlfn.NUMBERVALUE(O33)&lt;_xlfn.NUMBERVALUE($K33),"RECORD","X"),"X")</f>
        <v>X</v>
      </c>
      <c r="Q33" s="123" t="str">
        <f>TEXT('Moors League'!H38,"000000")</f>
        <v>DSQ</v>
      </c>
      <c r="R33" s="122" t="str">
        <f t="shared" ref="R33:R64" si="28">IFERROR(IF(_xlfn.NUMBERVALUE(Q33)&lt;_xlfn.NUMBERVALUE($K33),"RECORD","X"),"X")</f>
        <v>X</v>
      </c>
      <c r="S33" s="123" t="str">
        <f>TEXT('Moors League'!L38,"000000")</f>
        <v>020952</v>
      </c>
      <c r="T33" s="122" t="str">
        <f t="shared" ref="T33:T64" si="29">IFERROR(IF(_xlfn.NUMBERVALUE(S33)&lt;_xlfn.NUMBERVALUE($K33),"RECORD","X"),"X")</f>
        <v>X</v>
      </c>
      <c r="U33" s="123" t="str">
        <f>TEXT('Moors League'!P38,"000000")</f>
        <v>020909</v>
      </c>
      <c r="V33" s="194" t="str">
        <f t="shared" ref="V33:V64" si="30">IFERROR(IF(_xlfn.NUMBERVALUE(U33)&lt;_xlfn.NUMBERVALUE($K33),"RECORD","X"),"X")</f>
        <v>X</v>
      </c>
    </row>
    <row r="34" spans="1:28" ht="21.75" customHeight="1" x14ac:dyDescent="0.25">
      <c r="A34" s="245">
        <v>31</v>
      </c>
      <c r="B34" s="246" t="s">
        <v>78</v>
      </c>
      <c r="C34" s="247" t="s">
        <v>79</v>
      </c>
      <c r="D34" s="247"/>
      <c r="E34" s="246" t="s">
        <v>84</v>
      </c>
      <c r="F34" s="246"/>
      <c r="G34" s="251">
        <v>7</v>
      </c>
      <c r="H34" s="251">
        <v>12</v>
      </c>
      <c r="I34" s="251">
        <v>24</v>
      </c>
      <c r="J34" s="247" t="s">
        <v>104</v>
      </c>
      <c r="K34" s="259" t="s">
        <v>423</v>
      </c>
      <c r="L34" s="255" t="s">
        <v>203</v>
      </c>
      <c r="M34" s="259">
        <v>30.4</v>
      </c>
      <c r="O34" s="193" t="str">
        <f>TEXT('Moors League'!D39,"000000")</f>
        <v>003721</v>
      </c>
      <c r="P34" s="122" t="str">
        <f t="shared" si="27"/>
        <v>X</v>
      </c>
      <c r="Q34" s="123" t="str">
        <f>TEXT('Moors League'!H39,"000000")</f>
        <v>003369</v>
      </c>
      <c r="R34" s="122" t="str">
        <f t="shared" si="28"/>
        <v>X</v>
      </c>
      <c r="S34" s="123" t="str">
        <f>TEXT('Moors League'!L39,"000000")</f>
        <v>003270</v>
      </c>
      <c r="T34" s="122" t="str">
        <f t="shared" si="29"/>
        <v>X</v>
      </c>
      <c r="U34" s="123" t="str">
        <f>TEXT('Moors League'!P39,"000000")</f>
        <v>003039</v>
      </c>
      <c r="V34" s="194" t="str">
        <f t="shared" si="30"/>
        <v>RECORD</v>
      </c>
    </row>
    <row r="35" spans="1:28" ht="21.75" customHeight="1" x14ac:dyDescent="0.25">
      <c r="A35" s="245">
        <v>32</v>
      </c>
      <c r="B35" s="246" t="s">
        <v>81</v>
      </c>
      <c r="C35" s="247" t="s">
        <v>79</v>
      </c>
      <c r="D35" s="247"/>
      <c r="E35" s="246" t="s">
        <v>84</v>
      </c>
      <c r="F35" s="246"/>
      <c r="G35" s="251">
        <v>15</v>
      </c>
      <c r="H35" s="251">
        <v>6</v>
      </c>
      <c r="I35" s="251">
        <v>13</v>
      </c>
      <c r="J35" s="253" t="s">
        <v>94</v>
      </c>
      <c r="K35" s="258" t="s">
        <v>365</v>
      </c>
      <c r="L35" s="257" t="s">
        <v>82</v>
      </c>
      <c r="M35" s="258">
        <v>26.75</v>
      </c>
      <c r="O35" s="193" t="str">
        <f>TEXT('Moors League'!D40,"000000")</f>
        <v>003047</v>
      </c>
      <c r="P35" s="122" t="str">
        <f t="shared" si="27"/>
        <v>X</v>
      </c>
      <c r="Q35" s="123" t="str">
        <f>TEXT('Moors League'!H40,"000000")</f>
        <v>002787</v>
      </c>
      <c r="R35" s="122" t="str">
        <f t="shared" si="28"/>
        <v>X</v>
      </c>
      <c r="S35" s="123" t="str">
        <f>TEXT('Moors League'!L40,"000000")</f>
        <v>003328</v>
      </c>
      <c r="T35" s="122" t="str">
        <f t="shared" si="29"/>
        <v>X</v>
      </c>
      <c r="U35" s="123" t="str">
        <f>TEXT('Moors League'!P40,"000000")</f>
        <v>003160</v>
      </c>
      <c r="V35" s="194" t="str">
        <f t="shared" si="30"/>
        <v>X</v>
      </c>
    </row>
    <row r="36" spans="1:28" ht="21.75" customHeight="1" x14ac:dyDescent="0.25">
      <c r="A36" s="245">
        <v>33</v>
      </c>
      <c r="B36" s="246" t="s">
        <v>78</v>
      </c>
      <c r="C36" s="247" t="s">
        <v>83</v>
      </c>
      <c r="D36" s="247"/>
      <c r="E36" s="246" t="s">
        <v>80</v>
      </c>
      <c r="F36" s="246"/>
      <c r="G36" s="251">
        <v>6</v>
      </c>
      <c r="H36" s="251">
        <v>10</v>
      </c>
      <c r="I36" s="251">
        <v>12</v>
      </c>
      <c r="J36" s="247" t="s">
        <v>6</v>
      </c>
      <c r="K36" s="258" t="s">
        <v>366</v>
      </c>
      <c r="L36" s="255" t="s">
        <v>74</v>
      </c>
      <c r="M36" s="258">
        <v>34.619999999999997</v>
      </c>
      <c r="O36" s="193" t="str">
        <f>TEXT('Moors League'!D41,"000000")</f>
        <v>004216</v>
      </c>
      <c r="P36" s="122" t="str">
        <f t="shared" si="27"/>
        <v>X</v>
      </c>
      <c r="Q36" s="123" t="str">
        <f>TEXT('Moors League'!H41,"000000")</f>
        <v>003797</v>
      </c>
      <c r="R36" s="122" t="str">
        <f t="shared" si="28"/>
        <v>X</v>
      </c>
      <c r="S36" s="123" t="str">
        <f>TEXT('Moors League'!L41,"000000")</f>
        <v>004127</v>
      </c>
      <c r="T36" s="122" t="str">
        <f t="shared" si="29"/>
        <v>X</v>
      </c>
      <c r="U36" s="123" t="str">
        <f>TEXT('Moors League'!P41,"000000")</f>
        <v>004422</v>
      </c>
      <c r="V36" s="194" t="str">
        <f t="shared" si="30"/>
        <v>X</v>
      </c>
    </row>
    <row r="37" spans="1:28" ht="21.75" customHeight="1" x14ac:dyDescent="0.25">
      <c r="A37" s="245">
        <v>34</v>
      </c>
      <c r="B37" s="246" t="s">
        <v>81</v>
      </c>
      <c r="C37" s="247" t="s">
        <v>83</v>
      </c>
      <c r="D37" s="247"/>
      <c r="E37" s="246" t="s">
        <v>80</v>
      </c>
      <c r="F37" s="246"/>
      <c r="G37" s="251">
        <v>5</v>
      </c>
      <c r="H37" s="251">
        <v>10</v>
      </c>
      <c r="I37" s="251">
        <v>24</v>
      </c>
      <c r="J37" s="247" t="s">
        <v>102</v>
      </c>
      <c r="K37" s="259" t="s">
        <v>430</v>
      </c>
      <c r="L37" s="255" t="s">
        <v>175</v>
      </c>
      <c r="M37" s="259">
        <v>33.5</v>
      </c>
      <c r="O37" s="193" t="str">
        <f>TEXT('Moors League'!D42,"000000")</f>
        <v>004105</v>
      </c>
      <c r="P37" s="122" t="str">
        <f t="shared" si="27"/>
        <v>X</v>
      </c>
      <c r="Q37" s="123" t="str">
        <f>TEXT('Moors League'!H42,"000000")</f>
        <v>003900</v>
      </c>
      <c r="R37" s="122" t="str">
        <f t="shared" si="28"/>
        <v>X</v>
      </c>
      <c r="S37" s="123" t="str">
        <f>TEXT('Moors League'!L42,"000000")</f>
        <v>003394</v>
      </c>
      <c r="T37" s="122" t="str">
        <f t="shared" si="29"/>
        <v>X</v>
      </c>
      <c r="U37" s="123" t="str">
        <f>TEXT('Moors League'!P42,"000000")</f>
        <v>003453</v>
      </c>
      <c r="V37" s="194" t="str">
        <f t="shared" si="30"/>
        <v>X</v>
      </c>
    </row>
    <row r="38" spans="1:28" ht="21.75" customHeight="1" x14ac:dyDescent="0.25">
      <c r="A38" s="245">
        <v>35</v>
      </c>
      <c r="B38" s="246" t="s">
        <v>78</v>
      </c>
      <c r="C38" s="247" t="s">
        <v>87</v>
      </c>
      <c r="D38" s="247"/>
      <c r="E38" s="246" t="s">
        <v>103</v>
      </c>
      <c r="F38" s="246"/>
      <c r="G38" s="251">
        <v>5</v>
      </c>
      <c r="H38" s="251">
        <v>10</v>
      </c>
      <c r="I38" s="251">
        <v>13</v>
      </c>
      <c r="J38" s="247" t="s">
        <v>85</v>
      </c>
      <c r="K38" s="258" t="s">
        <v>367</v>
      </c>
      <c r="L38" s="255" t="s">
        <v>96</v>
      </c>
      <c r="M38" s="258">
        <v>27.22</v>
      </c>
      <c r="O38" s="193" t="str">
        <f>TEXT('Moors League'!D43,"000000")</f>
        <v>003042</v>
      </c>
      <c r="P38" s="122" t="str">
        <f t="shared" si="27"/>
        <v>X</v>
      </c>
      <c r="Q38" s="123" t="str">
        <f>TEXT('Moors League'!H43,"000000")</f>
        <v>003042</v>
      </c>
      <c r="R38" s="122" t="str">
        <f t="shared" si="28"/>
        <v>X</v>
      </c>
      <c r="S38" s="123" t="str">
        <f>TEXT('Moors League'!L43,"000000")</f>
        <v>002970</v>
      </c>
      <c r="T38" s="122" t="str">
        <f t="shared" si="29"/>
        <v>X</v>
      </c>
      <c r="U38" s="123" t="str">
        <f>TEXT('Moors League'!P43,"000000")</f>
        <v>002937</v>
      </c>
      <c r="V38" s="194" t="str">
        <f t="shared" si="30"/>
        <v>X</v>
      </c>
    </row>
    <row r="39" spans="1:28" ht="21.75" customHeight="1" x14ac:dyDescent="0.25">
      <c r="A39" s="245">
        <v>36</v>
      </c>
      <c r="B39" s="246" t="s">
        <v>81</v>
      </c>
      <c r="C39" s="247" t="s">
        <v>87</v>
      </c>
      <c r="D39" s="247"/>
      <c r="E39" s="246" t="s">
        <v>103</v>
      </c>
      <c r="F39" s="246"/>
      <c r="G39" s="251">
        <v>5</v>
      </c>
      <c r="H39" s="251">
        <v>7</v>
      </c>
      <c r="I39" s="251">
        <v>8</v>
      </c>
      <c r="J39" s="247" t="s">
        <v>85</v>
      </c>
      <c r="K39" s="259" t="s">
        <v>402</v>
      </c>
      <c r="L39" s="255" t="s">
        <v>89</v>
      </c>
      <c r="M39" s="259">
        <v>23.9</v>
      </c>
      <c r="O39" s="193" t="str">
        <f>TEXT('Moors League'!D44,"000000")</f>
        <v>003256</v>
      </c>
      <c r="P39" s="122" t="str">
        <f t="shared" si="27"/>
        <v>X</v>
      </c>
      <c r="Q39" s="123" t="str">
        <f>TEXT('Moors League'!H44,"000000")</f>
        <v>002741</v>
      </c>
      <c r="R39" s="122" t="str">
        <f t="shared" si="28"/>
        <v>X</v>
      </c>
      <c r="S39" s="123" t="str">
        <f>TEXT('Moors League'!L44,"000000")</f>
        <v>002721</v>
      </c>
      <c r="T39" s="122" t="str">
        <f t="shared" si="29"/>
        <v>X</v>
      </c>
      <c r="U39" s="123" t="str">
        <f>TEXT('Moors League'!P44,"000000")</f>
        <v>002826</v>
      </c>
      <c r="V39" s="194" t="str">
        <f t="shared" si="30"/>
        <v>X</v>
      </c>
    </row>
    <row r="40" spans="1:28" ht="21.75" customHeight="1" x14ac:dyDescent="0.25">
      <c r="A40" s="245">
        <v>37</v>
      </c>
      <c r="B40" s="246" t="s">
        <v>78</v>
      </c>
      <c r="C40" s="247" t="s">
        <v>90</v>
      </c>
      <c r="D40" s="247"/>
      <c r="E40" s="246" t="s">
        <v>88</v>
      </c>
      <c r="F40" s="246"/>
      <c r="G40" s="251">
        <v>7</v>
      </c>
      <c r="H40" s="251">
        <v>12</v>
      </c>
      <c r="I40" s="251">
        <v>24</v>
      </c>
      <c r="J40" s="247" t="s">
        <v>4</v>
      </c>
      <c r="K40" s="259" t="s">
        <v>437</v>
      </c>
      <c r="L40" s="255" t="s">
        <v>431</v>
      </c>
      <c r="M40" s="259">
        <v>52.04</v>
      </c>
      <c r="O40" s="193" t="str">
        <f>TEXT('Moors League'!D45,"000000")</f>
        <v>005372</v>
      </c>
      <c r="P40" s="122" t="str">
        <f t="shared" si="27"/>
        <v>X</v>
      </c>
      <c r="Q40" s="123" t="str">
        <f>TEXT('Moors League'!H45,"000000")</f>
        <v>005460</v>
      </c>
      <c r="R40" s="122" t="str">
        <f t="shared" si="28"/>
        <v>X</v>
      </c>
      <c r="S40" s="123" t="str">
        <f>TEXT('Moors League'!L45,"000000")</f>
        <v>005163</v>
      </c>
      <c r="T40" s="122" t="str">
        <f t="shared" si="29"/>
        <v>RECORD</v>
      </c>
      <c r="U40" s="123" t="str">
        <f>TEXT('Moors League'!P45,"000000")</f>
        <v>005432</v>
      </c>
      <c r="V40" s="194" t="str">
        <f t="shared" si="30"/>
        <v>X</v>
      </c>
    </row>
    <row r="41" spans="1:28" s="45" customFormat="1" ht="21.75" customHeight="1" x14ac:dyDescent="0.25">
      <c r="A41" s="245">
        <v>38</v>
      </c>
      <c r="B41" s="246" t="s">
        <v>81</v>
      </c>
      <c r="C41" s="247" t="s">
        <v>90</v>
      </c>
      <c r="D41" s="247"/>
      <c r="E41" s="246" t="s">
        <v>88</v>
      </c>
      <c r="F41" s="246"/>
      <c r="G41" s="251">
        <v>17</v>
      </c>
      <c r="H41" s="251">
        <v>5</v>
      </c>
      <c r="I41" s="251">
        <v>25</v>
      </c>
      <c r="J41" s="247" t="s">
        <v>6</v>
      </c>
      <c r="K41" s="259" t="s">
        <v>493</v>
      </c>
      <c r="L41" s="255" t="s">
        <v>435</v>
      </c>
      <c r="M41" s="259">
        <v>48.09</v>
      </c>
      <c r="O41" s="193" t="str">
        <f>TEXT('Moors League'!D46,"000000")</f>
        <v>005033</v>
      </c>
      <c r="P41" s="122" t="str">
        <f t="shared" si="27"/>
        <v>X</v>
      </c>
      <c r="Q41" s="123" t="str">
        <f>TEXT('Moors League'!H46,"000000")</f>
        <v>DSQ</v>
      </c>
      <c r="R41" s="122" t="str">
        <f t="shared" si="28"/>
        <v>X</v>
      </c>
      <c r="S41" s="123" t="str">
        <f>TEXT('Moors League'!L46,"000000")</f>
        <v>005746</v>
      </c>
      <c r="T41" s="122" t="str">
        <f t="shared" si="29"/>
        <v>X</v>
      </c>
      <c r="U41" s="123" t="str">
        <f>TEXT('Moors League'!P46,"000000")</f>
        <v>004830</v>
      </c>
      <c r="V41" s="194" t="str">
        <f t="shared" si="30"/>
        <v>X</v>
      </c>
      <c r="AA41"/>
      <c r="AB41"/>
    </row>
    <row r="42" spans="1:28" s="45" customFormat="1" ht="21.75" customHeight="1" x14ac:dyDescent="0.25">
      <c r="A42" s="245">
        <v>39</v>
      </c>
      <c r="B42" s="246" t="s">
        <v>78</v>
      </c>
      <c r="C42" s="247" t="s">
        <v>95</v>
      </c>
      <c r="D42" s="247"/>
      <c r="E42" s="246" t="s">
        <v>84</v>
      </c>
      <c r="F42" s="246"/>
      <c r="G42" s="251">
        <v>2</v>
      </c>
      <c r="H42" s="251">
        <v>3</v>
      </c>
      <c r="I42" s="251">
        <v>24</v>
      </c>
      <c r="J42" s="247" t="s">
        <v>104</v>
      </c>
      <c r="K42" s="259" t="s">
        <v>416</v>
      </c>
      <c r="L42" s="255" t="s">
        <v>167</v>
      </c>
      <c r="M42" s="259">
        <v>30.07</v>
      </c>
      <c r="O42" s="193" t="str">
        <f>TEXT('Moors League'!D47,"000000")</f>
        <v>003556</v>
      </c>
      <c r="P42" s="122" t="str">
        <f t="shared" si="27"/>
        <v>X</v>
      </c>
      <c r="Q42" s="123" t="str">
        <f>TEXT('Moors League'!H47,"000000")</f>
        <v>003369</v>
      </c>
      <c r="R42" s="122" t="str">
        <f t="shared" si="28"/>
        <v>X</v>
      </c>
      <c r="S42" s="123" t="str">
        <f>TEXT('Moors League'!L47,"000000")</f>
        <v>003497</v>
      </c>
      <c r="T42" s="122" t="str">
        <f t="shared" si="29"/>
        <v>X</v>
      </c>
      <c r="U42" s="123" t="str">
        <f>TEXT('Moors League'!P47,"000000")</f>
        <v>003415</v>
      </c>
      <c r="V42" s="194" t="str">
        <f t="shared" si="30"/>
        <v>X</v>
      </c>
      <c r="AA42"/>
      <c r="AB42"/>
    </row>
    <row r="43" spans="1:28" s="45" customFormat="1" ht="21.75" customHeight="1" x14ac:dyDescent="0.25">
      <c r="A43" s="245">
        <v>40</v>
      </c>
      <c r="B43" s="246" t="s">
        <v>81</v>
      </c>
      <c r="C43" s="247" t="s">
        <v>95</v>
      </c>
      <c r="D43" s="247"/>
      <c r="E43" s="246" t="s">
        <v>84</v>
      </c>
      <c r="F43" s="246"/>
      <c r="G43" s="251">
        <v>22</v>
      </c>
      <c r="H43" s="251">
        <v>3</v>
      </c>
      <c r="I43" s="251">
        <v>25</v>
      </c>
      <c r="J43" s="247" t="s">
        <v>422</v>
      </c>
      <c r="K43" s="258" t="s">
        <v>370</v>
      </c>
      <c r="L43" s="255" t="s">
        <v>484</v>
      </c>
      <c r="M43" s="258">
        <v>29.52</v>
      </c>
      <c r="O43" s="193" t="str">
        <f>TEXT('Moors League'!D48,"000000")</f>
        <v>003530</v>
      </c>
      <c r="P43" s="122" t="str">
        <f t="shared" si="27"/>
        <v>X</v>
      </c>
      <c r="Q43" s="123" t="str">
        <f>TEXT('Moors League'!H48,"000000")</f>
        <v>003638</v>
      </c>
      <c r="R43" s="122" t="str">
        <f t="shared" si="28"/>
        <v>X</v>
      </c>
      <c r="S43" s="123" t="str">
        <f>TEXT('Moors League'!L48,"000000")</f>
        <v>003226</v>
      </c>
      <c r="T43" s="122" t="str">
        <f t="shared" si="29"/>
        <v>X</v>
      </c>
      <c r="U43" s="123" t="str">
        <f>TEXT('Moors League'!P48,"000000")</f>
        <v>003187</v>
      </c>
      <c r="V43" s="194" t="str">
        <f t="shared" si="30"/>
        <v>X</v>
      </c>
      <c r="AA43"/>
      <c r="AB43"/>
    </row>
    <row r="44" spans="1:28" s="45" customFormat="1" ht="21.75" customHeight="1" x14ac:dyDescent="0.25">
      <c r="A44" s="245">
        <v>41</v>
      </c>
      <c r="B44" s="246" t="s">
        <v>78</v>
      </c>
      <c r="C44" s="247" t="s">
        <v>79</v>
      </c>
      <c r="D44" s="247" t="s">
        <v>157</v>
      </c>
      <c r="E44" s="246" t="s">
        <v>99</v>
      </c>
      <c r="F44" s="246"/>
      <c r="G44" s="251">
        <v>5</v>
      </c>
      <c r="H44" s="251">
        <v>10</v>
      </c>
      <c r="I44" s="251">
        <v>24</v>
      </c>
      <c r="J44" s="247" t="s">
        <v>104</v>
      </c>
      <c r="K44" s="259" t="s">
        <v>432</v>
      </c>
      <c r="L44" s="256"/>
      <c r="M44" s="259" t="s">
        <v>443</v>
      </c>
      <c r="O44" s="193" t="str">
        <f>TEXT('Moors League'!D49,"000000")</f>
        <v>021459</v>
      </c>
      <c r="P44" s="122" t="str">
        <f t="shared" si="27"/>
        <v>X</v>
      </c>
      <c r="Q44" s="123" t="str">
        <f>TEXT('Moors League'!H49,"000000")</f>
        <v>020356</v>
      </c>
      <c r="R44" s="122" t="str">
        <f t="shared" si="28"/>
        <v>X</v>
      </c>
      <c r="S44" s="123" t="str">
        <f>TEXT('Moors League'!L49,"000000")</f>
        <v>021025</v>
      </c>
      <c r="T44" s="122" t="str">
        <f t="shared" si="29"/>
        <v>X</v>
      </c>
      <c r="U44" s="123" t="str">
        <f>TEXT('Moors League'!P49,"000000")</f>
        <v>020007</v>
      </c>
      <c r="V44" s="194" t="str">
        <f t="shared" si="30"/>
        <v>X</v>
      </c>
      <c r="AA44"/>
      <c r="AB44"/>
    </row>
    <row r="45" spans="1:28" s="45" customFormat="1" ht="21.75" customHeight="1" x14ac:dyDescent="0.25">
      <c r="A45" s="245">
        <v>42</v>
      </c>
      <c r="B45" s="246" t="s">
        <v>81</v>
      </c>
      <c r="C45" s="247" t="s">
        <v>79</v>
      </c>
      <c r="D45" s="247" t="s">
        <v>157</v>
      </c>
      <c r="E45" s="246" t="s">
        <v>99</v>
      </c>
      <c r="F45" s="246"/>
      <c r="G45" s="251">
        <v>16</v>
      </c>
      <c r="H45" s="251">
        <v>7</v>
      </c>
      <c r="I45" s="251">
        <v>22</v>
      </c>
      <c r="J45" s="247" t="s">
        <v>104</v>
      </c>
      <c r="K45" s="258" t="s">
        <v>373</v>
      </c>
      <c r="L45" s="256"/>
      <c r="M45" s="258" t="s">
        <v>161</v>
      </c>
      <c r="O45" s="193" t="str">
        <f>TEXT('Moors League'!D50,"000000")</f>
        <v>020578</v>
      </c>
      <c r="P45" s="122" t="str">
        <f t="shared" si="27"/>
        <v>X</v>
      </c>
      <c r="Q45" s="123" t="str">
        <f>TEXT('Moors League'!H50,"000000")</f>
        <v>014851</v>
      </c>
      <c r="R45" s="122" t="str">
        <f t="shared" si="28"/>
        <v>X</v>
      </c>
      <c r="S45" s="123" t="str">
        <f>TEXT('Moors League'!L50,"000000")</f>
        <v>020709</v>
      </c>
      <c r="T45" s="122" t="str">
        <f t="shared" si="29"/>
        <v>X</v>
      </c>
      <c r="U45" s="123" t="str">
        <f>TEXT('Moors League'!P50,"000000")</f>
        <v>015219</v>
      </c>
      <c r="V45" s="194" t="str">
        <f t="shared" si="30"/>
        <v>X</v>
      </c>
      <c r="AA45"/>
      <c r="AB45"/>
    </row>
    <row r="46" spans="1:28" s="45" customFormat="1" ht="21.75" customHeight="1" x14ac:dyDescent="0.25">
      <c r="A46" s="245">
        <v>43</v>
      </c>
      <c r="B46" s="246" t="s">
        <v>78</v>
      </c>
      <c r="C46" s="247" t="s">
        <v>83</v>
      </c>
      <c r="D46" s="247" t="s">
        <v>157</v>
      </c>
      <c r="E46" s="246" t="s">
        <v>97</v>
      </c>
      <c r="F46" s="246"/>
      <c r="G46" s="251">
        <v>5</v>
      </c>
      <c r="H46" s="251">
        <v>10</v>
      </c>
      <c r="I46" s="251">
        <v>24</v>
      </c>
      <c r="J46" s="247" t="s">
        <v>104</v>
      </c>
      <c r="K46" s="259" t="s">
        <v>433</v>
      </c>
      <c r="L46" s="255"/>
      <c r="M46" s="259" t="s">
        <v>445</v>
      </c>
      <c r="O46" s="193" t="str">
        <f>TEXT('Moors League'!D51,"000000")</f>
        <v>DSQ</v>
      </c>
      <c r="P46" s="122" t="str">
        <f t="shared" si="27"/>
        <v>X</v>
      </c>
      <c r="Q46" s="123" t="str">
        <f>TEXT('Moors League'!H51,"000000")</f>
        <v>024757</v>
      </c>
      <c r="R46" s="122" t="str">
        <f t="shared" si="28"/>
        <v>X</v>
      </c>
      <c r="S46" s="123" t="str">
        <f>TEXT('Moors League'!L51,"000000")</f>
        <v>024393</v>
      </c>
      <c r="T46" s="122" t="str">
        <f t="shared" si="29"/>
        <v>X</v>
      </c>
      <c r="U46" s="123" t="str">
        <f>TEXT('Moors League'!P51,"000000")</f>
        <v>025632</v>
      </c>
      <c r="V46" s="194" t="str">
        <f t="shared" si="30"/>
        <v>X</v>
      </c>
      <c r="AA46"/>
      <c r="AB46"/>
    </row>
    <row r="47" spans="1:28" s="45" customFormat="1" ht="21.75" customHeight="1" x14ac:dyDescent="0.25">
      <c r="A47" s="245">
        <v>44</v>
      </c>
      <c r="B47" s="246" t="s">
        <v>81</v>
      </c>
      <c r="C47" s="247" t="s">
        <v>83</v>
      </c>
      <c r="D47" s="247" t="s">
        <v>157</v>
      </c>
      <c r="E47" s="246" t="s">
        <v>97</v>
      </c>
      <c r="F47" s="246"/>
      <c r="G47" s="251">
        <v>5</v>
      </c>
      <c r="H47" s="251">
        <v>10</v>
      </c>
      <c r="I47" s="251">
        <v>24</v>
      </c>
      <c r="J47" s="247" t="s">
        <v>104</v>
      </c>
      <c r="K47" s="259" t="s">
        <v>434</v>
      </c>
      <c r="L47" s="255"/>
      <c r="M47" s="259" t="s">
        <v>448</v>
      </c>
      <c r="O47" s="193" t="str">
        <f>TEXT('Moors League'!D52,"000000")</f>
        <v>DSQ</v>
      </c>
      <c r="P47" s="122" t="str">
        <f t="shared" si="27"/>
        <v>X</v>
      </c>
      <c r="Q47" s="123" t="str">
        <f>TEXT('Moors League'!H52,"000000")</f>
        <v>DSQ</v>
      </c>
      <c r="R47" s="122" t="str">
        <f t="shared" si="28"/>
        <v>X</v>
      </c>
      <c r="S47" s="123" t="str">
        <f>TEXT('Moors League'!L52,"000000")</f>
        <v>DSQ</v>
      </c>
      <c r="T47" s="122" t="str">
        <f t="shared" si="29"/>
        <v>X</v>
      </c>
      <c r="U47" s="123" t="str">
        <f>TEXT('Moors League'!P52,"000000")</f>
        <v>024134</v>
      </c>
      <c r="V47" s="194" t="str">
        <f t="shared" si="30"/>
        <v>X</v>
      </c>
      <c r="AA47"/>
      <c r="AB47"/>
    </row>
    <row r="48" spans="1:28" s="45" customFormat="1" ht="21.75" customHeight="1" x14ac:dyDescent="0.25">
      <c r="A48" s="245">
        <v>45</v>
      </c>
      <c r="B48" s="246" t="s">
        <v>78</v>
      </c>
      <c r="C48" s="247" t="s">
        <v>95</v>
      </c>
      <c r="D48" s="247"/>
      <c r="E48" s="246" t="s">
        <v>103</v>
      </c>
      <c r="F48" s="246"/>
      <c r="G48" s="251">
        <v>2</v>
      </c>
      <c r="H48" s="251">
        <v>3</v>
      </c>
      <c r="I48" s="251">
        <v>24</v>
      </c>
      <c r="J48" s="247" t="s">
        <v>104</v>
      </c>
      <c r="K48" s="259" t="s">
        <v>417</v>
      </c>
      <c r="L48" s="255" t="s">
        <v>167</v>
      </c>
      <c r="M48" s="259">
        <v>28.63</v>
      </c>
      <c r="O48" s="193" t="str">
        <f>TEXT('Moors League'!D53,"000000")</f>
        <v>003014</v>
      </c>
      <c r="P48" s="122" t="str">
        <f t="shared" si="27"/>
        <v>X</v>
      </c>
      <c r="Q48" s="123" t="str">
        <f>TEXT('Moors League'!H53,"000000")</f>
        <v>003041</v>
      </c>
      <c r="R48" s="122" t="str">
        <f t="shared" si="28"/>
        <v>X</v>
      </c>
      <c r="S48" s="123" t="str">
        <f>TEXT('Moors League'!L53,"000000")</f>
        <v>003063</v>
      </c>
      <c r="T48" s="122" t="str">
        <f t="shared" si="29"/>
        <v>X</v>
      </c>
      <c r="U48" s="123" t="str">
        <f>TEXT('Moors League'!P53,"000000")</f>
        <v>003132</v>
      </c>
      <c r="V48" s="194" t="str">
        <f t="shared" si="30"/>
        <v>X</v>
      </c>
      <c r="AA48"/>
      <c r="AB48"/>
    </row>
    <row r="49" spans="1:28" s="45" customFormat="1" ht="21.75" customHeight="1" x14ac:dyDescent="0.25">
      <c r="A49" s="245">
        <v>46</v>
      </c>
      <c r="B49" s="246" t="s">
        <v>81</v>
      </c>
      <c r="C49" s="247" t="s">
        <v>95</v>
      </c>
      <c r="D49" s="247"/>
      <c r="E49" s="246" t="s">
        <v>103</v>
      </c>
      <c r="F49" s="246"/>
      <c r="G49" s="251">
        <v>29</v>
      </c>
      <c r="H49" s="251">
        <v>6</v>
      </c>
      <c r="I49" s="251">
        <v>2</v>
      </c>
      <c r="J49" s="247" t="s">
        <v>92</v>
      </c>
      <c r="K49" s="258" t="s">
        <v>376</v>
      </c>
      <c r="L49" s="255" t="s">
        <v>100</v>
      </c>
      <c r="M49" s="258">
        <v>26.15</v>
      </c>
      <c r="O49" s="193" t="str">
        <f>TEXT('Moors League'!D54,"000000")</f>
        <v>003006</v>
      </c>
      <c r="P49" s="122" t="str">
        <f t="shared" si="27"/>
        <v>X</v>
      </c>
      <c r="Q49" s="123" t="str">
        <f>TEXT('Moors League'!H54,"000000")</f>
        <v>003257</v>
      </c>
      <c r="R49" s="122" t="str">
        <f t="shared" si="28"/>
        <v>X</v>
      </c>
      <c r="S49" s="123" t="str">
        <f>TEXT('Moors League'!L54,"000000")</f>
        <v>002884</v>
      </c>
      <c r="T49" s="122" t="str">
        <f t="shared" si="29"/>
        <v>X</v>
      </c>
      <c r="U49" s="123" t="str">
        <f>TEXT('Moors League'!P54,"000000")</f>
        <v>002707</v>
      </c>
      <c r="V49" s="194" t="str">
        <f t="shared" si="30"/>
        <v>X</v>
      </c>
      <c r="AA49"/>
      <c r="AB49"/>
    </row>
    <row r="50" spans="1:28" s="45" customFormat="1" ht="21.75" customHeight="1" x14ac:dyDescent="0.25">
      <c r="A50" s="245">
        <v>47</v>
      </c>
      <c r="B50" s="246" t="s">
        <v>78</v>
      </c>
      <c r="C50" s="247" t="s">
        <v>90</v>
      </c>
      <c r="D50" s="247"/>
      <c r="E50" s="246" t="s">
        <v>84</v>
      </c>
      <c r="F50" s="246"/>
      <c r="G50" s="251">
        <v>22</v>
      </c>
      <c r="H50" s="251">
        <v>3</v>
      </c>
      <c r="I50" s="251">
        <v>25</v>
      </c>
      <c r="J50" s="247" t="s">
        <v>422</v>
      </c>
      <c r="K50" s="259" t="s">
        <v>647</v>
      </c>
      <c r="L50" s="255" t="s">
        <v>485</v>
      </c>
      <c r="M50" s="259">
        <v>39.479999999999997</v>
      </c>
      <c r="O50" s="193" t="str">
        <f>TEXT('Moors League'!D55,"000000")</f>
        <v>DNF</v>
      </c>
      <c r="P50" s="122" t="str">
        <f t="shared" si="27"/>
        <v>X</v>
      </c>
      <c r="Q50" s="123" t="str">
        <f>TEXT('Moors League'!H55,"000000")</f>
        <v>004656</v>
      </c>
      <c r="R50" s="122" t="str">
        <f t="shared" si="28"/>
        <v>X</v>
      </c>
      <c r="S50" s="123" t="str">
        <f>TEXT('Moors League'!L55,"000000")</f>
        <v>004363</v>
      </c>
      <c r="T50" s="122" t="str">
        <f t="shared" si="29"/>
        <v>X</v>
      </c>
      <c r="U50" s="123" t="str">
        <f>TEXT('Moors League'!P55,"000000")</f>
        <v>005145</v>
      </c>
      <c r="V50" s="194" t="str">
        <f t="shared" si="30"/>
        <v>X</v>
      </c>
      <c r="AA50"/>
      <c r="AB50"/>
    </row>
    <row r="51" spans="1:28" s="45" customFormat="1" ht="21.75" customHeight="1" x14ac:dyDescent="0.25">
      <c r="A51" s="245">
        <v>48</v>
      </c>
      <c r="B51" s="246" t="s">
        <v>81</v>
      </c>
      <c r="C51" s="247" t="s">
        <v>90</v>
      </c>
      <c r="D51" s="247"/>
      <c r="E51" s="246" t="s">
        <v>84</v>
      </c>
      <c r="F51" s="246"/>
      <c r="G51" s="251">
        <v>17</v>
      </c>
      <c r="H51" s="251">
        <v>5</v>
      </c>
      <c r="I51" s="251">
        <v>25</v>
      </c>
      <c r="J51" s="247" t="s">
        <v>6</v>
      </c>
      <c r="K51" s="259" t="s">
        <v>492</v>
      </c>
      <c r="L51" s="255" t="s">
        <v>435</v>
      </c>
      <c r="M51" s="259">
        <v>36.799999999999997</v>
      </c>
      <c r="O51" s="193" t="str">
        <f>TEXT('Moors League'!D56,"000000")</f>
        <v>004671</v>
      </c>
      <c r="P51" s="122" t="str">
        <f t="shared" si="27"/>
        <v>X</v>
      </c>
      <c r="Q51" s="123" t="str">
        <f>TEXT('Moors League'!H56,"000000")</f>
        <v>005365</v>
      </c>
      <c r="R51" s="122" t="str">
        <f t="shared" si="28"/>
        <v>X</v>
      </c>
      <c r="S51" s="123" t="str">
        <f>TEXT('Moors League'!L56,"000000")</f>
        <v>DSQ</v>
      </c>
      <c r="T51" s="122" t="str">
        <f t="shared" si="29"/>
        <v>X</v>
      </c>
      <c r="U51" s="123" t="str">
        <f>TEXT('Moors League'!P56,"000000")</f>
        <v>003869</v>
      </c>
      <c r="V51" s="194" t="str">
        <f t="shared" si="30"/>
        <v>X</v>
      </c>
      <c r="AA51"/>
      <c r="AB51"/>
    </row>
    <row r="52" spans="1:28" s="45" customFormat="1" ht="21.75" customHeight="1" x14ac:dyDescent="0.25">
      <c r="A52" s="245">
        <v>49</v>
      </c>
      <c r="B52" s="246" t="s">
        <v>78</v>
      </c>
      <c r="C52" s="247" t="s">
        <v>87</v>
      </c>
      <c r="D52" s="247"/>
      <c r="E52" s="246" t="s">
        <v>80</v>
      </c>
      <c r="F52" s="246"/>
      <c r="G52" s="251">
        <v>5</v>
      </c>
      <c r="H52" s="251">
        <v>10</v>
      </c>
      <c r="I52" s="251">
        <v>13</v>
      </c>
      <c r="J52" s="247" t="s">
        <v>5</v>
      </c>
      <c r="K52" s="258" t="s">
        <v>379</v>
      </c>
      <c r="L52" s="255" t="s">
        <v>73</v>
      </c>
      <c r="M52" s="258">
        <v>30.95</v>
      </c>
      <c r="O52" s="193" t="str">
        <f>TEXT('Moors League'!D57,"000000")</f>
        <v>003173</v>
      </c>
      <c r="P52" s="122" t="str">
        <f t="shared" si="27"/>
        <v>X</v>
      </c>
      <c r="Q52" s="123" t="str">
        <f>TEXT('Moors League'!H57,"000000")</f>
        <v>003799</v>
      </c>
      <c r="R52" s="122" t="str">
        <f t="shared" si="28"/>
        <v>X</v>
      </c>
      <c r="S52" s="123" t="str">
        <f>TEXT('Moors League'!L57,"000000")</f>
        <v>003545</v>
      </c>
      <c r="T52" s="122" t="str">
        <f t="shared" si="29"/>
        <v>X</v>
      </c>
      <c r="U52" s="123" t="str">
        <f>TEXT('Moors League'!P57,"000000")</f>
        <v>003631</v>
      </c>
      <c r="V52" s="194" t="str">
        <f t="shared" si="30"/>
        <v>X</v>
      </c>
      <c r="AA52"/>
      <c r="AB52"/>
    </row>
    <row r="53" spans="1:28" s="45" customFormat="1" ht="21.75" customHeight="1" x14ac:dyDescent="0.25">
      <c r="A53" s="245">
        <v>50</v>
      </c>
      <c r="B53" s="246" t="s">
        <v>81</v>
      </c>
      <c r="C53" s="247" t="s">
        <v>87</v>
      </c>
      <c r="D53" s="247"/>
      <c r="E53" s="246" t="s">
        <v>80</v>
      </c>
      <c r="F53" s="246"/>
      <c r="G53" s="251">
        <v>11</v>
      </c>
      <c r="H53" s="251">
        <v>10</v>
      </c>
      <c r="I53" s="251">
        <v>8</v>
      </c>
      <c r="J53" s="247" t="s">
        <v>85</v>
      </c>
      <c r="K53" s="258" t="s">
        <v>380</v>
      </c>
      <c r="L53" s="255" t="s">
        <v>89</v>
      </c>
      <c r="M53" s="258">
        <v>29.14</v>
      </c>
      <c r="O53" s="193" t="str">
        <f>TEXT('Moors League'!D58,"000000")</f>
        <v>003924</v>
      </c>
      <c r="P53" s="122" t="str">
        <f t="shared" si="27"/>
        <v>X</v>
      </c>
      <c r="Q53" s="123" t="str">
        <f>TEXT('Moors League'!H58,"000000")</f>
        <v>003399</v>
      </c>
      <c r="R53" s="122" t="str">
        <f t="shared" si="28"/>
        <v>X</v>
      </c>
      <c r="S53" s="123" t="str">
        <f>TEXT('Moors League'!L58,"000000")</f>
        <v>002968</v>
      </c>
      <c r="T53" s="122" t="str">
        <f t="shared" si="29"/>
        <v>X</v>
      </c>
      <c r="U53" s="123" t="str">
        <f>TEXT('Moors League'!P58,"000000")</f>
        <v>003285</v>
      </c>
      <c r="V53" s="194" t="str">
        <f t="shared" si="30"/>
        <v>X</v>
      </c>
      <c r="AA53"/>
      <c r="AB53"/>
    </row>
    <row r="54" spans="1:28" s="45" customFormat="1" ht="21.75" customHeight="1" x14ac:dyDescent="0.25">
      <c r="A54" s="245">
        <v>51</v>
      </c>
      <c r="B54" s="246" t="s">
        <v>78</v>
      </c>
      <c r="C54" s="247" t="s">
        <v>83</v>
      </c>
      <c r="D54" s="247"/>
      <c r="E54" s="246" t="s">
        <v>88</v>
      </c>
      <c r="F54" s="246"/>
      <c r="G54" s="251">
        <v>16</v>
      </c>
      <c r="H54" s="251">
        <v>4</v>
      </c>
      <c r="I54" s="251">
        <v>16</v>
      </c>
      <c r="J54" s="247" t="s">
        <v>5</v>
      </c>
      <c r="K54" s="258" t="s">
        <v>381</v>
      </c>
      <c r="L54" s="255" t="s">
        <v>116</v>
      </c>
      <c r="M54" s="258">
        <v>38.89</v>
      </c>
      <c r="O54" s="193" t="str">
        <f>TEXT('Moors League'!D59,"000000")</f>
        <v>004732</v>
      </c>
      <c r="P54" s="122" t="str">
        <f t="shared" si="27"/>
        <v>X</v>
      </c>
      <c r="Q54" s="123" t="str">
        <f>TEXT('Moors League'!H59,"000000")</f>
        <v>004669</v>
      </c>
      <c r="R54" s="122" t="str">
        <f t="shared" si="28"/>
        <v>X</v>
      </c>
      <c r="S54" s="123" t="str">
        <f>TEXT('Moors League'!L59,"000000")</f>
        <v>004149</v>
      </c>
      <c r="T54" s="122" t="str">
        <f t="shared" si="29"/>
        <v>X</v>
      </c>
      <c r="U54" s="123" t="str">
        <f>TEXT('Moors League'!P59,"000000")</f>
        <v>004468</v>
      </c>
      <c r="V54" s="194" t="str">
        <f t="shared" si="30"/>
        <v>X</v>
      </c>
      <c r="AA54"/>
      <c r="AB54"/>
    </row>
    <row r="55" spans="1:28" s="45" customFormat="1" ht="21.75" customHeight="1" x14ac:dyDescent="0.25">
      <c r="A55" s="245">
        <v>52</v>
      </c>
      <c r="B55" s="246" t="s">
        <v>81</v>
      </c>
      <c r="C55" s="247" t="s">
        <v>83</v>
      </c>
      <c r="D55" s="247"/>
      <c r="E55" s="246" t="s">
        <v>88</v>
      </c>
      <c r="F55" s="246"/>
      <c r="G55" s="251">
        <v>25</v>
      </c>
      <c r="H55" s="251">
        <v>6</v>
      </c>
      <c r="I55" s="251">
        <v>16</v>
      </c>
      <c r="J55" s="247" t="s">
        <v>104</v>
      </c>
      <c r="K55" s="258" t="s">
        <v>382</v>
      </c>
      <c r="L55" s="255" t="s">
        <v>114</v>
      </c>
      <c r="M55" s="258">
        <v>35.54</v>
      </c>
      <c r="O55" s="193" t="str">
        <f>TEXT('Moors League'!D60,"000000")</f>
        <v>005189</v>
      </c>
      <c r="P55" s="122" t="str">
        <f t="shared" si="27"/>
        <v>X</v>
      </c>
      <c r="Q55" s="123" t="str">
        <f>TEXT('Moors League'!H60,"000000")</f>
        <v>004079</v>
      </c>
      <c r="R55" s="122" t="str">
        <f t="shared" si="28"/>
        <v>X</v>
      </c>
      <c r="S55" s="123" t="str">
        <f>TEXT('Moors League'!L60,"000000")</f>
        <v>004057</v>
      </c>
      <c r="T55" s="122" t="str">
        <f t="shared" si="29"/>
        <v>X</v>
      </c>
      <c r="U55" s="123" t="str">
        <f>TEXT('Moors League'!P60,"000000")</f>
        <v>003867</v>
      </c>
      <c r="V55" s="194" t="str">
        <f t="shared" si="30"/>
        <v>X</v>
      </c>
      <c r="AA55"/>
      <c r="AB55"/>
    </row>
    <row r="56" spans="1:28" s="45" customFormat="1" ht="21.75" customHeight="1" x14ac:dyDescent="0.25">
      <c r="A56" s="245">
        <v>53</v>
      </c>
      <c r="B56" s="246" t="s">
        <v>78</v>
      </c>
      <c r="C56" s="247" t="s">
        <v>79</v>
      </c>
      <c r="D56" s="247"/>
      <c r="E56" s="246" t="s">
        <v>103</v>
      </c>
      <c r="F56" s="246"/>
      <c r="G56" s="251">
        <v>11</v>
      </c>
      <c r="H56" s="251">
        <v>7</v>
      </c>
      <c r="I56" s="251">
        <v>15</v>
      </c>
      <c r="J56" s="247" t="s">
        <v>5</v>
      </c>
      <c r="K56" s="258" t="s">
        <v>367</v>
      </c>
      <c r="L56" s="255" t="s">
        <v>73</v>
      </c>
      <c r="M56" s="258">
        <v>27.22</v>
      </c>
      <c r="O56" s="193" t="str">
        <f>TEXT('Moors League'!D61,"000000")</f>
        <v>003332</v>
      </c>
      <c r="P56" s="122" t="str">
        <f t="shared" si="27"/>
        <v>X</v>
      </c>
      <c r="Q56" s="123" t="str">
        <f>TEXT('Moors League'!H61,"000000")</f>
        <v>003056</v>
      </c>
      <c r="R56" s="122" t="str">
        <f t="shared" si="28"/>
        <v>X</v>
      </c>
      <c r="S56" s="123" t="str">
        <f>TEXT('Moors League'!L61,"000000")</f>
        <v>003464</v>
      </c>
      <c r="T56" s="122" t="str">
        <f t="shared" si="29"/>
        <v>X</v>
      </c>
      <c r="U56" s="123" t="str">
        <f>TEXT('Moors League'!P61,"000000")</f>
        <v>002973</v>
      </c>
      <c r="V56" s="194" t="str">
        <f t="shared" si="30"/>
        <v>X</v>
      </c>
      <c r="AA56"/>
      <c r="AB56"/>
    </row>
    <row r="57" spans="1:28" s="45" customFormat="1" ht="21.75" customHeight="1" x14ac:dyDescent="0.25">
      <c r="A57" s="245">
        <v>54</v>
      </c>
      <c r="B57" s="246" t="s">
        <v>81</v>
      </c>
      <c r="C57" s="247" t="s">
        <v>79</v>
      </c>
      <c r="D57" s="247"/>
      <c r="E57" s="246" t="s">
        <v>103</v>
      </c>
      <c r="F57" s="246"/>
      <c r="G57" s="251">
        <v>4</v>
      </c>
      <c r="H57" s="251">
        <v>7</v>
      </c>
      <c r="I57" s="251">
        <v>9</v>
      </c>
      <c r="J57" s="247" t="s">
        <v>85</v>
      </c>
      <c r="K57" s="259" t="s">
        <v>402</v>
      </c>
      <c r="L57" s="255" t="s">
        <v>89</v>
      </c>
      <c r="M57" s="259">
        <v>23.9</v>
      </c>
      <c r="O57" s="193" t="str">
        <f>TEXT('Moors League'!D62,"000000")</f>
        <v>002727</v>
      </c>
      <c r="P57" s="122" t="str">
        <f t="shared" si="27"/>
        <v>X</v>
      </c>
      <c r="Q57" s="123" t="str">
        <f>TEXT('Moors League'!H62,"000000")</f>
        <v>002579</v>
      </c>
      <c r="R57" s="122" t="str">
        <f t="shared" si="28"/>
        <v>X</v>
      </c>
      <c r="S57" s="123" t="str">
        <f>TEXT('Moors League'!L62,"000000")</f>
        <v>002784</v>
      </c>
      <c r="T57" s="122" t="str">
        <f t="shared" si="29"/>
        <v>X</v>
      </c>
      <c r="U57" s="123" t="str">
        <f>TEXT('Moors League'!P62,"000000")</f>
        <v>002642</v>
      </c>
      <c r="V57" s="194" t="str">
        <f t="shared" si="30"/>
        <v>X</v>
      </c>
      <c r="AA57"/>
      <c r="AB57"/>
    </row>
    <row r="58" spans="1:28" s="45" customFormat="1" ht="21.75" customHeight="1" x14ac:dyDescent="0.25">
      <c r="A58" s="245">
        <v>55</v>
      </c>
      <c r="B58" s="246" t="s">
        <v>78</v>
      </c>
      <c r="C58" s="247" t="s">
        <v>95</v>
      </c>
      <c r="D58" s="247" t="s">
        <v>157</v>
      </c>
      <c r="E58" s="246" t="s">
        <v>99</v>
      </c>
      <c r="F58" s="246"/>
      <c r="G58" s="251">
        <v>25</v>
      </c>
      <c r="H58" s="251">
        <v>1</v>
      </c>
      <c r="I58" s="251">
        <v>25</v>
      </c>
      <c r="J58" s="247" t="s">
        <v>104</v>
      </c>
      <c r="K58" s="259" t="s">
        <v>463</v>
      </c>
      <c r="L58" s="255"/>
      <c r="M58" s="259" t="s">
        <v>488</v>
      </c>
      <c r="O58" s="193" t="str">
        <f>TEXT('Moors League'!D63,"000000")</f>
        <v>DSQ</v>
      </c>
      <c r="P58" s="122" t="str">
        <f t="shared" si="27"/>
        <v>X</v>
      </c>
      <c r="Q58" s="123" t="str">
        <f>TEXT('Moors League'!H63,"000000")</f>
        <v>021045</v>
      </c>
      <c r="R58" s="122" t="str">
        <f t="shared" si="28"/>
        <v>X</v>
      </c>
      <c r="S58" s="123" t="str">
        <f>TEXT('Moors League'!L63,"000000")</f>
        <v>021736</v>
      </c>
      <c r="T58" s="122" t="str">
        <f t="shared" si="29"/>
        <v>X</v>
      </c>
      <c r="U58" s="123" t="str">
        <f>TEXT('Moors League'!P63,"000000")</f>
        <v>020741</v>
      </c>
      <c r="V58" s="194" t="str">
        <f t="shared" si="30"/>
        <v>X</v>
      </c>
      <c r="AA58"/>
      <c r="AB58"/>
    </row>
    <row r="59" spans="1:28" s="45" customFormat="1" ht="21.75" customHeight="1" x14ac:dyDescent="0.25">
      <c r="A59" s="245">
        <v>56</v>
      </c>
      <c r="B59" s="246" t="s">
        <v>81</v>
      </c>
      <c r="C59" s="247" t="s">
        <v>95</v>
      </c>
      <c r="D59" s="247" t="s">
        <v>157</v>
      </c>
      <c r="E59" s="246" t="s">
        <v>99</v>
      </c>
      <c r="F59" s="246"/>
      <c r="G59" s="251">
        <v>10</v>
      </c>
      <c r="H59" s="251">
        <v>1</v>
      </c>
      <c r="I59" s="251">
        <v>26</v>
      </c>
      <c r="J59" s="247" t="s">
        <v>104</v>
      </c>
      <c r="K59" s="259" t="s">
        <v>502</v>
      </c>
      <c r="L59" s="256"/>
      <c r="M59" s="259" t="s">
        <v>503</v>
      </c>
      <c r="O59" s="193" t="str">
        <f>TEXT('Moors League'!D64,"000000")</f>
        <v>020697</v>
      </c>
      <c r="P59" s="122" t="str">
        <f t="shared" si="27"/>
        <v>X</v>
      </c>
      <c r="Q59" s="123" t="str">
        <f>TEXT('Moors League'!H64,"000000")</f>
        <v>021744</v>
      </c>
      <c r="R59" s="122" t="str">
        <f t="shared" si="28"/>
        <v>X</v>
      </c>
      <c r="S59" s="123" t="str">
        <f>TEXT('Moors League'!L64,"000000")</f>
        <v>020584</v>
      </c>
      <c r="T59" s="122" t="str">
        <f t="shared" si="29"/>
        <v>X</v>
      </c>
      <c r="U59" s="123" t="str">
        <f>TEXT('Moors League'!P64,"000000")</f>
        <v>020124</v>
      </c>
      <c r="V59" s="194" t="str">
        <f t="shared" si="30"/>
        <v>X</v>
      </c>
      <c r="AA59"/>
      <c r="AB59"/>
    </row>
    <row r="60" spans="1:28" s="45" customFormat="1" ht="21.75" customHeight="1" x14ac:dyDescent="0.25">
      <c r="A60" s="245">
        <v>57</v>
      </c>
      <c r="B60" s="246" t="s">
        <v>78</v>
      </c>
      <c r="C60" s="247" t="s">
        <v>105</v>
      </c>
      <c r="D60" s="247" t="s">
        <v>156</v>
      </c>
      <c r="E60" s="246" t="s">
        <v>97</v>
      </c>
      <c r="F60" s="246"/>
      <c r="G60" s="251">
        <v>29</v>
      </c>
      <c r="H60" s="251">
        <v>6</v>
      </c>
      <c r="I60" s="251">
        <v>2</v>
      </c>
      <c r="J60" s="247" t="s">
        <v>98</v>
      </c>
      <c r="K60" s="258" t="s">
        <v>385</v>
      </c>
      <c r="L60" s="256"/>
      <c r="M60" s="258" t="s">
        <v>469</v>
      </c>
      <c r="O60" s="193" t="str">
        <f>TEXT('Moors League'!D65,"000000")</f>
        <v>013386</v>
      </c>
      <c r="P60" s="122" t="str">
        <f t="shared" si="27"/>
        <v>X</v>
      </c>
      <c r="Q60" s="123" t="str">
        <f>TEXT('Moors League'!H65,"000000")</f>
        <v>013884</v>
      </c>
      <c r="R60" s="122" t="str">
        <f t="shared" si="28"/>
        <v>X</v>
      </c>
      <c r="S60" s="123" t="str">
        <f>TEXT('Moors League'!L65,"000000")</f>
        <v>012833</v>
      </c>
      <c r="T60" s="122" t="str">
        <f t="shared" si="29"/>
        <v>X</v>
      </c>
      <c r="U60" s="123" t="str">
        <f>TEXT('Moors League'!P65,"000000")</f>
        <v>013298</v>
      </c>
      <c r="V60" s="194" t="str">
        <f t="shared" si="30"/>
        <v>X</v>
      </c>
      <c r="AA60"/>
      <c r="AB60"/>
    </row>
    <row r="61" spans="1:28" s="45" customFormat="1" ht="21.75" customHeight="1" x14ac:dyDescent="0.25">
      <c r="A61" s="245">
        <v>58</v>
      </c>
      <c r="B61" s="246" t="s">
        <v>81</v>
      </c>
      <c r="C61" s="247" t="s">
        <v>105</v>
      </c>
      <c r="D61" s="247" t="s">
        <v>156</v>
      </c>
      <c r="E61" s="246" t="s">
        <v>97</v>
      </c>
      <c r="F61" s="246"/>
      <c r="G61" s="251">
        <v>29</v>
      </c>
      <c r="H61" s="251">
        <v>6</v>
      </c>
      <c r="I61" s="251">
        <v>2</v>
      </c>
      <c r="J61" s="247" t="s">
        <v>102</v>
      </c>
      <c r="K61" s="258" t="s">
        <v>386</v>
      </c>
      <c r="L61" s="256"/>
      <c r="M61" s="258" t="s">
        <v>470</v>
      </c>
      <c r="O61" s="193" t="str">
        <f>TEXT('Moors League'!D66,"000000")</f>
        <v>012859</v>
      </c>
      <c r="P61" s="122" t="str">
        <f t="shared" si="27"/>
        <v>X</v>
      </c>
      <c r="Q61" s="123" t="str">
        <f>TEXT('Moors League'!H66,"000000")</f>
        <v>014989</v>
      </c>
      <c r="R61" s="122" t="str">
        <f t="shared" si="28"/>
        <v>X</v>
      </c>
      <c r="S61" s="123" t="str">
        <f>TEXT('Moors League'!L66,"000000")</f>
        <v>DSQ</v>
      </c>
      <c r="T61" s="122" t="str">
        <f t="shared" si="29"/>
        <v>X</v>
      </c>
      <c r="U61" s="123" t="str">
        <f>TEXT('Moors League'!P66,"000000")</f>
        <v>013277</v>
      </c>
      <c r="V61" s="194" t="str">
        <f t="shared" si="30"/>
        <v>X</v>
      </c>
      <c r="AA61"/>
      <c r="AB61"/>
    </row>
    <row r="62" spans="1:28" s="45" customFormat="1" ht="21.75" customHeight="1" x14ac:dyDescent="0.25">
      <c r="A62" s="245">
        <v>59</v>
      </c>
      <c r="B62" s="246" t="s">
        <v>78</v>
      </c>
      <c r="C62" s="247" t="s">
        <v>87</v>
      </c>
      <c r="D62" s="247" t="s">
        <v>157</v>
      </c>
      <c r="E62" s="246" t="s">
        <v>99</v>
      </c>
      <c r="F62" s="246"/>
      <c r="G62" s="251">
        <v>10</v>
      </c>
      <c r="H62" s="251">
        <v>1</v>
      </c>
      <c r="I62" s="251">
        <v>26</v>
      </c>
      <c r="J62" s="247" t="s">
        <v>104</v>
      </c>
      <c r="K62" s="259" t="s">
        <v>504</v>
      </c>
      <c r="L62" s="255"/>
      <c r="M62" s="259" t="s">
        <v>505</v>
      </c>
      <c r="O62" s="193" t="str">
        <f>TEXT('Moors League'!D67,"000000")</f>
        <v>021189</v>
      </c>
      <c r="P62" s="122" t="str">
        <f t="shared" si="27"/>
        <v>X</v>
      </c>
      <c r="Q62" s="123" t="str">
        <f>TEXT('Moors League'!H67,"000000")</f>
        <v>020939</v>
      </c>
      <c r="R62" s="122" t="str">
        <f t="shared" si="28"/>
        <v>X</v>
      </c>
      <c r="S62" s="123" t="str">
        <f>TEXT('Moors League'!L67,"000000")</f>
        <v>021147</v>
      </c>
      <c r="T62" s="122" t="str">
        <f t="shared" si="29"/>
        <v>X</v>
      </c>
      <c r="U62" s="123" t="str">
        <f>TEXT('Moors League'!P67,"000000")</f>
        <v>020335</v>
      </c>
      <c r="V62" s="194" t="str">
        <f t="shared" si="30"/>
        <v>X</v>
      </c>
      <c r="AA62"/>
      <c r="AB62"/>
    </row>
    <row r="63" spans="1:28" s="45" customFormat="1" ht="21.75" customHeight="1" x14ac:dyDescent="0.25">
      <c r="A63" s="245">
        <v>60</v>
      </c>
      <c r="B63" s="246" t="s">
        <v>81</v>
      </c>
      <c r="C63" s="247" t="s">
        <v>87</v>
      </c>
      <c r="D63" s="247" t="s">
        <v>157</v>
      </c>
      <c r="E63" s="246" t="s">
        <v>99</v>
      </c>
      <c r="F63" s="246"/>
      <c r="G63" s="251">
        <v>24</v>
      </c>
      <c r="H63" s="251">
        <v>1</v>
      </c>
      <c r="I63" s="251">
        <v>26</v>
      </c>
      <c r="J63" s="247" t="s">
        <v>481</v>
      </c>
      <c r="K63" s="290" t="s">
        <v>512</v>
      </c>
      <c r="L63" s="255"/>
      <c r="M63" s="258" t="s">
        <v>511</v>
      </c>
      <c r="O63" s="193" t="str">
        <f>TEXT('Moors League'!D68,"000000")</f>
        <v>021988</v>
      </c>
      <c r="P63" s="122" t="str">
        <f t="shared" si="27"/>
        <v>X</v>
      </c>
      <c r="Q63" s="123" t="str">
        <f>TEXT('Moors League'!H68,"000000")</f>
        <v>021124</v>
      </c>
      <c r="R63" s="122" t="str">
        <f t="shared" si="28"/>
        <v>X</v>
      </c>
      <c r="S63" s="123" t="str">
        <f>TEXT('Moors League'!L68,"000000")</f>
        <v>015414</v>
      </c>
      <c r="T63" s="122" t="str">
        <f t="shared" si="29"/>
        <v>X</v>
      </c>
      <c r="U63" s="123" t="str">
        <f>TEXT('Moors League'!P68,"000000")</f>
        <v>015392</v>
      </c>
      <c r="V63" s="194" t="str">
        <f t="shared" si="30"/>
        <v>X</v>
      </c>
      <c r="AA63"/>
      <c r="AB63"/>
    </row>
    <row r="64" spans="1:28" s="45" customFormat="1" ht="21.75" customHeight="1" thickBot="1" x14ac:dyDescent="0.3">
      <c r="A64" s="248">
        <v>61</v>
      </c>
      <c r="B64" s="249" t="s">
        <v>111</v>
      </c>
      <c r="C64" s="250" t="s">
        <v>436</v>
      </c>
      <c r="D64" s="250"/>
      <c r="E64" s="249" t="s">
        <v>113</v>
      </c>
      <c r="F64" s="249"/>
      <c r="G64" s="252">
        <v>17</v>
      </c>
      <c r="H64" s="252">
        <v>5</v>
      </c>
      <c r="I64" s="252">
        <v>25</v>
      </c>
      <c r="J64" s="254" t="s">
        <v>104</v>
      </c>
      <c r="K64" s="259" t="s">
        <v>491</v>
      </c>
      <c r="L64" s="260"/>
      <c r="M64" s="261" t="s">
        <v>489</v>
      </c>
      <c r="O64" s="193" t="str">
        <f>TEXT('Moors League'!D69,"000000")</f>
        <v>045661</v>
      </c>
      <c r="P64" s="122" t="str">
        <f t="shared" si="27"/>
        <v>X</v>
      </c>
      <c r="Q64" s="123" t="str">
        <f>TEXT('Moors League'!H69,"000000")</f>
        <v>044046</v>
      </c>
      <c r="R64" s="122" t="str">
        <f t="shared" si="28"/>
        <v>X</v>
      </c>
      <c r="S64" s="123" t="str">
        <f>TEXT('Moors League'!L69,"000000")</f>
        <v>DSQ</v>
      </c>
      <c r="T64" s="122" t="str">
        <f t="shared" si="29"/>
        <v>X</v>
      </c>
      <c r="U64" s="123" t="str">
        <f>TEXT('Moors League'!P69,"000000")</f>
        <v>043230</v>
      </c>
      <c r="V64" s="194" t="str">
        <f t="shared" si="30"/>
        <v>X</v>
      </c>
      <c r="AA64"/>
      <c r="AB64"/>
    </row>
    <row r="65" spans="1:28" s="45" customFormat="1" ht="21.75" customHeight="1" x14ac:dyDescent="0.25">
      <c r="A65" s="16"/>
      <c r="B65"/>
      <c r="C65"/>
      <c r="D65"/>
      <c r="E65"/>
      <c r="F65" s="17"/>
      <c r="G65" s="16"/>
      <c r="H65" s="16"/>
      <c r="I65" s="16"/>
      <c r="J65"/>
      <c r="K65"/>
      <c r="L65" s="16"/>
      <c r="O65" s="193"/>
      <c r="P65" s="122"/>
      <c r="Q65" s="123"/>
      <c r="R65" s="122"/>
      <c r="S65" s="123"/>
      <c r="T65" s="122"/>
      <c r="U65" s="123"/>
      <c r="V65" s="194"/>
      <c r="AA65"/>
      <c r="AB65"/>
    </row>
    <row r="68" spans="1:28" x14ac:dyDescent="0.25">
      <c r="A68" s="378" t="s">
        <v>391</v>
      </c>
      <c r="B68" s="378"/>
      <c r="C68" s="378"/>
      <c r="D68" s="378"/>
      <c r="E68" s="378"/>
      <c r="F68" s="378"/>
      <c r="G68" s="378"/>
      <c r="H68" s="378"/>
      <c r="I68" s="378"/>
    </row>
    <row r="69" spans="1:28" x14ac:dyDescent="0.25">
      <c r="A69" s="38">
        <v>11</v>
      </c>
      <c r="B69" s="31" t="s">
        <v>78</v>
      </c>
      <c r="C69" s="38" t="s">
        <v>79</v>
      </c>
      <c r="D69" s="38" t="s">
        <v>156</v>
      </c>
      <c r="E69" s="31" t="s">
        <v>97</v>
      </c>
      <c r="F69" s="31"/>
      <c r="G69" s="39">
        <v>1</v>
      </c>
      <c r="H69" s="39">
        <v>6</v>
      </c>
      <c r="I69" s="39">
        <v>19</v>
      </c>
      <c r="J69" s="38" t="s">
        <v>104</v>
      </c>
      <c r="K69" s="119" t="s">
        <v>349</v>
      </c>
      <c r="L69" s="38"/>
    </row>
    <row r="70" spans="1:28" x14ac:dyDescent="0.25">
      <c r="A70" s="38">
        <v>12</v>
      </c>
      <c r="B70" s="31" t="s">
        <v>81</v>
      </c>
      <c r="C70" s="38" t="s">
        <v>79</v>
      </c>
      <c r="D70" s="38" t="s">
        <v>156</v>
      </c>
      <c r="E70" s="31" t="s">
        <v>97</v>
      </c>
      <c r="F70" s="31"/>
      <c r="G70" s="39">
        <v>6</v>
      </c>
      <c r="H70" s="39">
        <v>7</v>
      </c>
      <c r="I70" s="39">
        <v>19</v>
      </c>
      <c r="J70" s="38" t="s">
        <v>104</v>
      </c>
      <c r="K70" s="119" t="s">
        <v>350</v>
      </c>
      <c r="L70" s="38"/>
    </row>
    <row r="71" spans="1:28" x14ac:dyDescent="0.25">
      <c r="A71" s="40">
        <v>13</v>
      </c>
      <c r="B71" s="33" t="s">
        <v>78</v>
      </c>
      <c r="C71" s="40" t="s">
        <v>83</v>
      </c>
      <c r="D71" s="38" t="s">
        <v>156</v>
      </c>
      <c r="E71" s="33" t="s">
        <v>99</v>
      </c>
      <c r="F71" s="33"/>
      <c r="G71" s="39">
        <v>25</v>
      </c>
      <c r="H71" s="39">
        <v>6</v>
      </c>
      <c r="I71" s="39">
        <v>16</v>
      </c>
      <c r="J71" s="38" t="s">
        <v>4</v>
      </c>
      <c r="K71" s="119" t="s">
        <v>352</v>
      </c>
      <c r="L71" s="38"/>
    </row>
    <row r="72" spans="1:28" x14ac:dyDescent="0.25">
      <c r="A72" s="38">
        <v>14</v>
      </c>
      <c r="B72" s="31" t="s">
        <v>81</v>
      </c>
      <c r="C72" s="38" t="s">
        <v>83</v>
      </c>
      <c r="D72" s="38" t="s">
        <v>156</v>
      </c>
      <c r="E72" s="31" t="s">
        <v>99</v>
      </c>
      <c r="F72" s="31"/>
      <c r="G72" s="39">
        <v>30</v>
      </c>
      <c r="H72" s="39">
        <v>6</v>
      </c>
      <c r="I72" s="39">
        <v>12</v>
      </c>
      <c r="J72" s="38" t="s">
        <v>98</v>
      </c>
      <c r="K72" s="119" t="s">
        <v>354</v>
      </c>
      <c r="L72" s="38"/>
    </row>
    <row r="73" spans="1:28" x14ac:dyDescent="0.25">
      <c r="A73" s="38">
        <v>27</v>
      </c>
      <c r="B73" s="31" t="s">
        <v>78</v>
      </c>
      <c r="C73" s="38" t="s">
        <v>105</v>
      </c>
      <c r="D73" s="38" t="s">
        <v>156</v>
      </c>
      <c r="E73" s="31" t="s">
        <v>99</v>
      </c>
      <c r="F73" s="31"/>
      <c r="G73" s="39">
        <v>25</v>
      </c>
      <c r="H73" s="39">
        <v>6</v>
      </c>
      <c r="I73" s="39">
        <v>16</v>
      </c>
      <c r="J73" s="38" t="s">
        <v>6</v>
      </c>
      <c r="K73" s="119" t="s">
        <v>363</v>
      </c>
      <c r="L73" s="42"/>
    </row>
    <row r="74" spans="1:28" x14ac:dyDescent="0.25">
      <c r="A74" s="38">
        <v>25</v>
      </c>
      <c r="B74" s="31" t="s">
        <v>78</v>
      </c>
      <c r="C74" s="38" t="s">
        <v>95</v>
      </c>
      <c r="D74" s="38" t="s">
        <v>156</v>
      </c>
      <c r="E74" s="31" t="s">
        <v>97</v>
      </c>
      <c r="F74" s="31"/>
      <c r="G74" s="39">
        <v>21</v>
      </c>
      <c r="H74" s="39">
        <v>4</v>
      </c>
      <c r="I74" s="39">
        <v>18</v>
      </c>
      <c r="J74" s="38" t="s">
        <v>5</v>
      </c>
      <c r="K74" s="119" t="s">
        <v>361</v>
      </c>
      <c r="L74" s="38"/>
    </row>
    <row r="75" spans="1:28" x14ac:dyDescent="0.25">
      <c r="A75" s="38">
        <v>26</v>
      </c>
      <c r="B75" s="31" t="s">
        <v>81</v>
      </c>
      <c r="C75" s="38" t="s">
        <v>95</v>
      </c>
      <c r="D75" s="38" t="s">
        <v>156</v>
      </c>
      <c r="E75" s="31" t="s">
        <v>97</v>
      </c>
      <c r="F75" s="31"/>
      <c r="G75" s="39">
        <v>25</v>
      </c>
      <c r="H75" s="39">
        <v>6</v>
      </c>
      <c r="I75" s="39">
        <v>16</v>
      </c>
      <c r="J75" s="38" t="s">
        <v>6</v>
      </c>
      <c r="K75" s="119" t="s">
        <v>362</v>
      </c>
      <c r="L75" s="42"/>
    </row>
    <row r="76" spans="1:28" x14ac:dyDescent="0.25">
      <c r="L76" s="38"/>
    </row>
    <row r="77" spans="1:28" x14ac:dyDescent="0.25">
      <c r="A77" s="38">
        <v>30</v>
      </c>
      <c r="B77" s="31" t="s">
        <v>81</v>
      </c>
      <c r="C77" s="38" t="s">
        <v>87</v>
      </c>
      <c r="D77" s="38" t="s">
        <v>156</v>
      </c>
      <c r="E77" s="31" t="s">
        <v>97</v>
      </c>
      <c r="F77" s="31"/>
      <c r="G77" s="39">
        <v>18</v>
      </c>
      <c r="H77" s="39">
        <v>1</v>
      </c>
      <c r="I77" s="39">
        <v>20</v>
      </c>
      <c r="J77" s="38" t="s">
        <v>85</v>
      </c>
      <c r="K77" s="119" t="s">
        <v>364</v>
      </c>
      <c r="L77" s="38"/>
    </row>
    <row r="78" spans="1:28" x14ac:dyDescent="0.25">
      <c r="A78" s="38">
        <v>41</v>
      </c>
      <c r="B78" s="31" t="s">
        <v>78</v>
      </c>
      <c r="C78" s="38" t="s">
        <v>79</v>
      </c>
      <c r="D78" s="38" t="s">
        <v>156</v>
      </c>
      <c r="E78" s="31" t="s">
        <v>99</v>
      </c>
      <c r="F78" s="31"/>
      <c r="G78" s="39">
        <v>6</v>
      </c>
      <c r="H78" s="39">
        <v>7</v>
      </c>
      <c r="I78" s="39">
        <v>19</v>
      </c>
      <c r="J78" s="38" t="s">
        <v>5</v>
      </c>
      <c r="K78" s="119" t="s">
        <v>371</v>
      </c>
      <c r="L78" s="38"/>
    </row>
    <row r="79" spans="1:28" x14ac:dyDescent="0.25">
      <c r="A79" s="38">
        <v>42</v>
      </c>
      <c r="B79" s="31" t="s">
        <v>81</v>
      </c>
      <c r="C79" s="38" t="s">
        <v>79</v>
      </c>
      <c r="D79" s="38" t="s">
        <v>156</v>
      </c>
      <c r="E79" s="31" t="s">
        <v>99</v>
      </c>
      <c r="F79" s="31"/>
      <c r="G79" s="39">
        <v>6</v>
      </c>
      <c r="H79" s="39">
        <v>7</v>
      </c>
      <c r="I79" s="39">
        <v>19</v>
      </c>
      <c r="J79" s="38" t="s">
        <v>6</v>
      </c>
      <c r="K79" s="119" t="s">
        <v>372</v>
      </c>
      <c r="L79" s="42"/>
    </row>
    <row r="80" spans="1:28" x14ac:dyDescent="0.25">
      <c r="A80" s="38">
        <v>43</v>
      </c>
      <c r="B80" s="31" t="s">
        <v>78</v>
      </c>
      <c r="C80" s="38" t="s">
        <v>83</v>
      </c>
      <c r="D80" s="38" t="s">
        <v>156</v>
      </c>
      <c r="E80" s="31" t="s">
        <v>97</v>
      </c>
      <c r="F80" s="31"/>
      <c r="G80" s="39">
        <v>16</v>
      </c>
      <c r="H80" s="39">
        <v>4</v>
      </c>
      <c r="I80" s="39">
        <v>16</v>
      </c>
      <c r="J80" s="38" t="s">
        <v>4</v>
      </c>
      <c r="K80" s="119" t="s">
        <v>374</v>
      </c>
      <c r="L80" s="42"/>
    </row>
    <row r="81" spans="1:28" x14ac:dyDescent="0.25">
      <c r="A81" s="38">
        <v>44</v>
      </c>
      <c r="B81" s="31" t="s">
        <v>81</v>
      </c>
      <c r="C81" s="38" t="s">
        <v>83</v>
      </c>
      <c r="D81" s="38" t="s">
        <v>156</v>
      </c>
      <c r="E81" s="31" t="s">
        <v>97</v>
      </c>
      <c r="F81" s="31"/>
      <c r="G81" s="39">
        <v>26</v>
      </c>
      <c r="H81" s="39">
        <v>4</v>
      </c>
      <c r="I81" s="39">
        <v>14</v>
      </c>
      <c r="J81" s="38" t="s">
        <v>6</v>
      </c>
      <c r="K81" s="119" t="s">
        <v>375</v>
      </c>
      <c r="L81" s="38"/>
    </row>
    <row r="82" spans="1:28" x14ac:dyDescent="0.25">
      <c r="A82" s="38">
        <v>55</v>
      </c>
      <c r="B82" s="31" t="s">
        <v>78</v>
      </c>
      <c r="C82" s="38" t="s">
        <v>95</v>
      </c>
      <c r="D82" s="38" t="s">
        <v>156</v>
      </c>
      <c r="E82" s="31" t="s">
        <v>99</v>
      </c>
      <c r="F82" s="31"/>
      <c r="G82" s="39">
        <v>7</v>
      </c>
      <c r="H82" s="39">
        <v>7</v>
      </c>
      <c r="I82" s="39">
        <v>18</v>
      </c>
      <c r="J82" s="38" t="s">
        <v>5</v>
      </c>
      <c r="K82" s="119" t="s">
        <v>383</v>
      </c>
      <c r="L82" s="38"/>
    </row>
    <row r="83" spans="1:28" x14ac:dyDescent="0.25">
      <c r="A83" s="38">
        <v>56</v>
      </c>
      <c r="B83" s="31" t="s">
        <v>81</v>
      </c>
      <c r="C83" s="38" t="s">
        <v>95</v>
      </c>
      <c r="D83" s="38" t="s">
        <v>156</v>
      </c>
      <c r="E83" s="31" t="s">
        <v>99</v>
      </c>
      <c r="F83" s="31"/>
      <c r="G83" s="39">
        <v>25</v>
      </c>
      <c r="H83" s="39">
        <v>6</v>
      </c>
      <c r="I83" s="39">
        <v>16</v>
      </c>
      <c r="J83" s="38" t="s">
        <v>6</v>
      </c>
      <c r="K83" s="119" t="s">
        <v>384</v>
      </c>
      <c r="L83" s="38"/>
    </row>
    <row r="84" spans="1:28" x14ac:dyDescent="0.25">
      <c r="A84" s="38">
        <v>59</v>
      </c>
      <c r="B84" s="31" t="s">
        <v>78</v>
      </c>
      <c r="C84" s="38" t="s">
        <v>87</v>
      </c>
      <c r="D84" s="38" t="s">
        <v>156</v>
      </c>
      <c r="E84" s="31" t="s">
        <v>99</v>
      </c>
      <c r="F84" s="31"/>
      <c r="G84" s="39">
        <v>1</v>
      </c>
      <c r="H84" s="39">
        <v>6</v>
      </c>
      <c r="I84" s="39">
        <v>19</v>
      </c>
      <c r="J84" s="38" t="s">
        <v>5</v>
      </c>
      <c r="K84" s="119" t="s">
        <v>387</v>
      </c>
      <c r="L84" s="42"/>
    </row>
    <row r="85" spans="1:28" x14ac:dyDescent="0.25">
      <c r="A85" s="38">
        <v>60</v>
      </c>
      <c r="B85" s="31" t="s">
        <v>81</v>
      </c>
      <c r="C85" s="38" t="s">
        <v>87</v>
      </c>
      <c r="D85" s="38" t="s">
        <v>156</v>
      </c>
      <c r="E85" s="31" t="s">
        <v>99</v>
      </c>
      <c r="F85" s="31"/>
      <c r="G85" s="39">
        <v>25</v>
      </c>
      <c r="H85" s="39">
        <v>6</v>
      </c>
      <c r="I85" s="39">
        <v>16</v>
      </c>
      <c r="J85" s="38" t="s">
        <v>85</v>
      </c>
      <c r="K85" s="119" t="s">
        <v>388</v>
      </c>
      <c r="L85" s="38"/>
    </row>
    <row r="86" spans="1:28" x14ac:dyDescent="0.25">
      <c r="A86" s="40">
        <v>61</v>
      </c>
      <c r="B86" s="33" t="s">
        <v>111</v>
      </c>
      <c r="C86" s="40" t="s">
        <v>112</v>
      </c>
      <c r="D86" s="40"/>
      <c r="E86" s="33" t="s">
        <v>113</v>
      </c>
      <c r="F86" s="33"/>
      <c r="G86" s="39">
        <v>11</v>
      </c>
      <c r="H86" s="39">
        <v>7</v>
      </c>
      <c r="I86" s="39">
        <v>15</v>
      </c>
      <c r="J86" s="38" t="s">
        <v>85</v>
      </c>
      <c r="K86" s="119" t="s">
        <v>389</v>
      </c>
      <c r="L86" s="38"/>
    </row>
    <row r="88" spans="1:28" ht="12.75" customHeight="1" x14ac:dyDescent="0.25">
      <c r="A88" s="195">
        <v>7</v>
      </c>
      <c r="B88" s="31" t="s">
        <v>78</v>
      </c>
      <c r="C88" s="38" t="s">
        <v>90</v>
      </c>
      <c r="D88" s="38"/>
      <c r="E88" s="31" t="s">
        <v>91</v>
      </c>
      <c r="F88" s="31"/>
      <c r="G88" s="39">
        <v>21</v>
      </c>
      <c r="H88" s="39">
        <v>6</v>
      </c>
      <c r="I88" s="39">
        <v>8</v>
      </c>
      <c r="J88" s="38" t="s">
        <v>92</v>
      </c>
      <c r="K88" s="119" t="s">
        <v>347</v>
      </c>
      <c r="L88" s="38" t="s">
        <v>93</v>
      </c>
      <c r="O88" s="16"/>
    </row>
    <row r="89" spans="1:28" ht="12.75" customHeight="1" x14ac:dyDescent="0.25">
      <c r="A89" s="195">
        <v>8</v>
      </c>
      <c r="B89" s="31" t="s">
        <v>81</v>
      </c>
      <c r="C89" s="38" t="s">
        <v>90</v>
      </c>
      <c r="D89" s="38"/>
      <c r="E89" s="31" t="s">
        <v>91</v>
      </c>
      <c r="F89" s="31"/>
      <c r="G89" s="39">
        <v>18</v>
      </c>
      <c r="H89" s="39">
        <v>6</v>
      </c>
      <c r="I89" s="39">
        <v>16</v>
      </c>
      <c r="J89" s="38" t="s">
        <v>94</v>
      </c>
      <c r="K89" s="119" t="s">
        <v>348</v>
      </c>
      <c r="L89" s="38" t="s">
        <v>115</v>
      </c>
      <c r="O89" s="16"/>
    </row>
    <row r="90" spans="1:28" ht="12.75" customHeight="1" x14ac:dyDescent="0.25">
      <c r="A90" s="195">
        <v>17</v>
      </c>
      <c r="B90" s="31" t="s">
        <v>78</v>
      </c>
      <c r="C90" s="38" t="s">
        <v>90</v>
      </c>
      <c r="D90" s="38"/>
      <c r="E90" s="31" t="s">
        <v>101</v>
      </c>
      <c r="F90" s="31"/>
      <c r="G90" s="39">
        <v>17</v>
      </c>
      <c r="H90" s="39">
        <v>10</v>
      </c>
      <c r="I90" s="39">
        <v>15</v>
      </c>
      <c r="J90" s="38" t="s">
        <v>4</v>
      </c>
      <c r="K90" s="119" t="s">
        <v>356</v>
      </c>
      <c r="L90" s="38" t="s">
        <v>72</v>
      </c>
      <c r="O90" s="16"/>
    </row>
    <row r="91" spans="1:28" ht="12.75" customHeight="1" x14ac:dyDescent="0.25">
      <c r="A91" s="195">
        <v>18</v>
      </c>
      <c r="B91" s="31" t="s">
        <v>81</v>
      </c>
      <c r="C91" s="38" t="s">
        <v>90</v>
      </c>
      <c r="D91" s="38"/>
      <c r="E91" s="31" t="s">
        <v>101</v>
      </c>
      <c r="F91" s="31"/>
      <c r="G91" s="39">
        <v>25</v>
      </c>
      <c r="H91" s="39">
        <v>6</v>
      </c>
      <c r="I91" s="39">
        <v>16</v>
      </c>
      <c r="J91" s="38" t="s">
        <v>4</v>
      </c>
      <c r="K91" s="119" t="s">
        <v>357</v>
      </c>
      <c r="L91" s="38" t="s">
        <v>115</v>
      </c>
      <c r="O91" s="16"/>
    </row>
    <row r="92" spans="1:28" ht="12.75" customHeight="1" x14ac:dyDescent="0.25">
      <c r="A92" s="195">
        <v>37</v>
      </c>
      <c r="B92" s="31" t="s">
        <v>78</v>
      </c>
      <c r="C92" s="38" t="s">
        <v>90</v>
      </c>
      <c r="D92" s="38"/>
      <c r="E92" s="31" t="s">
        <v>106</v>
      </c>
      <c r="F92" s="31"/>
      <c r="G92" s="39">
        <v>5</v>
      </c>
      <c r="H92" s="39">
        <v>7</v>
      </c>
      <c r="I92" s="39">
        <v>3</v>
      </c>
      <c r="J92" s="38" t="s">
        <v>102</v>
      </c>
      <c r="K92" s="119" t="s">
        <v>368</v>
      </c>
      <c r="L92" s="38" t="s">
        <v>107</v>
      </c>
      <c r="O92" s="16"/>
    </row>
    <row r="93" spans="1:28" s="45" customFormat="1" ht="12.75" customHeight="1" x14ac:dyDescent="0.25">
      <c r="A93" s="195">
        <v>38</v>
      </c>
      <c r="B93" s="31" t="s">
        <v>81</v>
      </c>
      <c r="C93" s="38" t="s">
        <v>90</v>
      </c>
      <c r="D93" s="38"/>
      <c r="E93" s="31" t="s">
        <v>106</v>
      </c>
      <c r="F93" s="31"/>
      <c r="G93" s="39">
        <v>5</v>
      </c>
      <c r="H93" s="39">
        <v>10</v>
      </c>
      <c r="I93" s="39">
        <v>3</v>
      </c>
      <c r="J93" s="38" t="s">
        <v>94</v>
      </c>
      <c r="K93" s="119" t="s">
        <v>369</v>
      </c>
      <c r="L93" s="38" t="s">
        <v>108</v>
      </c>
      <c r="O93" s="16"/>
      <c r="P93" s="16"/>
      <c r="Q93" s="16"/>
      <c r="R93" s="16"/>
      <c r="S93" s="16"/>
      <c r="T93" s="16"/>
      <c r="U93" s="16"/>
      <c r="V93" s="16"/>
      <c r="AA93"/>
      <c r="AB93"/>
    </row>
    <row r="94" spans="1:28" s="45" customFormat="1" ht="12.75" customHeight="1" x14ac:dyDescent="0.25">
      <c r="A94" s="195">
        <v>47</v>
      </c>
      <c r="B94" s="31" t="s">
        <v>78</v>
      </c>
      <c r="C94" s="38" t="s">
        <v>90</v>
      </c>
      <c r="D94" s="38"/>
      <c r="E94" s="31" t="s">
        <v>109</v>
      </c>
      <c r="F94" s="31"/>
      <c r="G94" s="39">
        <v>21</v>
      </c>
      <c r="H94" s="39">
        <v>1</v>
      </c>
      <c r="I94" s="39">
        <v>12</v>
      </c>
      <c r="J94" s="38" t="s">
        <v>4</v>
      </c>
      <c r="K94" s="119" t="s">
        <v>377</v>
      </c>
      <c r="L94" s="38" t="s">
        <v>110</v>
      </c>
      <c r="O94" s="16"/>
      <c r="P94" s="16"/>
      <c r="Q94" s="16"/>
      <c r="R94" s="16"/>
      <c r="S94" s="16"/>
      <c r="T94" s="16"/>
      <c r="U94" s="16"/>
      <c r="V94" s="16"/>
      <c r="AA94"/>
      <c r="AB94"/>
    </row>
    <row r="95" spans="1:28" s="45" customFormat="1" ht="12.75" customHeight="1" x14ac:dyDescent="0.25">
      <c r="A95" s="195">
        <v>48</v>
      </c>
      <c r="B95" s="31" t="s">
        <v>81</v>
      </c>
      <c r="C95" s="38" t="s">
        <v>90</v>
      </c>
      <c r="D95" s="38"/>
      <c r="E95" s="31" t="s">
        <v>109</v>
      </c>
      <c r="F95" s="31"/>
      <c r="G95" s="39">
        <v>6</v>
      </c>
      <c r="H95" s="39">
        <v>10</v>
      </c>
      <c r="I95" s="39">
        <v>1</v>
      </c>
      <c r="J95" s="38" t="s">
        <v>85</v>
      </c>
      <c r="K95" s="119" t="s">
        <v>378</v>
      </c>
      <c r="L95" s="38" t="s">
        <v>86</v>
      </c>
      <c r="O95" s="16"/>
      <c r="P95" s="16"/>
      <c r="Q95" s="16"/>
      <c r="R95" s="16"/>
      <c r="S95" s="16"/>
      <c r="T95" s="16"/>
      <c r="U95" s="16"/>
      <c r="V95" s="16"/>
      <c r="AA95"/>
      <c r="AB95"/>
    </row>
    <row r="96" spans="1:28" x14ac:dyDescent="0.25">
      <c r="A96" s="196">
        <v>61</v>
      </c>
      <c r="B96" s="33" t="s">
        <v>111</v>
      </c>
      <c r="C96" s="40" t="s">
        <v>158</v>
      </c>
      <c r="D96" s="40"/>
      <c r="E96" s="33" t="s">
        <v>113</v>
      </c>
      <c r="F96" s="33"/>
      <c r="G96" s="39">
        <v>15</v>
      </c>
      <c r="H96" s="39">
        <v>7</v>
      </c>
      <c r="I96" s="39">
        <v>23</v>
      </c>
      <c r="J96" s="38" t="s">
        <v>104</v>
      </c>
      <c r="K96" s="119" t="s">
        <v>390</v>
      </c>
      <c r="L96" s="38"/>
    </row>
  </sheetData>
  <sheetProtection selectLockedCells="1" selectUnlockedCells="1"/>
  <mergeCells count="11">
    <mergeCell ref="A68:I68"/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7"/>
  <sheetViews>
    <sheetView topLeftCell="A10" workbookViewId="0">
      <selection activeCell="C20" sqref="C20"/>
    </sheetView>
  </sheetViews>
  <sheetFormatPr defaultColWidth="9.109375" defaultRowHeight="11.4" x14ac:dyDescent="0.2"/>
  <cols>
    <col min="1" max="1" width="3.109375" style="1" customWidth="1"/>
    <col min="2" max="2" width="17.88671875" style="2" customWidth="1"/>
    <col min="3" max="3" width="17.88671875" style="66" customWidth="1"/>
    <col min="4" max="4" width="11" style="3" customWidth="1"/>
    <col min="5" max="5" width="10.44140625" style="1" customWidth="1"/>
    <col min="6" max="6" width="21.88671875" style="24" customWidth="1"/>
    <col min="7" max="7" width="19.6640625" style="24" bestFit="1" customWidth="1"/>
    <col min="8" max="8" width="19.44140625" style="24" customWidth="1"/>
    <col min="9" max="9" width="17.88671875" style="24" bestFit="1" customWidth="1"/>
    <col min="10" max="231" width="9.109375" style="1"/>
    <col min="232" max="232" width="3.109375" style="1" customWidth="1"/>
    <col min="233" max="234" width="17.88671875" style="1" customWidth="1"/>
    <col min="235" max="235" width="11" style="1" customWidth="1"/>
    <col min="236" max="236" width="10.44140625" style="1" customWidth="1"/>
    <col min="237" max="238" width="19.6640625" style="1" bestFit="1" customWidth="1"/>
    <col min="239" max="239" width="17.6640625" style="1" bestFit="1" customWidth="1"/>
    <col min="240" max="240" width="17.88671875" style="1" bestFit="1" customWidth="1"/>
    <col min="241" max="16384" width="9.109375" style="1"/>
  </cols>
  <sheetData>
    <row r="1" spans="1:12" ht="0.75" hidden="1" customHeight="1" x14ac:dyDescent="0.25">
      <c r="A1" s="9"/>
      <c r="B1" s="10" t="s">
        <v>163</v>
      </c>
      <c r="C1" s="51"/>
      <c r="D1" s="11"/>
      <c r="E1" s="11"/>
    </row>
    <row r="2" spans="1:12" ht="62.25" customHeight="1" x14ac:dyDescent="0.2">
      <c r="A2" s="12"/>
      <c r="B2" s="52" t="s">
        <v>159</v>
      </c>
      <c r="C2" s="52" t="s">
        <v>2</v>
      </c>
      <c r="D2" s="53" t="s">
        <v>12</v>
      </c>
      <c r="E2" s="54" t="s">
        <v>155</v>
      </c>
      <c r="F2" s="55" t="s">
        <v>150</v>
      </c>
      <c r="G2" s="55" t="s">
        <v>151</v>
      </c>
      <c r="H2" s="55" t="s">
        <v>152</v>
      </c>
      <c r="I2" s="55" t="s">
        <v>153</v>
      </c>
    </row>
    <row r="3" spans="1:12" ht="23.25" customHeight="1" x14ac:dyDescent="0.2">
      <c r="A3" s="12"/>
      <c r="B3" s="71"/>
      <c r="C3" s="72"/>
      <c r="D3" s="73"/>
      <c r="E3" s="73"/>
      <c r="F3" s="55" t="s">
        <v>69</v>
      </c>
      <c r="G3" s="55" t="s">
        <v>70</v>
      </c>
      <c r="H3" s="55" t="s">
        <v>71</v>
      </c>
      <c r="I3" s="55" t="s">
        <v>154</v>
      </c>
    </row>
    <row r="4" spans="1:12" ht="24.75" customHeight="1" x14ac:dyDescent="0.2">
      <c r="A4" s="13">
        <v>11</v>
      </c>
      <c r="B4" s="15" t="s">
        <v>137</v>
      </c>
      <c r="C4" s="56">
        <v>45570</v>
      </c>
      <c r="D4" s="57" t="s">
        <v>438</v>
      </c>
      <c r="E4" s="58" t="s">
        <v>104</v>
      </c>
      <c r="F4" s="59" t="s">
        <v>420</v>
      </c>
      <c r="G4" s="59" t="s">
        <v>164</v>
      </c>
      <c r="H4" s="59" t="s">
        <v>429</v>
      </c>
      <c r="I4" s="59" t="s">
        <v>171</v>
      </c>
    </row>
    <row r="5" spans="1:12" ht="24.75" customHeight="1" x14ac:dyDescent="0.2">
      <c r="A5" s="13">
        <v>12</v>
      </c>
      <c r="B5" s="15" t="s">
        <v>138</v>
      </c>
      <c r="C5" s="56">
        <v>45094</v>
      </c>
      <c r="D5" s="57" t="s">
        <v>418</v>
      </c>
      <c r="E5" s="58" t="s">
        <v>104</v>
      </c>
      <c r="F5" s="59" t="s">
        <v>205</v>
      </c>
      <c r="G5" s="59" t="s">
        <v>122</v>
      </c>
      <c r="H5" s="59" t="s">
        <v>123</v>
      </c>
      <c r="I5" s="59" t="s">
        <v>166</v>
      </c>
    </row>
    <row r="6" spans="1:12" ht="24.75" customHeight="1" x14ac:dyDescent="0.2">
      <c r="A6" s="13">
        <v>13</v>
      </c>
      <c r="B6" s="14" t="s">
        <v>139</v>
      </c>
      <c r="C6" s="56">
        <v>44730</v>
      </c>
      <c r="D6" s="57" t="s">
        <v>160</v>
      </c>
      <c r="E6" s="58" t="s">
        <v>104</v>
      </c>
      <c r="F6" s="60" t="s">
        <v>167</v>
      </c>
      <c r="G6" s="59" t="s">
        <v>168</v>
      </c>
      <c r="H6" s="61" t="s">
        <v>169</v>
      </c>
      <c r="I6" s="59" t="s">
        <v>170</v>
      </c>
    </row>
    <row r="7" spans="1:12" ht="24.75" customHeight="1" x14ac:dyDescent="0.2">
      <c r="A7" s="13">
        <v>14</v>
      </c>
      <c r="B7" s="14" t="s">
        <v>140</v>
      </c>
      <c r="C7" s="56">
        <v>45570</v>
      </c>
      <c r="D7" s="57" t="s">
        <v>439</v>
      </c>
      <c r="E7" s="62" t="s">
        <v>104</v>
      </c>
      <c r="F7" s="36" t="s">
        <v>440</v>
      </c>
      <c r="G7" s="44" t="s">
        <v>441</v>
      </c>
      <c r="H7" s="44" t="s">
        <v>442</v>
      </c>
      <c r="I7" s="74" t="s">
        <v>175</v>
      </c>
      <c r="L7" s="44"/>
    </row>
    <row r="8" spans="1:12" ht="24.75" customHeight="1" x14ac:dyDescent="0.25">
      <c r="A8" s="13">
        <v>25</v>
      </c>
      <c r="B8" s="14" t="s">
        <v>124</v>
      </c>
      <c r="C8" s="56">
        <v>45269</v>
      </c>
      <c r="D8" s="57" t="s">
        <v>401</v>
      </c>
      <c r="E8" s="58" t="s">
        <v>104</v>
      </c>
      <c r="F8" s="60" t="s">
        <v>168</v>
      </c>
      <c r="G8" s="59" t="s">
        <v>167</v>
      </c>
      <c r="H8" s="59" t="s">
        <v>171</v>
      </c>
      <c r="I8" s="75" t="s">
        <v>170</v>
      </c>
    </row>
    <row r="9" spans="1:12" ht="24.75" customHeight="1" x14ac:dyDescent="0.25">
      <c r="A9" s="13">
        <v>26</v>
      </c>
      <c r="B9" s="14" t="s">
        <v>125</v>
      </c>
      <c r="C9" s="56">
        <v>45668</v>
      </c>
      <c r="D9" s="57" t="s">
        <v>459</v>
      </c>
      <c r="E9" s="62" t="s">
        <v>104</v>
      </c>
      <c r="F9" s="63" t="s">
        <v>175</v>
      </c>
      <c r="G9" s="63" t="s">
        <v>449</v>
      </c>
      <c r="H9" s="63" t="s">
        <v>209</v>
      </c>
      <c r="I9" s="63" t="s">
        <v>206</v>
      </c>
    </row>
    <row r="10" spans="1:12" ht="24.75" customHeight="1" x14ac:dyDescent="0.2">
      <c r="A10" s="13">
        <v>27</v>
      </c>
      <c r="B10" s="14" t="s">
        <v>464</v>
      </c>
      <c r="C10" s="56">
        <v>42546</v>
      </c>
      <c r="D10" s="57" t="s">
        <v>471</v>
      </c>
      <c r="E10" s="62" t="s">
        <v>6</v>
      </c>
      <c r="F10" s="60" t="s">
        <v>473</v>
      </c>
      <c r="G10" s="59" t="s">
        <v>474</v>
      </c>
      <c r="H10" s="59" t="s">
        <v>475</v>
      </c>
      <c r="I10" s="60" t="s">
        <v>476</v>
      </c>
    </row>
    <row r="11" spans="1:12" ht="24.75" customHeight="1" x14ac:dyDescent="0.2">
      <c r="A11" s="13">
        <v>28</v>
      </c>
      <c r="B11" s="14" t="s">
        <v>465</v>
      </c>
      <c r="C11" s="56">
        <v>41286</v>
      </c>
      <c r="D11" s="57" t="s">
        <v>468</v>
      </c>
      <c r="E11" s="58" t="s">
        <v>5</v>
      </c>
      <c r="F11" s="35" t="s">
        <v>477</v>
      </c>
      <c r="G11" s="35" t="s">
        <v>478</v>
      </c>
      <c r="H11" s="35" t="s">
        <v>479</v>
      </c>
      <c r="I11" s="35" t="s">
        <v>480</v>
      </c>
    </row>
    <row r="12" spans="1:12" ht="24.75" customHeight="1" x14ac:dyDescent="0.2">
      <c r="A12" s="13">
        <v>29</v>
      </c>
      <c r="B12" s="14" t="s">
        <v>126</v>
      </c>
      <c r="C12" s="56">
        <v>45395</v>
      </c>
      <c r="D12" s="57" t="s">
        <v>419</v>
      </c>
      <c r="E12" s="58" t="s">
        <v>104</v>
      </c>
      <c r="F12" s="60" t="s">
        <v>420</v>
      </c>
      <c r="G12" s="59" t="s">
        <v>167</v>
      </c>
      <c r="H12" s="59" t="s">
        <v>171</v>
      </c>
      <c r="I12" s="60" t="s">
        <v>421</v>
      </c>
    </row>
    <row r="13" spans="1:12" ht="24.75" customHeight="1" x14ac:dyDescent="0.2">
      <c r="A13" s="13">
        <v>30</v>
      </c>
      <c r="B13" s="14" t="s">
        <v>127</v>
      </c>
      <c r="C13" s="56">
        <v>44695</v>
      </c>
      <c r="D13" s="57" t="s">
        <v>148</v>
      </c>
      <c r="E13" s="62" t="s">
        <v>6</v>
      </c>
      <c r="F13" s="35" t="s">
        <v>146</v>
      </c>
      <c r="G13" s="35" t="s">
        <v>142</v>
      </c>
      <c r="H13" s="35" t="s">
        <v>145</v>
      </c>
      <c r="I13" s="35" t="s">
        <v>147</v>
      </c>
    </row>
    <row r="14" spans="1:12" ht="24.75" customHeight="1" x14ac:dyDescent="0.2">
      <c r="A14" s="13">
        <v>41</v>
      </c>
      <c r="B14" s="14" t="s">
        <v>131</v>
      </c>
      <c r="C14" s="56">
        <v>45570</v>
      </c>
      <c r="D14" s="57" t="s">
        <v>443</v>
      </c>
      <c r="E14" s="58" t="s">
        <v>104</v>
      </c>
      <c r="F14" s="64" t="s">
        <v>171</v>
      </c>
      <c r="G14" s="65" t="s">
        <v>203</v>
      </c>
      <c r="H14" s="29" t="s">
        <v>444</v>
      </c>
      <c r="I14" s="59" t="s">
        <v>164</v>
      </c>
    </row>
    <row r="15" spans="1:12" ht="24.75" customHeight="1" x14ac:dyDescent="0.2">
      <c r="A15" s="13">
        <v>42</v>
      </c>
      <c r="B15" s="14" t="s">
        <v>130</v>
      </c>
      <c r="C15" s="56">
        <v>44758</v>
      </c>
      <c r="D15" s="57" t="s">
        <v>161</v>
      </c>
      <c r="E15" s="62" t="s">
        <v>104</v>
      </c>
      <c r="F15" s="64" t="s">
        <v>123</v>
      </c>
      <c r="G15" s="29" t="s">
        <v>122</v>
      </c>
      <c r="H15" s="29" t="s">
        <v>166</v>
      </c>
      <c r="I15" s="65" t="s">
        <v>174</v>
      </c>
    </row>
    <row r="16" spans="1:12" ht="24.75" customHeight="1" x14ac:dyDescent="0.2">
      <c r="A16" s="13">
        <v>43</v>
      </c>
      <c r="B16" s="14" t="s">
        <v>129</v>
      </c>
      <c r="C16" s="56">
        <v>45570</v>
      </c>
      <c r="D16" s="57" t="s">
        <v>445</v>
      </c>
      <c r="E16" s="58" t="s">
        <v>104</v>
      </c>
      <c r="F16" s="59" t="s">
        <v>446</v>
      </c>
      <c r="G16" s="61" t="s">
        <v>447</v>
      </c>
      <c r="H16" s="60" t="s">
        <v>207</v>
      </c>
      <c r="I16" s="59" t="s">
        <v>208</v>
      </c>
    </row>
    <row r="17" spans="1:10" ht="24.75" customHeight="1" x14ac:dyDescent="0.2">
      <c r="A17" s="13">
        <v>44</v>
      </c>
      <c r="B17" s="14" t="s">
        <v>128</v>
      </c>
      <c r="C17" s="56">
        <v>45570</v>
      </c>
      <c r="D17" s="57" t="s">
        <v>448</v>
      </c>
      <c r="E17" s="62" t="s">
        <v>104</v>
      </c>
      <c r="F17" s="35" t="s">
        <v>440</v>
      </c>
      <c r="G17" s="35" t="s">
        <v>449</v>
      </c>
      <c r="H17" s="35" t="s">
        <v>175</v>
      </c>
      <c r="I17" s="35" t="s">
        <v>206</v>
      </c>
    </row>
    <row r="18" spans="1:10" ht="24.75" customHeight="1" x14ac:dyDescent="0.2">
      <c r="A18" s="13">
        <v>55</v>
      </c>
      <c r="B18" s="14" t="s">
        <v>132</v>
      </c>
      <c r="C18" s="56">
        <v>45122</v>
      </c>
      <c r="D18" s="57" t="s">
        <v>217</v>
      </c>
      <c r="E18" s="58" t="s">
        <v>104</v>
      </c>
      <c r="F18" s="60" t="s">
        <v>167</v>
      </c>
      <c r="G18" s="59" t="s">
        <v>168</v>
      </c>
      <c r="H18" s="60" t="s">
        <v>170</v>
      </c>
      <c r="I18" s="59" t="s">
        <v>171</v>
      </c>
    </row>
    <row r="19" spans="1:10" ht="24.75" customHeight="1" x14ac:dyDescent="0.25">
      <c r="A19" s="13">
        <v>56</v>
      </c>
      <c r="B19" s="14" t="s">
        <v>133</v>
      </c>
      <c r="C19" s="56">
        <v>45066</v>
      </c>
      <c r="D19" s="57" t="s">
        <v>210</v>
      </c>
      <c r="E19" s="62" t="s">
        <v>6</v>
      </c>
      <c r="F19" s="63" t="s">
        <v>141</v>
      </c>
      <c r="G19" s="63" t="s">
        <v>202</v>
      </c>
      <c r="H19" s="63" t="s">
        <v>144</v>
      </c>
      <c r="I19" s="63" t="s">
        <v>143</v>
      </c>
    </row>
    <row r="20" spans="1:10" ht="24.75" customHeight="1" x14ac:dyDescent="0.2">
      <c r="A20" s="13">
        <v>57</v>
      </c>
      <c r="B20" s="14" t="s">
        <v>466</v>
      </c>
      <c r="C20" s="56">
        <v>37436</v>
      </c>
      <c r="D20" s="57" t="s">
        <v>469</v>
      </c>
      <c r="E20" s="214" t="s">
        <v>6</v>
      </c>
      <c r="F20" s="60"/>
      <c r="G20" s="59"/>
      <c r="H20" s="60"/>
      <c r="I20" s="59"/>
    </row>
    <row r="21" spans="1:10" ht="24.75" customHeight="1" x14ac:dyDescent="0.25">
      <c r="A21" s="13">
        <v>58</v>
      </c>
      <c r="B21" s="14" t="s">
        <v>467</v>
      </c>
      <c r="C21" s="56">
        <v>37436</v>
      </c>
      <c r="D21" s="57" t="s">
        <v>470</v>
      </c>
      <c r="E21" s="62" t="s">
        <v>104</v>
      </c>
      <c r="F21" s="63"/>
      <c r="G21" s="63"/>
      <c r="H21" s="63"/>
      <c r="I21" s="63"/>
    </row>
    <row r="22" spans="1:10" ht="24.75" customHeight="1" x14ac:dyDescent="0.2">
      <c r="A22" s="13">
        <v>59</v>
      </c>
      <c r="B22" s="14" t="s">
        <v>135</v>
      </c>
      <c r="C22" s="56">
        <v>44695</v>
      </c>
      <c r="D22" s="57" t="s">
        <v>149</v>
      </c>
      <c r="E22" s="58" t="s">
        <v>104</v>
      </c>
      <c r="F22" s="60" t="s">
        <v>172</v>
      </c>
      <c r="G22" s="59" t="s">
        <v>165</v>
      </c>
      <c r="H22" s="60" t="s">
        <v>173</v>
      </c>
      <c r="I22" s="59" t="s">
        <v>164</v>
      </c>
    </row>
    <row r="23" spans="1:10" ht="24.75" customHeight="1" thickBot="1" x14ac:dyDescent="0.25">
      <c r="A23" s="97">
        <v>60</v>
      </c>
      <c r="B23" s="211" t="s">
        <v>134</v>
      </c>
      <c r="C23" s="212">
        <v>44758</v>
      </c>
      <c r="D23" s="213" t="s">
        <v>162</v>
      </c>
      <c r="E23" s="214" t="s">
        <v>6</v>
      </c>
      <c r="F23" s="215" t="s">
        <v>145</v>
      </c>
      <c r="G23" s="216" t="s">
        <v>146</v>
      </c>
      <c r="H23" s="217" t="s">
        <v>147</v>
      </c>
      <c r="I23" s="215" t="s">
        <v>142</v>
      </c>
    </row>
    <row r="24" spans="1:10" ht="24.75" customHeight="1" thickBot="1" x14ac:dyDescent="0.25">
      <c r="A24" s="97">
        <v>61</v>
      </c>
      <c r="B24" s="211" t="s">
        <v>450</v>
      </c>
      <c r="C24" s="56">
        <v>45633</v>
      </c>
      <c r="D24" s="42" t="s">
        <v>455</v>
      </c>
      <c r="E24" s="218" t="s">
        <v>104</v>
      </c>
      <c r="F24" s="394" t="s">
        <v>78</v>
      </c>
      <c r="G24" s="395"/>
      <c r="H24" s="396" t="s">
        <v>81</v>
      </c>
      <c r="I24" s="397"/>
    </row>
    <row r="25" spans="1:10" x14ac:dyDescent="0.2">
      <c r="A25" s="102"/>
      <c r="B25" s="176"/>
      <c r="C25" s="219"/>
      <c r="D25" s="41"/>
      <c r="E25" s="220"/>
      <c r="F25" s="221" t="s">
        <v>334</v>
      </c>
      <c r="G25" s="222" t="s">
        <v>333</v>
      </c>
      <c r="H25" s="223" t="s">
        <v>327</v>
      </c>
      <c r="I25" s="224" t="s">
        <v>332</v>
      </c>
    </row>
    <row r="26" spans="1:10" ht="12" x14ac:dyDescent="0.25">
      <c r="A26" s="102"/>
      <c r="B26" s="176"/>
      <c r="C26" s="219"/>
      <c r="D26" s="41"/>
      <c r="E26" s="220"/>
      <c r="F26" s="225" t="s">
        <v>397</v>
      </c>
      <c r="G26" s="226" t="s">
        <v>451</v>
      </c>
      <c r="H26" s="227" t="s">
        <v>335</v>
      </c>
      <c r="I26" s="228" t="s">
        <v>453</v>
      </c>
      <c r="J26" s="67"/>
    </row>
    <row r="27" spans="1:10" ht="12" x14ac:dyDescent="0.25">
      <c r="A27" s="102"/>
      <c r="B27" s="176"/>
      <c r="C27" s="219"/>
      <c r="D27" s="41"/>
      <c r="E27" s="220"/>
      <c r="F27" s="225" t="s">
        <v>329</v>
      </c>
      <c r="G27" s="226" t="s">
        <v>328</v>
      </c>
      <c r="H27" s="227" t="s">
        <v>327</v>
      </c>
      <c r="I27" s="228" t="s">
        <v>454</v>
      </c>
      <c r="J27" s="67"/>
    </row>
    <row r="28" spans="1:10" ht="12" x14ac:dyDescent="0.25">
      <c r="A28" s="102"/>
      <c r="B28" s="176"/>
      <c r="C28" s="219"/>
      <c r="D28" s="41"/>
      <c r="E28" s="220"/>
      <c r="F28" s="225" t="s">
        <v>327</v>
      </c>
      <c r="G28" s="226" t="s">
        <v>326</v>
      </c>
      <c r="H28" s="227" t="s">
        <v>331</v>
      </c>
      <c r="I28" s="228" t="s">
        <v>330</v>
      </c>
      <c r="J28" s="67"/>
    </row>
    <row r="29" spans="1:10" ht="12.6" thickBot="1" x14ac:dyDescent="0.3">
      <c r="A29" s="102"/>
      <c r="B29" s="176"/>
      <c r="C29" s="219"/>
      <c r="D29" s="41"/>
      <c r="E29" s="220"/>
      <c r="F29" s="229" t="s">
        <v>398</v>
      </c>
      <c r="G29" s="230" t="s">
        <v>452</v>
      </c>
      <c r="H29" s="231" t="s">
        <v>396</v>
      </c>
      <c r="I29" s="232" t="s">
        <v>403</v>
      </c>
      <c r="J29" s="67"/>
    </row>
    <row r="30" spans="1:10" ht="12" x14ac:dyDescent="0.25">
      <c r="A30" s="102"/>
      <c r="B30" s="176"/>
      <c r="C30" s="219"/>
      <c r="D30" s="41"/>
      <c r="E30" s="220"/>
      <c r="F30" s="233"/>
      <c r="G30" s="233"/>
      <c r="H30" s="234"/>
      <c r="I30" s="235"/>
      <c r="J30" s="67"/>
    </row>
    <row r="31" spans="1:10" x14ac:dyDescent="0.2">
      <c r="A31" s="102"/>
      <c r="B31" s="176"/>
      <c r="C31" s="219"/>
      <c r="D31" s="41"/>
      <c r="E31" s="220"/>
      <c r="F31" s="233"/>
      <c r="G31" s="233"/>
      <c r="H31" s="234"/>
      <c r="I31" s="235"/>
    </row>
    <row r="32" spans="1:10" ht="22.8" x14ac:dyDescent="0.2">
      <c r="A32" s="97">
        <v>61</v>
      </c>
      <c r="B32" s="211" t="s">
        <v>136</v>
      </c>
      <c r="C32" s="56">
        <v>45122</v>
      </c>
      <c r="D32" s="42" t="s">
        <v>218</v>
      </c>
      <c r="E32" s="42" t="s">
        <v>104</v>
      </c>
      <c r="F32" s="38" t="s">
        <v>78</v>
      </c>
      <c r="G32" s="38" t="s">
        <v>81</v>
      </c>
    </row>
    <row r="33" spans="6:9" ht="12" x14ac:dyDescent="0.25">
      <c r="F33" s="155" t="s">
        <v>207</v>
      </c>
      <c r="G33" s="155" t="s">
        <v>206</v>
      </c>
      <c r="H33" s="67"/>
      <c r="I33" s="156"/>
    </row>
    <row r="34" spans="6:9" ht="13.2" x14ac:dyDescent="0.25">
      <c r="F34" s="155" t="s">
        <v>208</v>
      </c>
      <c r="G34" s="155" t="s">
        <v>175</v>
      </c>
      <c r="H34" s="68"/>
      <c r="I34" s="69"/>
    </row>
    <row r="35" spans="6:9" ht="13.2" x14ac:dyDescent="0.25">
      <c r="F35" s="157" t="s">
        <v>171</v>
      </c>
      <c r="G35" s="155" t="s">
        <v>209</v>
      </c>
      <c r="H35" s="68"/>
      <c r="I35" s="69"/>
    </row>
    <row r="36" spans="6:9" ht="13.2" x14ac:dyDescent="0.25">
      <c r="F36" s="155" t="s">
        <v>204</v>
      </c>
      <c r="G36" s="155" t="s">
        <v>219</v>
      </c>
      <c r="H36" s="68"/>
      <c r="I36" s="158"/>
    </row>
    <row r="37" spans="6:9" ht="13.2" x14ac:dyDescent="0.25">
      <c r="F37" s="155" t="s">
        <v>164</v>
      </c>
      <c r="G37" s="155" t="s">
        <v>123</v>
      </c>
      <c r="H37" s="68"/>
      <c r="I37" s="69"/>
    </row>
  </sheetData>
  <protectedRanges>
    <protectedRange sqref="F5" name="Range1_1_2_1_1_2"/>
    <protectedRange sqref="G5:G6 I16 I6 F16 H5" name="Range1_3_1_1_1_2"/>
    <protectedRange sqref="I7 F7" name="Range1_1_1_1_1_1_2"/>
  </protectedRanges>
  <mergeCells count="2">
    <mergeCell ref="F24:G24"/>
    <mergeCell ref="H24:I24"/>
  </mergeCells>
  <pageMargins left="0.7" right="0.7" top="0.75" bottom="0.75" header="0.3" footer="0.3"/>
  <pageSetup paperSize="9" scale="85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defaultColWidth="8.88671875" defaultRowHeight="13.2" x14ac:dyDescent="0.25"/>
  <cols>
    <col min="1" max="1" width="9" style="16" customWidth="1"/>
    <col min="2" max="2" width="103.33203125" customWidth="1"/>
  </cols>
  <sheetData>
    <row r="1" spans="1:2" ht="20.399999999999999" x14ac:dyDescent="0.25">
      <c r="A1" s="101" t="s">
        <v>301</v>
      </c>
      <c r="B1" s="77" t="s">
        <v>221</v>
      </c>
    </row>
    <row r="2" spans="1:2" x14ac:dyDescent="0.25">
      <c r="A2" s="78">
        <v>4.4000000000000004</v>
      </c>
      <c r="B2" s="79" t="s">
        <v>222</v>
      </c>
    </row>
    <row r="3" spans="1:2" x14ac:dyDescent="0.25">
      <c r="A3" s="84"/>
      <c r="B3" s="80"/>
    </row>
    <row r="4" spans="1:2" ht="20.399999999999999" x14ac:dyDescent="0.25">
      <c r="A4" s="101" t="s">
        <v>302</v>
      </c>
      <c r="B4" s="77" t="s">
        <v>223</v>
      </c>
    </row>
    <row r="5" spans="1:2" x14ac:dyDescent="0.25">
      <c r="A5" s="78">
        <v>5.2</v>
      </c>
      <c r="B5" s="79" t="s">
        <v>224</v>
      </c>
    </row>
    <row r="6" spans="1:2" x14ac:dyDescent="0.25">
      <c r="A6" s="78" t="s">
        <v>179</v>
      </c>
      <c r="B6" s="79" t="s">
        <v>225</v>
      </c>
    </row>
    <row r="7" spans="1:2" x14ac:dyDescent="0.25">
      <c r="A7" s="78" t="s">
        <v>180</v>
      </c>
      <c r="B7" s="79" t="s">
        <v>226</v>
      </c>
    </row>
    <row r="8" spans="1:2" x14ac:dyDescent="0.25">
      <c r="A8" s="84"/>
      <c r="B8" s="80"/>
    </row>
    <row r="9" spans="1:2" ht="20.399999999999999" x14ac:dyDescent="0.25">
      <c r="A9" s="101" t="s">
        <v>303</v>
      </c>
      <c r="B9" s="77" t="s">
        <v>227</v>
      </c>
    </row>
    <row r="10" spans="1:2" x14ac:dyDescent="0.25">
      <c r="A10" s="78">
        <v>6.2</v>
      </c>
      <c r="B10" s="79" t="s">
        <v>228</v>
      </c>
    </row>
    <row r="11" spans="1:2" x14ac:dyDescent="0.25">
      <c r="A11" s="78" t="s">
        <v>279</v>
      </c>
      <c r="B11" s="79" t="s">
        <v>225</v>
      </c>
    </row>
    <row r="12" spans="1:2" x14ac:dyDescent="0.25">
      <c r="A12" s="78" t="s">
        <v>280</v>
      </c>
      <c r="B12" s="79" t="s">
        <v>229</v>
      </c>
    </row>
    <row r="13" spans="1:2" x14ac:dyDescent="0.25">
      <c r="A13" s="78" t="s">
        <v>176</v>
      </c>
      <c r="B13" s="79" t="s">
        <v>230</v>
      </c>
    </row>
    <row r="14" spans="1:2" x14ac:dyDescent="0.25">
      <c r="A14" s="78" t="s">
        <v>177</v>
      </c>
      <c r="B14" s="79" t="s">
        <v>231</v>
      </c>
    </row>
    <row r="15" spans="1:2" x14ac:dyDescent="0.25">
      <c r="A15" s="78" t="s">
        <v>178</v>
      </c>
      <c r="B15" s="79" t="s">
        <v>232</v>
      </c>
    </row>
    <row r="16" spans="1:2" x14ac:dyDescent="0.25">
      <c r="A16" s="78" t="s">
        <v>281</v>
      </c>
      <c r="B16" s="79" t="s">
        <v>233</v>
      </c>
    </row>
    <row r="17" spans="1:2" x14ac:dyDescent="0.25">
      <c r="A17" s="78">
        <v>6.5</v>
      </c>
      <c r="B17" s="79" t="s">
        <v>234</v>
      </c>
    </row>
    <row r="18" spans="1:2" x14ac:dyDescent="0.25">
      <c r="A18" s="84"/>
      <c r="B18" s="80"/>
    </row>
    <row r="19" spans="1:2" ht="30.6" x14ac:dyDescent="0.25">
      <c r="A19" s="101" t="s">
        <v>304</v>
      </c>
      <c r="B19" s="77" t="s">
        <v>235</v>
      </c>
    </row>
    <row r="20" spans="1:2" x14ac:dyDescent="0.25">
      <c r="A20" s="78" t="s">
        <v>181</v>
      </c>
      <c r="B20" s="79" t="s">
        <v>236</v>
      </c>
    </row>
    <row r="21" spans="1:2" x14ac:dyDescent="0.25">
      <c r="A21" s="78" t="s">
        <v>182</v>
      </c>
      <c r="B21" s="79" t="s">
        <v>237</v>
      </c>
    </row>
    <row r="22" spans="1:2" x14ac:dyDescent="0.25">
      <c r="A22" s="78" t="s">
        <v>183</v>
      </c>
      <c r="B22" s="79" t="s">
        <v>238</v>
      </c>
    </row>
    <row r="23" spans="1:2" x14ac:dyDescent="0.25">
      <c r="A23" s="78" t="s">
        <v>184</v>
      </c>
      <c r="B23" s="79" t="s">
        <v>239</v>
      </c>
    </row>
    <row r="24" spans="1:2" x14ac:dyDescent="0.25">
      <c r="A24" s="78" t="s">
        <v>185</v>
      </c>
      <c r="B24" s="79" t="s">
        <v>240</v>
      </c>
    </row>
    <row r="25" spans="1:2" x14ac:dyDescent="0.25">
      <c r="A25" s="78" t="s">
        <v>186</v>
      </c>
      <c r="B25" s="79" t="s">
        <v>241</v>
      </c>
    </row>
    <row r="26" spans="1:2" x14ac:dyDescent="0.25">
      <c r="A26" s="78" t="s">
        <v>187</v>
      </c>
      <c r="B26" s="79" t="s">
        <v>242</v>
      </c>
    </row>
    <row r="27" spans="1:2" x14ac:dyDescent="0.25">
      <c r="A27" s="78" t="s">
        <v>188</v>
      </c>
      <c r="B27" s="79" t="s">
        <v>243</v>
      </c>
    </row>
    <row r="28" spans="1:2" x14ac:dyDescent="0.25">
      <c r="A28" s="78" t="s">
        <v>189</v>
      </c>
      <c r="B28" s="79" t="s">
        <v>244</v>
      </c>
    </row>
    <row r="29" spans="1:2" x14ac:dyDescent="0.25">
      <c r="A29" s="78" t="s">
        <v>190</v>
      </c>
      <c r="B29" s="79" t="s">
        <v>245</v>
      </c>
    </row>
    <row r="30" spans="1:2" x14ac:dyDescent="0.25">
      <c r="A30" s="78" t="s">
        <v>191</v>
      </c>
      <c r="B30" s="79" t="s">
        <v>246</v>
      </c>
    </row>
    <row r="31" spans="1:2" x14ac:dyDescent="0.25">
      <c r="A31" s="78" t="s">
        <v>192</v>
      </c>
      <c r="B31" s="79" t="s">
        <v>247</v>
      </c>
    </row>
    <row r="32" spans="1:2" x14ac:dyDescent="0.25">
      <c r="A32" s="78">
        <v>7.6</v>
      </c>
      <c r="B32" s="79" t="s">
        <v>248</v>
      </c>
    </row>
    <row r="33" spans="1:2" x14ac:dyDescent="0.25">
      <c r="A33" s="84"/>
      <c r="B33" s="80"/>
    </row>
    <row r="34" spans="1:2" ht="20.399999999999999" x14ac:dyDescent="0.25">
      <c r="A34" s="101" t="s">
        <v>305</v>
      </c>
      <c r="B34" s="77" t="s">
        <v>249</v>
      </c>
    </row>
    <row r="35" spans="1:2" x14ac:dyDescent="0.25">
      <c r="A35" s="78">
        <v>8.1</v>
      </c>
      <c r="B35" s="79" t="s">
        <v>238</v>
      </c>
    </row>
    <row r="36" spans="1:2" x14ac:dyDescent="0.25">
      <c r="A36" s="78" t="s">
        <v>193</v>
      </c>
      <c r="B36" s="79" t="s">
        <v>250</v>
      </c>
    </row>
    <row r="37" spans="1:2" x14ac:dyDescent="0.25">
      <c r="A37" s="78" t="s">
        <v>194</v>
      </c>
      <c r="B37" s="79" t="s">
        <v>251</v>
      </c>
    </row>
    <row r="38" spans="1:2" x14ac:dyDescent="0.25">
      <c r="A38" s="78" t="s">
        <v>195</v>
      </c>
      <c r="B38" s="79" t="s">
        <v>252</v>
      </c>
    </row>
    <row r="39" spans="1:2" x14ac:dyDescent="0.25">
      <c r="A39" s="78" t="s">
        <v>196</v>
      </c>
      <c r="B39" s="79" t="s">
        <v>253</v>
      </c>
    </row>
    <row r="40" spans="1:2" x14ac:dyDescent="0.25">
      <c r="A40" s="78">
        <v>8.4</v>
      </c>
      <c r="B40" s="79" t="s">
        <v>248</v>
      </c>
    </row>
    <row r="41" spans="1:2" x14ac:dyDescent="0.25">
      <c r="A41" s="78" t="s">
        <v>197</v>
      </c>
      <c r="B41" s="79" t="s">
        <v>254</v>
      </c>
    </row>
    <row r="42" spans="1:2" x14ac:dyDescent="0.25">
      <c r="A42" s="78" t="s">
        <v>198</v>
      </c>
      <c r="B42" s="79" t="s">
        <v>225</v>
      </c>
    </row>
    <row r="43" spans="1:2" x14ac:dyDescent="0.25">
      <c r="A43" s="78" t="s">
        <v>213</v>
      </c>
      <c r="B43" s="79" t="s">
        <v>255</v>
      </c>
    </row>
    <row r="44" spans="1:2" x14ac:dyDescent="0.25">
      <c r="A44" s="84"/>
      <c r="B44" s="80"/>
    </row>
    <row r="45" spans="1:2" ht="20.399999999999999" x14ac:dyDescent="0.25">
      <c r="A45" s="101" t="s">
        <v>306</v>
      </c>
      <c r="B45" s="77" t="s">
        <v>256</v>
      </c>
    </row>
    <row r="46" spans="1:2" x14ac:dyDescent="0.25">
      <c r="A46" s="78">
        <v>5.0999999999999996</v>
      </c>
      <c r="B46" s="79" t="s">
        <v>257</v>
      </c>
    </row>
    <row r="47" spans="1:2" x14ac:dyDescent="0.25">
      <c r="A47" s="78">
        <v>9.1</v>
      </c>
      <c r="B47" s="79" t="s">
        <v>258</v>
      </c>
    </row>
    <row r="48" spans="1:2" x14ac:dyDescent="0.25">
      <c r="A48" s="85">
        <v>9.1999999999999993</v>
      </c>
      <c r="B48" s="79" t="s">
        <v>259</v>
      </c>
    </row>
    <row r="49" spans="1:2" x14ac:dyDescent="0.25">
      <c r="A49" s="78">
        <v>9.3000000000000007</v>
      </c>
      <c r="B49" s="79" t="s">
        <v>260</v>
      </c>
    </row>
    <row r="50" spans="1:2" x14ac:dyDescent="0.25">
      <c r="A50" s="78">
        <v>9.4</v>
      </c>
      <c r="B50" s="81" t="s">
        <v>261</v>
      </c>
    </row>
    <row r="51" spans="1:2" x14ac:dyDescent="0.25">
      <c r="A51" s="84"/>
      <c r="B51" s="80"/>
    </row>
    <row r="52" spans="1:2" ht="20.399999999999999" x14ac:dyDescent="0.25">
      <c r="A52" s="101" t="s">
        <v>307</v>
      </c>
      <c r="B52" s="77" t="s">
        <v>262</v>
      </c>
    </row>
    <row r="53" spans="1:2" x14ac:dyDescent="0.25">
      <c r="A53" s="78">
        <v>10.199999999999999</v>
      </c>
      <c r="B53" s="79" t="s">
        <v>263</v>
      </c>
    </row>
    <row r="54" spans="1:2" x14ac:dyDescent="0.25">
      <c r="A54" s="78">
        <v>10.4</v>
      </c>
      <c r="B54" s="79" t="s">
        <v>264</v>
      </c>
    </row>
    <row r="55" spans="1:2" x14ac:dyDescent="0.25">
      <c r="A55" s="78" t="s">
        <v>211</v>
      </c>
      <c r="B55" s="79" t="s">
        <v>265</v>
      </c>
    </row>
    <row r="56" spans="1:2" x14ac:dyDescent="0.25">
      <c r="A56" s="78" t="s">
        <v>212</v>
      </c>
      <c r="B56" s="79" t="s">
        <v>266</v>
      </c>
    </row>
    <row r="57" spans="1:2" x14ac:dyDescent="0.25">
      <c r="A57" s="78">
        <v>10.6</v>
      </c>
      <c r="B57" s="79" t="s">
        <v>267</v>
      </c>
    </row>
    <row r="58" spans="1:2" x14ac:dyDescent="0.25">
      <c r="A58" s="78">
        <v>10.7</v>
      </c>
      <c r="B58" s="79" t="s">
        <v>268</v>
      </c>
    </row>
    <row r="59" spans="1:2" x14ac:dyDescent="0.25">
      <c r="A59" s="85">
        <v>10.8</v>
      </c>
      <c r="B59" s="79" t="s">
        <v>269</v>
      </c>
    </row>
    <row r="60" spans="1:2" x14ac:dyDescent="0.25">
      <c r="A60" s="78">
        <v>10.9</v>
      </c>
      <c r="B60" s="79" t="s">
        <v>270</v>
      </c>
    </row>
    <row r="61" spans="1:2" x14ac:dyDescent="0.25">
      <c r="A61" s="82">
        <v>10.11</v>
      </c>
      <c r="B61" s="79" t="s">
        <v>271</v>
      </c>
    </row>
    <row r="62" spans="1:2" x14ac:dyDescent="0.25">
      <c r="A62" s="82">
        <v>10.119999999999999</v>
      </c>
      <c r="B62" s="79" t="s">
        <v>272</v>
      </c>
    </row>
    <row r="63" spans="1:2" x14ac:dyDescent="0.25">
      <c r="A63" s="82">
        <v>10.130000000000001</v>
      </c>
      <c r="B63" s="79" t="s">
        <v>273</v>
      </c>
    </row>
    <row r="64" spans="1:2" x14ac:dyDescent="0.25">
      <c r="A64" s="82">
        <v>10.14</v>
      </c>
      <c r="B64" s="79" t="s">
        <v>274</v>
      </c>
    </row>
    <row r="65" spans="1:2" x14ac:dyDescent="0.25">
      <c r="A65" s="82">
        <v>10.15</v>
      </c>
      <c r="B65" s="79" t="s">
        <v>275</v>
      </c>
    </row>
    <row r="66" spans="1:2" x14ac:dyDescent="0.25">
      <c r="A66" s="82">
        <v>10.17</v>
      </c>
      <c r="B66" s="79" t="s">
        <v>276</v>
      </c>
    </row>
    <row r="67" spans="1:2" x14ac:dyDescent="0.25">
      <c r="A67" s="86"/>
      <c r="B67" s="83"/>
    </row>
    <row r="68" spans="1:2" ht="20.399999999999999" x14ac:dyDescent="0.25">
      <c r="A68" s="101" t="s">
        <v>308</v>
      </c>
      <c r="B68" s="77" t="s">
        <v>277</v>
      </c>
    </row>
    <row r="69" spans="1:2" x14ac:dyDescent="0.25">
      <c r="A69" s="78">
        <v>15.2</v>
      </c>
      <c r="B69" s="79" t="s">
        <v>278</v>
      </c>
    </row>
  </sheetData>
  <phoneticPr fontId="1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Records</vt:lpstr>
      <vt:lpstr>Relay Records</vt:lpstr>
      <vt:lpstr>DQ Lookup</vt:lpstr>
      <vt:lpstr>HDR</vt:lpstr>
      <vt:lpstr>MRF</vt:lpstr>
      <vt:lpstr>Team Changes after event</vt:lpstr>
      <vt:lpstr>Swim England Lookup</vt:lpstr>
      <vt:lpstr>OMS</vt:lpstr>
      <vt:lpstr>'Moors League'!place</vt:lpstr>
      <vt:lpstr>points</vt:lpstr>
      <vt:lpstr>position</vt:lpstr>
      <vt:lpstr>'Lane 4 Team Sheet'!Print_Area</vt:lpstr>
      <vt:lpstr>'Moors League'!Print_Area</vt:lpstr>
      <vt:lpstr>'Lane 4 Team Sheet'!Print_Titles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Sharon Prouse</cp:lastModifiedBy>
  <cp:lastPrinted>2025-01-25T11:11:31Z</cp:lastPrinted>
  <dcterms:created xsi:type="dcterms:W3CDTF">2016-01-18T11:06:53Z</dcterms:created>
  <dcterms:modified xsi:type="dcterms:W3CDTF">2026-03-08T11:13:11Z</dcterms:modified>
</cp:coreProperties>
</file>